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3"/>
  </bookViews>
  <sheets>
    <sheet name="2" sheetId="564" r:id="rId1"/>
    <sheet name="3" sheetId="595" r:id="rId2"/>
    <sheet name="5" sheetId="596" r:id="rId3"/>
    <sheet name="6" sheetId="597" r:id="rId4"/>
    <sheet name="7" sheetId="598" r:id="rId5"/>
    <sheet name="8" sheetId="599" r:id="rId6"/>
    <sheet name="9" sheetId="600" r:id="rId7"/>
    <sheet name="10" sheetId="601" r:id="rId8"/>
    <sheet name="11" sheetId="602" r:id="rId9"/>
    <sheet name="12" sheetId="604" r:id="rId10"/>
    <sheet name="13" sheetId="605" r:id="rId11"/>
    <sheet name="14" sheetId="606" r:id="rId12"/>
    <sheet name="15" sheetId="607" r:id="rId13"/>
    <sheet name="16" sheetId="608" r:id="rId14"/>
    <sheet name="表样" sheetId="561" r:id="rId15"/>
    <sheet name="周汇总" sheetId="508" r:id="rId16"/>
    <sheet name="汇总" sheetId="505" r:id="rId17"/>
    <sheet name="直接人工成本" sheetId="489" r:id="rId18"/>
    <sheet name="分类汇总" sheetId="534" r:id="rId19"/>
  </sheets>
  <definedNames>
    <definedName name="_xlnm._FilterDatabase" localSheetId="16" hidden="1">汇总!$A$1:$BA$536</definedName>
    <definedName name="_xlnm._FilterDatabase" localSheetId="17" hidden="1">直接人工成本!$A$1:$BA$507</definedName>
    <definedName name="_xlnm._FilterDatabase" localSheetId="15" hidden="1">周汇总!$A$1:$BA$536</definedName>
  </definedNames>
  <calcPr calcId="145621"/>
</workbook>
</file>

<file path=xl/calcChain.xml><?xml version="1.0" encoding="utf-8"?>
<calcChain xmlns="http://schemas.openxmlformats.org/spreadsheetml/2006/main">
  <c r="C534" i="608" l="1"/>
  <c r="I159" i="607"/>
  <c r="I157" i="607"/>
  <c r="I159" i="608"/>
  <c r="I146" i="608"/>
  <c r="I70" i="608"/>
  <c r="I69" i="608"/>
  <c r="I59" i="608"/>
  <c r="I69" i="607"/>
  <c r="G146" i="607" l="1"/>
  <c r="G159" i="607" l="1"/>
  <c r="P535" i="508"/>
  <c r="O535" i="508"/>
  <c r="N535" i="508"/>
  <c r="M535" i="508"/>
  <c r="L535" i="508"/>
  <c r="K535" i="508"/>
  <c r="I535" i="508"/>
  <c r="H535" i="508"/>
  <c r="G535" i="508"/>
  <c r="F535" i="508"/>
  <c r="E535" i="508"/>
  <c r="D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D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N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N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N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N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N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N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N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N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N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N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N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N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N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N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N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N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N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N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N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N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N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N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N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N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N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N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N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N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N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N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N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N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N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N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N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N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N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N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N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N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N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N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N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N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N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N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N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N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N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N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N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N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N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H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H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H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N158" i="508"/>
  <c r="I158" i="508"/>
  <c r="H158" i="508"/>
  <c r="G158" i="508"/>
  <c r="H157" i="508"/>
  <c r="G157" i="508"/>
  <c r="I156" i="508"/>
  <c r="H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N155" i="508"/>
  <c r="I155" i="508"/>
  <c r="H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N154" i="508"/>
  <c r="I154" i="508"/>
  <c r="H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H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H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N151" i="508"/>
  <c r="I151" i="508"/>
  <c r="H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N150" i="508"/>
  <c r="I150" i="508"/>
  <c r="H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N149" i="508"/>
  <c r="I149" i="508"/>
  <c r="H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N147" i="508"/>
  <c r="I147" i="508"/>
  <c r="H147" i="508"/>
  <c r="G147" i="508"/>
  <c r="H145" i="508"/>
  <c r="H144" i="508"/>
  <c r="I143" i="508"/>
  <c r="H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N142" i="508"/>
  <c r="I142" i="508"/>
  <c r="H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N141" i="508"/>
  <c r="I141" i="508"/>
  <c r="H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N140" i="508"/>
  <c r="I140" i="508"/>
  <c r="H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N139" i="508"/>
  <c r="I139" i="508"/>
  <c r="H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N138" i="508"/>
  <c r="I138" i="508"/>
  <c r="H138" i="508"/>
  <c r="G138" i="508"/>
  <c r="AA137" i="508"/>
  <c r="Z137" i="508"/>
  <c r="Y137" i="508"/>
  <c r="X137" i="508"/>
  <c r="U137" i="508"/>
  <c r="T137" i="508"/>
  <c r="S137" i="508"/>
  <c r="R137" i="508"/>
  <c r="Q137" i="508"/>
  <c r="P137" i="508"/>
  <c r="O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N136" i="508"/>
  <c r="I136" i="508"/>
  <c r="H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N135" i="508"/>
  <c r="I135" i="508"/>
  <c r="H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N134" i="508"/>
  <c r="I134" i="508"/>
  <c r="H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N133" i="508"/>
  <c r="I133" i="508"/>
  <c r="H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N132" i="508"/>
  <c r="I132" i="508"/>
  <c r="H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N131" i="508"/>
  <c r="I131" i="508"/>
  <c r="H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N130" i="508"/>
  <c r="I130" i="508"/>
  <c r="H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N129" i="508"/>
  <c r="I129" i="508"/>
  <c r="H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N128" i="508"/>
  <c r="I128" i="508"/>
  <c r="H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N127" i="508"/>
  <c r="I127" i="508"/>
  <c r="H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N126" i="508"/>
  <c r="I126" i="508"/>
  <c r="H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N125" i="508"/>
  <c r="I125" i="508"/>
  <c r="H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N124" i="508"/>
  <c r="I124" i="508"/>
  <c r="H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N123" i="508"/>
  <c r="I123" i="508"/>
  <c r="H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N122" i="508"/>
  <c r="I122" i="508"/>
  <c r="H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N120" i="508"/>
  <c r="I120" i="508"/>
  <c r="H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N119" i="508"/>
  <c r="I119" i="508"/>
  <c r="H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N118" i="508"/>
  <c r="I118" i="508"/>
  <c r="H118" i="508"/>
  <c r="G118" i="508"/>
  <c r="I117" i="508"/>
  <c r="H117" i="508"/>
  <c r="G117" i="508"/>
  <c r="I116" i="508"/>
  <c r="H116" i="508"/>
  <c r="G116" i="508"/>
  <c r="I115" i="508"/>
  <c r="H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N114" i="508"/>
  <c r="I114" i="508"/>
  <c r="H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N113" i="508"/>
  <c r="I113" i="508"/>
  <c r="H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N112" i="508"/>
  <c r="I112" i="508"/>
  <c r="H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N111" i="508"/>
  <c r="I111" i="508"/>
  <c r="H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N110" i="508"/>
  <c r="I110" i="508"/>
  <c r="H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N109" i="508"/>
  <c r="I109" i="508"/>
  <c r="H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N108" i="508"/>
  <c r="I108" i="508"/>
  <c r="H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N107" i="508"/>
  <c r="I107" i="508"/>
  <c r="H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N106" i="508"/>
  <c r="I106" i="508"/>
  <c r="H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N105" i="508"/>
  <c r="I105" i="508"/>
  <c r="H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N104" i="508"/>
  <c r="I104" i="508"/>
  <c r="H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N103" i="508"/>
  <c r="I103" i="508"/>
  <c r="H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N102" i="508"/>
  <c r="I102" i="508"/>
  <c r="H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N101" i="508"/>
  <c r="I101" i="508"/>
  <c r="H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N100" i="508"/>
  <c r="I100" i="508"/>
  <c r="H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N99" i="508"/>
  <c r="I99" i="508"/>
  <c r="H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N98" i="508"/>
  <c r="I98" i="508"/>
  <c r="H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N97" i="508"/>
  <c r="I97" i="508"/>
  <c r="H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N96" i="508"/>
  <c r="I96" i="508"/>
  <c r="H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N95" i="508"/>
  <c r="I95" i="508"/>
  <c r="H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H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N93" i="508"/>
  <c r="I93" i="508"/>
  <c r="H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N92" i="508"/>
  <c r="I92" i="508"/>
  <c r="H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N91" i="508"/>
  <c r="I91" i="508"/>
  <c r="H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N90" i="508"/>
  <c r="I90" i="508"/>
  <c r="H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N89" i="508"/>
  <c r="I89" i="508"/>
  <c r="H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N88" i="508"/>
  <c r="I88" i="508"/>
  <c r="H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N87" i="508"/>
  <c r="I87" i="508"/>
  <c r="H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N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N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N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N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N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N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N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N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N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N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N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N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N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N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N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N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N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N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N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N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N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N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N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N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N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N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N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N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N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N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N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N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N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N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N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N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N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N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N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N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N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N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N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N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N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N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N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N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N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N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N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N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N7" i="508"/>
  <c r="I7" i="508"/>
  <c r="G7" i="508"/>
  <c r="G37" i="608"/>
  <c r="P535" i="505"/>
  <c r="O535" i="505"/>
  <c r="N535" i="505"/>
  <c r="M535" i="505"/>
  <c r="L535" i="505"/>
  <c r="K535" i="505"/>
  <c r="I535" i="505"/>
  <c r="H535" i="505"/>
  <c r="G535" i="505"/>
  <c r="F535" i="505"/>
  <c r="E535" i="505"/>
  <c r="D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I7" i="505"/>
  <c r="G7" i="505"/>
  <c r="G69" i="607"/>
  <c r="I89" i="607" l="1"/>
  <c r="G89" i="607" l="1"/>
  <c r="G159" i="608" l="1"/>
  <c r="G151" i="608"/>
  <c r="G149" i="608"/>
  <c r="G88" i="608"/>
  <c r="G146" i="608"/>
  <c r="G143" i="608"/>
  <c r="J155" i="608" a="1"/>
  <c r="J155" i="608" s="1"/>
  <c r="G120" i="608"/>
  <c r="G70" i="608"/>
  <c r="G69" i="608"/>
  <c r="G59" i="608"/>
  <c r="G46" i="608"/>
  <c r="G16" i="608"/>
  <c r="G152" i="607"/>
  <c r="G149" i="607"/>
  <c r="G51" i="607"/>
  <c r="G37" i="607"/>
  <c r="G20" i="607"/>
  <c r="P536" i="608"/>
  <c r="O536" i="608"/>
  <c r="N536" i="608"/>
  <c r="M536" i="608"/>
  <c r="L536" i="608"/>
  <c r="K536" i="608"/>
  <c r="I536" i="608"/>
  <c r="H536" i="608"/>
  <c r="G536" i="608"/>
  <c r="F536" i="608"/>
  <c r="E536" i="608"/>
  <c r="D536" i="608"/>
  <c r="C535" i="608"/>
  <c r="J535" i="608" s="1"/>
  <c r="Q535" i="608" s="1"/>
  <c r="J534" i="608"/>
  <c r="Q534" i="608" s="1"/>
  <c r="C533" i="608"/>
  <c r="J533" i="608" s="1"/>
  <c r="G517" i="608"/>
  <c r="N517" i="608" s="1"/>
  <c r="X515" i="608"/>
  <c r="X514" i="608"/>
  <c r="X513" i="608"/>
  <c r="G513" i="608"/>
  <c r="C513" i="608"/>
  <c r="X512" i="608"/>
  <c r="I512" i="608"/>
  <c r="E512" i="608"/>
  <c r="K512" i="608" s="1"/>
  <c r="M512" i="608" s="1"/>
  <c r="X511" i="608"/>
  <c r="I511" i="608"/>
  <c r="E511" i="608"/>
  <c r="K511" i="608" s="1"/>
  <c r="M511" i="608" s="1"/>
  <c r="I510" i="608"/>
  <c r="E510" i="608"/>
  <c r="K510" i="608" s="1"/>
  <c r="M510" i="608" s="1"/>
  <c r="I509" i="608"/>
  <c r="I513" i="608" s="1"/>
  <c r="E509" i="608"/>
  <c r="K509" i="608" s="1"/>
  <c r="AA506" i="608"/>
  <c r="Z506" i="608"/>
  <c r="Y506" i="608"/>
  <c r="X506" i="608"/>
  <c r="U506" i="608"/>
  <c r="T506" i="608"/>
  <c r="S506" i="608"/>
  <c r="R506" i="608"/>
  <c r="Q506" i="608"/>
  <c r="P506" i="608"/>
  <c r="O506" i="608"/>
  <c r="J506" i="608" a="1"/>
  <c r="J506" i="608" s="1"/>
  <c r="I506" i="608"/>
  <c r="G506" i="608"/>
  <c r="H505" i="608"/>
  <c r="H504" i="608"/>
  <c r="H503" i="608"/>
  <c r="D502" i="608"/>
  <c r="H502" i="608" s="1"/>
  <c r="W501" i="608"/>
  <c r="V501" i="608"/>
  <c r="N501" i="608"/>
  <c r="K501" i="608"/>
  <c r="M501" i="608" s="1"/>
  <c r="K501" i="608" a="1"/>
  <c r="J501" i="608"/>
  <c r="J501" i="608" a="1"/>
  <c r="H501" i="608"/>
  <c r="H500" i="608"/>
  <c r="H499" i="608"/>
  <c r="V498" i="608"/>
  <c r="W498" i="608" s="1"/>
  <c r="N498" i="608"/>
  <c r="K498" i="608" a="1"/>
  <c r="K498" i="608" s="1"/>
  <c r="M498" i="608" s="1"/>
  <c r="J498" i="608" a="1"/>
  <c r="J498" i="608" s="1"/>
  <c r="H498" i="608"/>
  <c r="W497" i="608"/>
  <c r="V497" i="608"/>
  <c r="N497" i="608"/>
  <c r="K497" i="608"/>
  <c r="M497" i="608" s="1"/>
  <c r="K497" i="608" a="1"/>
  <c r="J497" i="608"/>
  <c r="J497" i="608" a="1"/>
  <c r="H497" i="608"/>
  <c r="H496" i="608"/>
  <c r="H495" i="608"/>
  <c r="V494" i="608"/>
  <c r="W494" i="608" s="1"/>
  <c r="N494" i="608"/>
  <c r="K494" i="608" a="1"/>
  <c r="K494" i="608" s="1"/>
  <c r="M494" i="608" s="1"/>
  <c r="J494" i="608" a="1"/>
  <c r="J494" i="608" s="1"/>
  <c r="H494" i="608"/>
  <c r="W493" i="608"/>
  <c r="V493" i="608"/>
  <c r="N493" i="608"/>
  <c r="K493" i="608"/>
  <c r="M493" i="608" s="1"/>
  <c r="K493" i="608" a="1"/>
  <c r="J493" i="608"/>
  <c r="J493" i="608" a="1"/>
  <c r="H493" i="608"/>
  <c r="V492" i="608"/>
  <c r="W492" i="608" s="1"/>
  <c r="N492" i="608"/>
  <c r="K492" i="608" a="1"/>
  <c r="K492" i="608" s="1"/>
  <c r="M492" i="608" s="1"/>
  <c r="J492" i="608" a="1"/>
  <c r="J492" i="608" s="1"/>
  <c r="H492" i="608"/>
  <c r="W491" i="608"/>
  <c r="V491" i="608"/>
  <c r="N491" i="608"/>
  <c r="N506" i="608" s="1"/>
  <c r="K491" i="608"/>
  <c r="K506" i="608" s="1"/>
  <c r="K491" i="608" a="1"/>
  <c r="J491" i="608"/>
  <c r="J491" i="608" a="1"/>
  <c r="H491" i="608"/>
  <c r="H506" i="608" s="1"/>
  <c r="AA490" i="608"/>
  <c r="Z490" i="608"/>
  <c r="Y490" i="608"/>
  <c r="X490" i="608"/>
  <c r="U490" i="608"/>
  <c r="T490" i="608"/>
  <c r="S490" i="608"/>
  <c r="Q490" i="608"/>
  <c r="P490" i="608"/>
  <c r="O490" i="608"/>
  <c r="R513" i="608" s="1"/>
  <c r="I490" i="608"/>
  <c r="G490" i="608"/>
  <c r="J490" i="608" s="1" a="1"/>
  <c r="J490" i="608" s="1"/>
  <c r="V489" i="608"/>
  <c r="W489" i="608" s="1"/>
  <c r="N489" i="608"/>
  <c r="K489" i="608" a="1"/>
  <c r="K489" i="608" s="1"/>
  <c r="M489" i="608" s="1"/>
  <c r="J489" i="608" a="1"/>
  <c r="J489" i="608" s="1"/>
  <c r="H489" i="608"/>
  <c r="H488" i="608"/>
  <c r="H487" i="608"/>
  <c r="H486" i="608"/>
  <c r="H485" i="608"/>
  <c r="W484" i="608"/>
  <c r="V484" i="608"/>
  <c r="N484" i="608"/>
  <c r="K484" i="608"/>
  <c r="M484" i="608" s="1"/>
  <c r="K484" i="608" a="1"/>
  <c r="J484" i="608"/>
  <c r="J484" i="608" a="1"/>
  <c r="H484" i="608"/>
  <c r="V483" i="608"/>
  <c r="W483" i="608" s="1"/>
  <c r="N483" i="608"/>
  <c r="K483" i="608" a="1"/>
  <c r="K483" i="608" s="1"/>
  <c r="M483" i="608" s="1"/>
  <c r="J483" i="608" a="1"/>
  <c r="J483" i="608" s="1"/>
  <c r="H483" i="608"/>
  <c r="W482" i="608"/>
  <c r="V482" i="608"/>
  <c r="N482" i="608"/>
  <c r="K482" i="608"/>
  <c r="M482" i="608" s="1"/>
  <c r="K482" i="608" a="1"/>
  <c r="J482" i="608"/>
  <c r="J482" i="608" a="1"/>
  <c r="H482" i="608"/>
  <c r="V481" i="608"/>
  <c r="W481" i="608" s="1"/>
  <c r="N481" i="608"/>
  <c r="K481" i="608" a="1"/>
  <c r="K481" i="608" s="1"/>
  <c r="M481" i="608" s="1"/>
  <c r="J481" i="608" a="1"/>
  <c r="J481" i="608" s="1"/>
  <c r="H481" i="608"/>
  <c r="W480" i="608"/>
  <c r="V480" i="608"/>
  <c r="N480" i="608"/>
  <c r="N490" i="608" s="1"/>
  <c r="K480" i="608"/>
  <c r="K490" i="608" s="1"/>
  <c r="K480" i="608" a="1"/>
  <c r="J480" i="608"/>
  <c r="J480" i="608" a="1"/>
  <c r="H480" i="608"/>
  <c r="H490" i="608" s="1"/>
  <c r="AA479" i="608"/>
  <c r="Z479" i="608"/>
  <c r="Y479" i="608"/>
  <c r="X479" i="608"/>
  <c r="U479" i="608"/>
  <c r="T479" i="608"/>
  <c r="S479" i="608"/>
  <c r="Q479" i="608"/>
  <c r="P479" i="608"/>
  <c r="O479" i="608"/>
  <c r="R512" i="608" s="1"/>
  <c r="I479" i="608"/>
  <c r="G479" i="608"/>
  <c r="J479" i="608" s="1" a="1"/>
  <c r="J479" i="608" s="1"/>
  <c r="V478" i="608"/>
  <c r="W478" i="608" s="1"/>
  <c r="N478" i="608"/>
  <c r="K478" i="608" a="1"/>
  <c r="K478" i="608" s="1"/>
  <c r="M478" i="608" s="1"/>
  <c r="J478" i="608" a="1"/>
  <c r="J478" i="608" s="1"/>
  <c r="H478" i="608"/>
  <c r="W477" i="608"/>
  <c r="V477" i="608"/>
  <c r="N477" i="608"/>
  <c r="K477" i="608"/>
  <c r="M477" i="608" s="1"/>
  <c r="K477" i="608" a="1"/>
  <c r="J477" i="608"/>
  <c r="J477" i="608" a="1"/>
  <c r="H477" i="608"/>
  <c r="V476" i="608"/>
  <c r="W476" i="608" s="1"/>
  <c r="N476" i="608"/>
  <c r="K476" i="608" a="1"/>
  <c r="K476" i="608" s="1"/>
  <c r="M476" i="608" s="1"/>
  <c r="J476" i="608" a="1"/>
  <c r="J476" i="608" s="1"/>
  <c r="H476" i="608"/>
  <c r="W475" i="608"/>
  <c r="V475" i="608"/>
  <c r="N475" i="608"/>
  <c r="K475" i="608"/>
  <c r="M475" i="608" s="1"/>
  <c r="K475" i="608" a="1"/>
  <c r="J475" i="608"/>
  <c r="J475" i="608" a="1"/>
  <c r="H475" i="608"/>
  <c r="V474" i="608"/>
  <c r="W474" i="608" s="1"/>
  <c r="N474" i="608"/>
  <c r="K474" i="608" a="1"/>
  <c r="K474" i="608" s="1"/>
  <c r="M474" i="608" s="1"/>
  <c r="J474" i="608" a="1"/>
  <c r="J474" i="608" s="1"/>
  <c r="H474" i="608"/>
  <c r="W473" i="608"/>
  <c r="V473" i="608"/>
  <c r="N473" i="608"/>
  <c r="K473" i="608"/>
  <c r="M473" i="608" s="1"/>
  <c r="K473" i="608" a="1"/>
  <c r="J473" i="608"/>
  <c r="J473" i="608" a="1"/>
  <c r="H473" i="608"/>
  <c r="V472" i="608"/>
  <c r="W472" i="608" s="1"/>
  <c r="N472" i="608"/>
  <c r="K472" i="608" a="1"/>
  <c r="K472" i="608" s="1"/>
  <c r="M472" i="608" s="1"/>
  <c r="J472" i="608" a="1"/>
  <c r="J472" i="608" s="1"/>
  <c r="H472" i="608"/>
  <c r="W471" i="608"/>
  <c r="V471" i="608"/>
  <c r="N471" i="608"/>
  <c r="K471" i="608"/>
  <c r="M471" i="608" s="1"/>
  <c r="K471" i="608" a="1"/>
  <c r="J471" i="608"/>
  <c r="J471" i="608" a="1"/>
  <c r="H471" i="608"/>
  <c r="V470" i="608"/>
  <c r="W470" i="608" s="1"/>
  <c r="N470" i="608"/>
  <c r="K470" i="608" a="1"/>
  <c r="K470" i="608" s="1"/>
  <c r="M470" i="608" s="1"/>
  <c r="J470" i="608" a="1"/>
  <c r="J470" i="608" s="1"/>
  <c r="H470" i="608"/>
  <c r="W469" i="608"/>
  <c r="V469" i="608"/>
  <c r="N469" i="608"/>
  <c r="K469" i="608"/>
  <c r="M469" i="608" s="1"/>
  <c r="K469" i="608" a="1"/>
  <c r="J469" i="608"/>
  <c r="J469" i="608" a="1"/>
  <c r="H469" i="608"/>
  <c r="V468" i="608"/>
  <c r="W468" i="608" s="1"/>
  <c r="N468" i="608"/>
  <c r="M468" i="608"/>
  <c r="K468" i="608" a="1"/>
  <c r="K468" i="608" s="1"/>
  <c r="J468" i="608" a="1"/>
  <c r="J468" i="608" s="1"/>
  <c r="H468" i="608"/>
  <c r="W467" i="608"/>
  <c r="V467" i="608"/>
  <c r="N467" i="608"/>
  <c r="K467" i="608"/>
  <c r="M467" i="608" s="1"/>
  <c r="K467" i="608" a="1"/>
  <c r="J467" i="608"/>
  <c r="J467" i="608" a="1"/>
  <c r="H467" i="608"/>
  <c r="V466" i="608"/>
  <c r="W466" i="608" s="1"/>
  <c r="N466" i="608"/>
  <c r="M466" i="608"/>
  <c r="K466" i="608" a="1"/>
  <c r="K466" i="608" s="1"/>
  <c r="J466" i="608" a="1"/>
  <c r="J466" i="608" s="1"/>
  <c r="H466" i="608"/>
  <c r="W465" i="608"/>
  <c r="V465" i="608"/>
  <c r="N465" i="608"/>
  <c r="K465" i="608"/>
  <c r="M465" i="608" s="1"/>
  <c r="K465" i="608" a="1"/>
  <c r="J465" i="608"/>
  <c r="J465" i="608" a="1"/>
  <c r="H465" i="608"/>
  <c r="V464" i="608"/>
  <c r="N464" i="608"/>
  <c r="M464" i="608"/>
  <c r="M479" i="608" s="1"/>
  <c r="K464" i="608" a="1"/>
  <c r="K464" i="608" s="1"/>
  <c r="K479" i="608" s="1"/>
  <c r="J464" i="608" a="1"/>
  <c r="J464" i="608" s="1"/>
  <c r="H464" i="608"/>
  <c r="H479" i="608" s="1"/>
  <c r="AA463" i="608"/>
  <c r="Z463" i="608"/>
  <c r="Y463" i="608"/>
  <c r="X463" i="608"/>
  <c r="U463" i="608"/>
  <c r="T463" i="608"/>
  <c r="S463" i="608"/>
  <c r="R463" i="608"/>
  <c r="Q463" i="608"/>
  <c r="P463" i="608"/>
  <c r="O463" i="608"/>
  <c r="R511" i="608" s="1"/>
  <c r="I463" i="608"/>
  <c r="G463" i="608"/>
  <c r="V462" i="608"/>
  <c r="W462" i="608" s="1"/>
  <c r="N462" i="608"/>
  <c r="M462" i="608"/>
  <c r="K462" i="608" a="1"/>
  <c r="K462" i="608" s="1"/>
  <c r="J462" i="608" a="1"/>
  <c r="J462" i="608" s="1"/>
  <c r="H462" i="608"/>
  <c r="W461" i="608"/>
  <c r="V461" i="608"/>
  <c r="N461" i="608"/>
  <c r="K461" i="608"/>
  <c r="M461" i="608" s="1"/>
  <c r="K461" i="608" a="1"/>
  <c r="J461" i="608"/>
  <c r="J461" i="608" a="1"/>
  <c r="H461" i="608"/>
  <c r="V460" i="608"/>
  <c r="W460" i="608" s="1"/>
  <c r="N460" i="608"/>
  <c r="K460" i="608" a="1"/>
  <c r="K460" i="608" s="1"/>
  <c r="M460" i="608" s="1"/>
  <c r="J460" i="608" a="1"/>
  <c r="J460" i="608" s="1"/>
  <c r="H460" i="608"/>
  <c r="K459" i="608" a="1"/>
  <c r="K459" i="608" s="1"/>
  <c r="M459" i="608" s="1"/>
  <c r="H459" i="608"/>
  <c r="K458" i="608" a="1"/>
  <c r="K458" i="608" s="1"/>
  <c r="M458" i="608" s="1"/>
  <c r="H458" i="608"/>
  <c r="K457" i="608" a="1"/>
  <c r="K457" i="608" s="1"/>
  <c r="M457" i="608" s="1"/>
  <c r="H457" i="608"/>
  <c r="W456" i="608"/>
  <c r="V456" i="608"/>
  <c r="N456" i="608"/>
  <c r="K456" i="608"/>
  <c r="M456" i="608" s="1"/>
  <c r="K456" i="608" a="1"/>
  <c r="J456" i="608"/>
  <c r="J456" i="608" a="1"/>
  <c r="H456" i="608"/>
  <c r="V455" i="608"/>
  <c r="W455" i="608" s="1"/>
  <c r="N455" i="608"/>
  <c r="K455" i="608" a="1"/>
  <c r="K455" i="608" s="1"/>
  <c r="M455" i="608" s="1"/>
  <c r="J455" i="608" a="1"/>
  <c r="J455" i="608" s="1"/>
  <c r="H455" i="608"/>
  <c r="N454" i="608"/>
  <c r="K454" i="608"/>
  <c r="M454" i="608" s="1"/>
  <c r="K454" i="608" a="1"/>
  <c r="H454" i="608"/>
  <c r="N453" i="608"/>
  <c r="K453" i="608" a="1"/>
  <c r="K453" i="608" s="1"/>
  <c r="M453" i="608" s="1"/>
  <c r="H453" i="608"/>
  <c r="N452" i="608"/>
  <c r="K452" i="608"/>
  <c r="M452" i="608" s="1"/>
  <c r="K452" i="608" a="1"/>
  <c r="H452" i="608"/>
  <c r="N451" i="608"/>
  <c r="K451" i="608" a="1"/>
  <c r="K451" i="608" s="1"/>
  <c r="M451" i="608" s="1"/>
  <c r="H451" i="608"/>
  <c r="N450" i="608"/>
  <c r="K450" i="608"/>
  <c r="M450" i="608" s="1"/>
  <c r="K450" i="608" a="1"/>
  <c r="H450" i="608"/>
  <c r="N449" i="608"/>
  <c r="K449" i="608" a="1"/>
  <c r="K449" i="608" s="1"/>
  <c r="M449" i="608" s="1"/>
  <c r="H449" i="608"/>
  <c r="W448" i="608"/>
  <c r="V448" i="608"/>
  <c r="N448" i="608"/>
  <c r="K448" i="608"/>
  <c r="M448" i="608" s="1"/>
  <c r="K448" i="608" a="1"/>
  <c r="J448" i="608"/>
  <c r="J448" i="608" a="1"/>
  <c r="H448" i="608"/>
  <c r="V447" i="608"/>
  <c r="W447" i="608" s="1"/>
  <c r="N447" i="608"/>
  <c r="K447" i="608" a="1"/>
  <c r="K447" i="608" s="1"/>
  <c r="M447" i="608" s="1"/>
  <c r="J447" i="608" a="1"/>
  <c r="J447" i="608" s="1"/>
  <c r="H447" i="608"/>
  <c r="W446" i="608"/>
  <c r="V446" i="608"/>
  <c r="N446" i="608"/>
  <c r="K446" i="608"/>
  <c r="M446" i="608" s="1"/>
  <c r="K446" i="608" a="1"/>
  <c r="J446" i="608"/>
  <c r="J446" i="608" a="1"/>
  <c r="H446" i="608"/>
  <c r="V445" i="608"/>
  <c r="W445" i="608" s="1"/>
  <c r="N445" i="608"/>
  <c r="K445" i="608" a="1"/>
  <c r="K445" i="608" s="1"/>
  <c r="M445" i="608" s="1"/>
  <c r="J445" i="608" a="1"/>
  <c r="J445" i="608" s="1"/>
  <c r="H445" i="608"/>
  <c r="W444" i="608"/>
  <c r="V444" i="608"/>
  <c r="N444" i="608"/>
  <c r="K444" i="608"/>
  <c r="M444" i="608" s="1"/>
  <c r="K444" i="608" a="1"/>
  <c r="J444" i="608"/>
  <c r="J444" i="608" a="1"/>
  <c r="H444" i="608"/>
  <c r="V443" i="608"/>
  <c r="W443" i="608" s="1"/>
  <c r="N443" i="608"/>
  <c r="K443" i="608" a="1"/>
  <c r="K443" i="608" s="1"/>
  <c r="M443" i="608" s="1"/>
  <c r="J443" i="608" a="1"/>
  <c r="J443" i="608" s="1"/>
  <c r="H443" i="608"/>
  <c r="W442" i="608"/>
  <c r="V442" i="608"/>
  <c r="N442" i="608"/>
  <c r="K442" i="608"/>
  <c r="M442" i="608" s="1"/>
  <c r="K442" i="608" a="1"/>
  <c r="J442" i="608"/>
  <c r="J442" i="608" a="1"/>
  <c r="H442" i="608"/>
  <c r="V441" i="608"/>
  <c r="W441" i="608" s="1"/>
  <c r="N441" i="608"/>
  <c r="K441" i="608" a="1"/>
  <c r="K441" i="608" s="1"/>
  <c r="M441" i="608" s="1"/>
  <c r="J441" i="608" a="1"/>
  <c r="J441" i="608" s="1"/>
  <c r="H441" i="608"/>
  <c r="W440" i="608"/>
  <c r="V440" i="608"/>
  <c r="N440" i="608"/>
  <c r="K440" i="608"/>
  <c r="M440" i="608" s="1"/>
  <c r="K440" i="608" a="1"/>
  <c r="J440" i="608"/>
  <c r="J440" i="608" a="1"/>
  <c r="H440" i="608"/>
  <c r="V439" i="608"/>
  <c r="W439" i="608" s="1"/>
  <c r="N439" i="608"/>
  <c r="K439" i="608" a="1"/>
  <c r="K439" i="608" s="1"/>
  <c r="M439" i="608" s="1"/>
  <c r="J439" i="608" a="1"/>
  <c r="J439" i="608" s="1"/>
  <c r="H439" i="608"/>
  <c r="W438" i="608"/>
  <c r="V438" i="608"/>
  <c r="N438" i="608"/>
  <c r="K438" i="608"/>
  <c r="M438" i="608" s="1"/>
  <c r="K438" i="608" a="1"/>
  <c r="J438" i="608"/>
  <c r="J438" i="608" a="1"/>
  <c r="H438" i="608"/>
  <c r="V437" i="608"/>
  <c r="W437" i="608" s="1"/>
  <c r="N437" i="608"/>
  <c r="K437" i="608" a="1"/>
  <c r="K437" i="608" s="1"/>
  <c r="M437" i="608" s="1"/>
  <c r="J437" i="608" a="1"/>
  <c r="J437" i="608" s="1"/>
  <c r="H437" i="608"/>
  <c r="N436" i="608"/>
  <c r="K436" i="608"/>
  <c r="M436" i="608" s="1"/>
  <c r="K436" i="608" a="1"/>
  <c r="H436" i="608"/>
  <c r="V435" i="608"/>
  <c r="W435" i="608" s="1"/>
  <c r="N435" i="608"/>
  <c r="K435" i="608" a="1"/>
  <c r="K435" i="608" s="1"/>
  <c r="M435" i="608" s="1"/>
  <c r="J435" i="608" a="1"/>
  <c r="J435" i="608" s="1"/>
  <c r="H435" i="608"/>
  <c r="W434" i="608"/>
  <c r="V434" i="608"/>
  <c r="N434" i="608"/>
  <c r="K434" i="608"/>
  <c r="M434" i="608" s="1"/>
  <c r="K434" i="608" a="1"/>
  <c r="J434" i="608"/>
  <c r="J434" i="608" a="1"/>
  <c r="H434" i="608"/>
  <c r="V433" i="608"/>
  <c r="W433" i="608" s="1"/>
  <c r="N433" i="608"/>
  <c r="K433" i="608" a="1"/>
  <c r="K433" i="608" s="1"/>
  <c r="M433" i="608" s="1"/>
  <c r="J433" i="608" a="1"/>
  <c r="J433" i="608" s="1"/>
  <c r="H433" i="608"/>
  <c r="W432" i="608"/>
  <c r="V432" i="608"/>
  <c r="N432" i="608"/>
  <c r="K432" i="608"/>
  <c r="M432" i="608" s="1"/>
  <c r="K432" i="608" a="1"/>
  <c r="J432" i="608"/>
  <c r="J432" i="608" a="1"/>
  <c r="H432" i="608"/>
  <c r="V431" i="608"/>
  <c r="W431" i="608" s="1"/>
  <c r="N431" i="608"/>
  <c r="K431" i="608" a="1"/>
  <c r="K431" i="608" s="1"/>
  <c r="M431" i="608" s="1"/>
  <c r="J431" i="608" a="1"/>
  <c r="J431" i="608" s="1"/>
  <c r="H431" i="608"/>
  <c r="W430" i="608"/>
  <c r="V430" i="608"/>
  <c r="N430" i="608"/>
  <c r="K430" i="608"/>
  <c r="M430" i="608" s="1"/>
  <c r="K430" i="608" a="1"/>
  <c r="J430" i="608"/>
  <c r="J430" i="608" a="1"/>
  <c r="H430" i="608"/>
  <c r="V429" i="608"/>
  <c r="V463" i="608" s="1"/>
  <c r="W463" i="608" s="1"/>
  <c r="N429" i="608"/>
  <c r="K429" i="608" a="1"/>
  <c r="K429" i="608" s="1"/>
  <c r="J429" i="608" a="1"/>
  <c r="J429" i="608" s="1"/>
  <c r="H429" i="608"/>
  <c r="AA428" i="608"/>
  <c r="Z428" i="608"/>
  <c r="Y428" i="608"/>
  <c r="X428" i="608"/>
  <c r="U428" i="608"/>
  <c r="T428" i="608"/>
  <c r="S428" i="608"/>
  <c r="R428" i="608"/>
  <c r="Q428" i="608"/>
  <c r="P428" i="608"/>
  <c r="O428" i="608"/>
  <c r="R510" i="608" s="1"/>
  <c r="I428" i="608"/>
  <c r="G428" i="608"/>
  <c r="J428" i="608" s="1" a="1"/>
  <c r="J428" i="608" s="1"/>
  <c r="K427" i="608"/>
  <c r="M427" i="608" s="1"/>
  <c r="K427" i="608" a="1"/>
  <c r="H427" i="608"/>
  <c r="K426" i="608"/>
  <c r="M426" i="608" s="1"/>
  <c r="K426" i="608" a="1"/>
  <c r="H426" i="608"/>
  <c r="K425" i="608"/>
  <c r="M425" i="608" s="1"/>
  <c r="K425" i="608" a="1"/>
  <c r="H425" i="608"/>
  <c r="K424" i="608"/>
  <c r="M424" i="608" s="1"/>
  <c r="K424" i="608" a="1"/>
  <c r="H424" i="608"/>
  <c r="K423" i="608"/>
  <c r="M423" i="608" s="1"/>
  <c r="K423" i="608" a="1"/>
  <c r="H423" i="608"/>
  <c r="K422" i="608"/>
  <c r="M422" i="608" s="1"/>
  <c r="K422" i="608" a="1"/>
  <c r="H422" i="608"/>
  <c r="K421" i="608"/>
  <c r="M421" i="608" s="1"/>
  <c r="K421" i="608" a="1"/>
  <c r="H421" i="608"/>
  <c r="K420" i="608"/>
  <c r="M420" i="608" s="1"/>
  <c r="K420" i="608" a="1"/>
  <c r="H420" i="608"/>
  <c r="K419" i="608"/>
  <c r="M419" i="608" s="1"/>
  <c r="K419" i="608" a="1"/>
  <c r="H419" i="608"/>
  <c r="K418" i="608"/>
  <c r="M418" i="608" s="1"/>
  <c r="K418" i="608" a="1"/>
  <c r="H418" i="608"/>
  <c r="V417" i="608"/>
  <c r="W417" i="608" s="1"/>
  <c r="N417" i="608"/>
  <c r="K417" i="608" a="1"/>
  <c r="K417" i="608" s="1"/>
  <c r="M417" i="608" s="1"/>
  <c r="J417" i="608" a="1"/>
  <c r="J417" i="608" s="1"/>
  <c r="H417" i="608"/>
  <c r="W416" i="608"/>
  <c r="V416" i="608"/>
  <c r="N416" i="608"/>
  <c r="K416" i="608"/>
  <c r="M416" i="608" s="1"/>
  <c r="K416" i="608" a="1"/>
  <c r="J416" i="608"/>
  <c r="J416" i="608" a="1"/>
  <c r="H416" i="608"/>
  <c r="V415" i="608"/>
  <c r="W415" i="608" s="1"/>
  <c r="N415" i="608"/>
  <c r="K415" i="608" a="1"/>
  <c r="K415" i="608" s="1"/>
  <c r="M415" i="608" s="1"/>
  <c r="J415" i="608" a="1"/>
  <c r="J415" i="608" s="1"/>
  <c r="H415" i="608"/>
  <c r="W414" i="608"/>
  <c r="V414" i="608"/>
  <c r="N414" i="608"/>
  <c r="K414" i="608"/>
  <c r="M414" i="608" s="1"/>
  <c r="K414" i="608" a="1"/>
  <c r="J414" i="608"/>
  <c r="J414" i="608" a="1"/>
  <c r="H414" i="608"/>
  <c r="H413" i="608"/>
  <c r="W412" i="608"/>
  <c r="V412" i="608"/>
  <c r="N412" i="608"/>
  <c r="K412" i="608"/>
  <c r="M412" i="608" s="1"/>
  <c r="K412" i="608" a="1"/>
  <c r="J412" i="608"/>
  <c r="J412" i="608" a="1"/>
  <c r="H412" i="608"/>
  <c r="V411" i="608"/>
  <c r="W411" i="608" s="1"/>
  <c r="N411" i="608"/>
  <c r="K411" i="608" a="1"/>
  <c r="K411" i="608" s="1"/>
  <c r="M411" i="608" s="1"/>
  <c r="J411" i="608" a="1"/>
  <c r="J411" i="608" s="1"/>
  <c r="H411" i="608"/>
  <c r="H410" i="608"/>
  <c r="K409" i="608" a="1"/>
  <c r="K409" i="608" s="1"/>
  <c r="H409" i="608"/>
  <c r="W408" i="608"/>
  <c r="V408" i="608"/>
  <c r="N408" i="608"/>
  <c r="K408" i="608"/>
  <c r="M408" i="608" s="1"/>
  <c r="K408" i="608" a="1"/>
  <c r="J408" i="608"/>
  <c r="J408" i="608" a="1"/>
  <c r="H408" i="608"/>
  <c r="V407" i="608"/>
  <c r="W407" i="608" s="1"/>
  <c r="N407" i="608"/>
  <c r="K407" i="608" a="1"/>
  <c r="K407" i="608" s="1"/>
  <c r="M407" i="608" s="1"/>
  <c r="J407" i="608" a="1"/>
  <c r="J407" i="608" s="1"/>
  <c r="H407" i="608"/>
  <c r="W406" i="608"/>
  <c r="V406" i="608"/>
  <c r="N406" i="608"/>
  <c r="K406" i="608"/>
  <c r="M406" i="608" s="1"/>
  <c r="K406" i="608" a="1"/>
  <c r="J406" i="608"/>
  <c r="J406" i="608" a="1"/>
  <c r="H406" i="608"/>
  <c r="V405" i="608"/>
  <c r="W405" i="608" s="1"/>
  <c r="N405" i="608"/>
  <c r="K405" i="608" a="1"/>
  <c r="K405" i="608" s="1"/>
  <c r="M405" i="608" s="1"/>
  <c r="J405" i="608" a="1"/>
  <c r="J405" i="608" s="1"/>
  <c r="H405" i="608"/>
  <c r="W404" i="608"/>
  <c r="V404" i="608"/>
  <c r="N404" i="608"/>
  <c r="K404" i="608"/>
  <c r="M404" i="608" s="1"/>
  <c r="K404" i="608" a="1"/>
  <c r="J404" i="608"/>
  <c r="J404" i="608" a="1"/>
  <c r="H404" i="608"/>
  <c r="V403" i="608"/>
  <c r="W403" i="608" s="1"/>
  <c r="N403" i="608"/>
  <c r="K403" i="608" a="1"/>
  <c r="K403" i="608" s="1"/>
  <c r="M403" i="608" s="1"/>
  <c r="J403" i="608" a="1"/>
  <c r="J403" i="608" s="1"/>
  <c r="H403" i="608"/>
  <c r="W402" i="608"/>
  <c r="V402" i="608"/>
  <c r="N402" i="608"/>
  <c r="K402" i="608"/>
  <c r="M402" i="608" s="1"/>
  <c r="K402" i="608" a="1"/>
  <c r="J402" i="608"/>
  <c r="J402" i="608" a="1"/>
  <c r="H402" i="608"/>
  <c r="V401" i="608"/>
  <c r="W401" i="608" s="1"/>
  <c r="N401" i="608"/>
  <c r="K401" i="608" a="1"/>
  <c r="K401" i="608" s="1"/>
  <c r="M401" i="608" s="1"/>
  <c r="J401" i="608" a="1"/>
  <c r="J401" i="608" s="1"/>
  <c r="H401" i="608"/>
  <c r="W400" i="608"/>
  <c r="V400" i="608"/>
  <c r="N400" i="608"/>
  <c r="K400" i="608"/>
  <c r="M400" i="608" s="1"/>
  <c r="K400" i="608" a="1"/>
  <c r="J400" i="608"/>
  <c r="J400" i="608" a="1"/>
  <c r="H400" i="608"/>
  <c r="V399" i="608"/>
  <c r="W399" i="608" s="1"/>
  <c r="N399" i="608"/>
  <c r="K399" i="608" a="1"/>
  <c r="K399" i="608" s="1"/>
  <c r="M399" i="608" s="1"/>
  <c r="J399" i="608" a="1"/>
  <c r="J399" i="608" s="1"/>
  <c r="H399" i="608"/>
  <c r="K398" i="608" a="1"/>
  <c r="K398" i="608" s="1"/>
  <c r="M398" i="608" s="1"/>
  <c r="H398" i="608"/>
  <c r="K397" i="608" a="1"/>
  <c r="K397" i="608" s="1"/>
  <c r="M397" i="608" s="1"/>
  <c r="H397" i="608"/>
  <c r="K396" i="608" a="1"/>
  <c r="K396" i="608" s="1"/>
  <c r="M396" i="608" s="1"/>
  <c r="H396" i="608"/>
  <c r="K395" i="608" a="1"/>
  <c r="K395" i="608" s="1"/>
  <c r="M395" i="608" s="1"/>
  <c r="H395" i="608"/>
  <c r="N394" i="608"/>
  <c r="K394" i="608"/>
  <c r="M394" i="608" s="1"/>
  <c r="K394" i="608" a="1"/>
  <c r="H394" i="608"/>
  <c r="N393" i="608"/>
  <c r="K393" i="608" a="1"/>
  <c r="K393" i="608" s="1"/>
  <c r="M393" i="608" s="1"/>
  <c r="H393" i="608"/>
  <c r="N392" i="608"/>
  <c r="K392" i="608"/>
  <c r="M392" i="608" s="1"/>
  <c r="K392" i="608" a="1"/>
  <c r="H392" i="608"/>
  <c r="N391" i="608"/>
  <c r="K391" i="608" a="1"/>
  <c r="K391" i="608" s="1"/>
  <c r="M391" i="608" s="1"/>
  <c r="H391" i="608"/>
  <c r="W390" i="608"/>
  <c r="V390" i="608"/>
  <c r="N390" i="608"/>
  <c r="K390" i="608"/>
  <c r="M390" i="608" s="1"/>
  <c r="K390" i="608" a="1"/>
  <c r="J390" i="608"/>
  <c r="J390" i="608" a="1"/>
  <c r="H390" i="608"/>
  <c r="V389" i="608"/>
  <c r="W389" i="608" s="1"/>
  <c r="N389" i="608"/>
  <c r="K389" i="608" a="1"/>
  <c r="K389" i="608" s="1"/>
  <c r="M389" i="608" s="1"/>
  <c r="J389" i="608" a="1"/>
  <c r="J389" i="608" s="1"/>
  <c r="H389" i="608"/>
  <c r="W388" i="608"/>
  <c r="V388" i="608"/>
  <c r="N388" i="608"/>
  <c r="K388" i="608"/>
  <c r="M388" i="608" s="1"/>
  <c r="K388" i="608" a="1"/>
  <c r="J388" i="608"/>
  <c r="J388" i="608" a="1"/>
  <c r="H388" i="608"/>
  <c r="V387" i="608"/>
  <c r="W387" i="608" s="1"/>
  <c r="N387" i="608"/>
  <c r="K387" i="608" a="1"/>
  <c r="K387" i="608" s="1"/>
  <c r="M387" i="608" s="1"/>
  <c r="J387" i="608" a="1"/>
  <c r="J387" i="608" s="1"/>
  <c r="H387" i="608"/>
  <c r="W386" i="608"/>
  <c r="V386" i="608"/>
  <c r="N386" i="608"/>
  <c r="K386" i="608"/>
  <c r="M386" i="608" s="1"/>
  <c r="K386" i="608" a="1"/>
  <c r="J386" i="608"/>
  <c r="J386" i="608" a="1"/>
  <c r="H386" i="608"/>
  <c r="V385" i="608"/>
  <c r="W385" i="608" s="1"/>
  <c r="N385" i="608"/>
  <c r="K385" i="608" a="1"/>
  <c r="K385" i="608" s="1"/>
  <c r="M385" i="608" s="1"/>
  <c r="J385" i="608" a="1"/>
  <c r="J385" i="608" s="1"/>
  <c r="H385" i="608"/>
  <c r="W384" i="608"/>
  <c r="V384" i="608"/>
  <c r="N384" i="608"/>
  <c r="K384" i="608"/>
  <c r="M384" i="608" s="1"/>
  <c r="K384" i="608" a="1"/>
  <c r="J384" i="608"/>
  <c r="J384" i="608" a="1"/>
  <c r="H384" i="608"/>
  <c r="V383" i="608"/>
  <c r="W383" i="608" s="1"/>
  <c r="N383" i="608"/>
  <c r="K383" i="608" a="1"/>
  <c r="K383" i="608" s="1"/>
  <c r="M383" i="608" s="1"/>
  <c r="J383" i="608" a="1"/>
  <c r="J383" i="608" s="1"/>
  <c r="H383" i="608"/>
  <c r="W382" i="608"/>
  <c r="V382" i="608"/>
  <c r="N382" i="608"/>
  <c r="K382" i="608"/>
  <c r="M382" i="608" s="1"/>
  <c r="K382" i="608" a="1"/>
  <c r="J382" i="608"/>
  <c r="J382" i="608" a="1"/>
  <c r="H382" i="608"/>
  <c r="V381" i="608"/>
  <c r="W381" i="608" s="1"/>
  <c r="N381" i="608"/>
  <c r="K381" i="608" a="1"/>
  <c r="K381" i="608" s="1"/>
  <c r="M381" i="608" s="1"/>
  <c r="J381" i="608" a="1"/>
  <c r="J381" i="608" s="1"/>
  <c r="H381" i="608"/>
  <c r="W380" i="608"/>
  <c r="V380" i="608"/>
  <c r="N380" i="608"/>
  <c r="K380" i="608"/>
  <c r="M380" i="608" s="1"/>
  <c r="K380" i="608" a="1"/>
  <c r="J380" i="608"/>
  <c r="J380" i="608" a="1"/>
  <c r="H380" i="608"/>
  <c r="V379" i="608"/>
  <c r="W379" i="608" s="1"/>
  <c r="N379" i="608"/>
  <c r="K379" i="608" a="1"/>
  <c r="K379" i="608" s="1"/>
  <c r="M379" i="608" s="1"/>
  <c r="J379" i="608" a="1"/>
  <c r="J379" i="608" s="1"/>
  <c r="H379" i="608"/>
  <c r="K378" i="608" a="1"/>
  <c r="K378" i="608" s="1"/>
  <c r="M378" i="608" s="1"/>
  <c r="H378" i="608"/>
  <c r="K377" i="608" a="1"/>
  <c r="K377" i="608" s="1"/>
  <c r="M377" i="608" s="1"/>
  <c r="H377" i="608"/>
  <c r="K376" i="608" a="1"/>
  <c r="K376" i="608" s="1"/>
  <c r="M376" i="608" s="1"/>
  <c r="H376" i="608"/>
  <c r="W375" i="608"/>
  <c r="V375" i="608"/>
  <c r="N375" i="608"/>
  <c r="K375" i="608"/>
  <c r="M375" i="608" s="1"/>
  <c r="K375" i="608" a="1"/>
  <c r="J375" i="608"/>
  <c r="J375" i="608" a="1"/>
  <c r="H375" i="608"/>
  <c r="V374" i="608"/>
  <c r="W374" i="608" s="1"/>
  <c r="N374" i="608"/>
  <c r="K374" i="608" a="1"/>
  <c r="K374" i="608" s="1"/>
  <c r="M374" i="608" s="1"/>
  <c r="J374" i="608" a="1"/>
  <c r="J374" i="608" s="1"/>
  <c r="H374" i="608"/>
  <c r="W373" i="608"/>
  <c r="V373" i="608"/>
  <c r="N373" i="608"/>
  <c r="K373" i="608"/>
  <c r="M373" i="608" s="1"/>
  <c r="K373" i="608" a="1"/>
  <c r="J373" i="608"/>
  <c r="J373" i="608" a="1"/>
  <c r="H373" i="608"/>
  <c r="K372" i="608" a="1"/>
  <c r="K372" i="608" s="1"/>
  <c r="H372" i="608"/>
  <c r="W371" i="608"/>
  <c r="V371" i="608"/>
  <c r="V428" i="608" s="1"/>
  <c r="W428" i="608" s="1"/>
  <c r="N371" i="608"/>
  <c r="N428" i="608" s="1"/>
  <c r="K371" i="608"/>
  <c r="K371" i="608" a="1"/>
  <c r="J371" i="608"/>
  <c r="J371" i="608" a="1"/>
  <c r="H371" i="608"/>
  <c r="H428" i="608" s="1"/>
  <c r="AA370" i="608"/>
  <c r="AA507" i="608" s="1"/>
  <c r="Z370" i="608"/>
  <c r="Z507" i="608" s="1"/>
  <c r="Y370" i="608"/>
  <c r="Y507" i="608" s="1"/>
  <c r="X370" i="608"/>
  <c r="X507" i="608" s="1"/>
  <c r="U370" i="608"/>
  <c r="U507" i="608" s="1"/>
  <c r="T370" i="608"/>
  <c r="T507" i="608" s="1"/>
  <c r="S370" i="608"/>
  <c r="S507" i="608" s="1"/>
  <c r="R370" i="608"/>
  <c r="R507" i="608" s="1"/>
  <c r="Q370" i="608"/>
  <c r="Q507" i="608" s="1"/>
  <c r="P370" i="608"/>
  <c r="P507" i="608" s="1"/>
  <c r="O370" i="608"/>
  <c r="I370" i="608"/>
  <c r="I507" i="608" s="1"/>
  <c r="B515" i="608" s="1"/>
  <c r="G370" i="608"/>
  <c r="G507" i="608" s="1"/>
  <c r="V369" i="608"/>
  <c r="W369" i="608" s="1"/>
  <c r="N369" i="608"/>
  <c r="K369" i="608" a="1"/>
  <c r="K369" i="608" s="1"/>
  <c r="M369" i="608" s="1"/>
  <c r="J369" i="608" a="1"/>
  <c r="J369" i="608" s="1"/>
  <c r="H369" i="608"/>
  <c r="W368" i="608"/>
  <c r="V368" i="608"/>
  <c r="N368" i="608"/>
  <c r="K368" i="608"/>
  <c r="M368" i="608" s="1"/>
  <c r="K368" i="608" a="1"/>
  <c r="J368" i="608"/>
  <c r="J368" i="608" a="1"/>
  <c r="H368" i="608"/>
  <c r="K367" i="608"/>
  <c r="M367" i="608" s="1"/>
  <c r="K367" i="608" a="1"/>
  <c r="H367" i="608"/>
  <c r="K366" i="608"/>
  <c r="M366" i="608" s="1"/>
  <c r="K366" i="608" a="1"/>
  <c r="H366" i="608"/>
  <c r="K365" i="608" a="1"/>
  <c r="K365" i="608" s="1"/>
  <c r="M365" i="608" s="1"/>
  <c r="H365" i="608"/>
  <c r="K364" i="608" a="1"/>
  <c r="K364" i="608" s="1"/>
  <c r="M364" i="608" s="1"/>
  <c r="H364" i="608"/>
  <c r="W363" i="608"/>
  <c r="V363" i="608"/>
  <c r="N363" i="608"/>
  <c r="K363" i="608"/>
  <c r="M363" i="608" s="1"/>
  <c r="K363" i="608" a="1"/>
  <c r="J363" i="608" a="1"/>
  <c r="J363" i="608" s="1"/>
  <c r="H363" i="608"/>
  <c r="W362" i="608"/>
  <c r="V362" i="608"/>
  <c r="N362" i="608"/>
  <c r="K362" i="608"/>
  <c r="M362" i="608" s="1"/>
  <c r="K362" i="608" a="1"/>
  <c r="J362" i="608" a="1"/>
  <c r="J362" i="608" s="1"/>
  <c r="H362" i="608"/>
  <c r="W361" i="608"/>
  <c r="V361" i="608"/>
  <c r="N361" i="608"/>
  <c r="K361" i="608"/>
  <c r="M361" i="608" s="1"/>
  <c r="K361" i="608" a="1"/>
  <c r="J361" i="608" a="1"/>
  <c r="J361" i="608" s="1"/>
  <c r="H361" i="608"/>
  <c r="H360" i="608"/>
  <c r="H359" i="608"/>
  <c r="W358" i="608"/>
  <c r="V358" i="608"/>
  <c r="N358" i="608"/>
  <c r="K358" i="608"/>
  <c r="M358" i="608" s="1"/>
  <c r="K358" i="608" a="1"/>
  <c r="J358" i="608" a="1"/>
  <c r="J358" i="608" s="1"/>
  <c r="H358" i="608"/>
  <c r="W357" i="608"/>
  <c r="V357" i="608"/>
  <c r="N357" i="608"/>
  <c r="K357" i="608"/>
  <c r="M357" i="608" s="1"/>
  <c r="K357" i="608" a="1"/>
  <c r="J357" i="608" a="1"/>
  <c r="J357" i="608" s="1"/>
  <c r="H357" i="608"/>
  <c r="K356" i="608" a="1"/>
  <c r="K356" i="608" s="1"/>
  <c r="M356" i="608" s="1"/>
  <c r="H356" i="608"/>
  <c r="K355" i="608" a="1"/>
  <c r="K355" i="608" s="1"/>
  <c r="M355" i="608" s="1"/>
  <c r="H355" i="608"/>
  <c r="W354" i="608"/>
  <c r="V354" i="608"/>
  <c r="N354" i="608"/>
  <c r="K354" i="608"/>
  <c r="M354" i="608" s="1"/>
  <c r="K354" i="608" a="1"/>
  <c r="J354" i="608"/>
  <c r="J354" i="608" a="1"/>
  <c r="H354" i="608"/>
  <c r="V353" i="608"/>
  <c r="W353" i="608" s="1"/>
  <c r="N353" i="608"/>
  <c r="K353" i="608" a="1"/>
  <c r="K353" i="608" s="1"/>
  <c r="M353" i="608" s="1"/>
  <c r="J353" i="608" a="1"/>
  <c r="J353" i="608" s="1"/>
  <c r="H353" i="608"/>
  <c r="W352" i="608"/>
  <c r="V352" i="608"/>
  <c r="N352" i="608"/>
  <c r="K352" i="608"/>
  <c r="M352" i="608" s="1"/>
  <c r="K352" i="608" a="1"/>
  <c r="J352" i="608"/>
  <c r="J352" i="608" a="1"/>
  <c r="H352" i="608"/>
  <c r="V351" i="608"/>
  <c r="W351" i="608" s="1"/>
  <c r="N351" i="608"/>
  <c r="K351" i="608" a="1"/>
  <c r="K351" i="608" s="1"/>
  <c r="M351" i="608" s="1"/>
  <c r="J351" i="608" a="1"/>
  <c r="J351" i="608" s="1"/>
  <c r="H351" i="608"/>
  <c r="W350" i="608"/>
  <c r="V350" i="608"/>
  <c r="N350" i="608"/>
  <c r="K350" i="608"/>
  <c r="M350" i="608" s="1"/>
  <c r="K350" i="608" a="1"/>
  <c r="J350" i="608"/>
  <c r="J350" i="608" a="1"/>
  <c r="H350" i="608"/>
  <c r="V349" i="608"/>
  <c r="V370" i="608" s="1"/>
  <c r="N349" i="608"/>
  <c r="N370" i="608" s="1"/>
  <c r="K349" i="608" a="1"/>
  <c r="K349" i="608" s="1"/>
  <c r="J349" i="608" a="1"/>
  <c r="J349" i="608" s="1"/>
  <c r="H349" i="608"/>
  <c r="H370" i="608" s="1"/>
  <c r="X343" i="608"/>
  <c r="X342" i="608"/>
  <c r="X341" i="608"/>
  <c r="G341" i="608"/>
  <c r="C341" i="608"/>
  <c r="X340" i="608"/>
  <c r="I340" i="608"/>
  <c r="E340" i="608"/>
  <c r="K340" i="608" s="1"/>
  <c r="M340" i="608" s="1"/>
  <c r="I339" i="608"/>
  <c r="E339" i="608"/>
  <c r="K339" i="608" s="1"/>
  <c r="M339" i="608" s="1"/>
  <c r="I338" i="608"/>
  <c r="E338" i="608"/>
  <c r="K338" i="608" s="1"/>
  <c r="M338" i="608" s="1"/>
  <c r="X337" i="608"/>
  <c r="I337" i="608"/>
  <c r="I341" i="608" s="1"/>
  <c r="E337" i="608"/>
  <c r="K337" i="608" s="1"/>
  <c r="AA334" i="608"/>
  <c r="Z334" i="608"/>
  <c r="Y334" i="608"/>
  <c r="X334" i="608"/>
  <c r="U334" i="608"/>
  <c r="T334" i="608"/>
  <c r="S334" i="608"/>
  <c r="R334" i="608"/>
  <c r="Q334" i="608"/>
  <c r="P334" i="608"/>
  <c r="O334" i="608"/>
  <c r="R342" i="608" s="1"/>
  <c r="I334" i="608"/>
  <c r="G334" i="608"/>
  <c r="K333" i="608" a="1"/>
  <c r="K333" i="608" s="1"/>
  <c r="H333" i="608"/>
  <c r="K332" i="608"/>
  <c r="K332" i="608" a="1"/>
  <c r="H332" i="608"/>
  <c r="K331" i="608" a="1"/>
  <c r="K331" i="608" s="1"/>
  <c r="H331" i="608"/>
  <c r="W330" i="608"/>
  <c r="V330" i="608"/>
  <c r="N330" i="608"/>
  <c r="K330" i="608" a="1"/>
  <c r="K330" i="608" s="1"/>
  <c r="D330" i="608"/>
  <c r="H330" i="608" s="1"/>
  <c r="H329" i="608"/>
  <c r="K328" i="608"/>
  <c r="K328" i="608" a="1"/>
  <c r="H328" i="608"/>
  <c r="H327" i="608"/>
  <c r="W326" i="608"/>
  <c r="V326" i="608"/>
  <c r="N326" i="608"/>
  <c r="K326" i="608"/>
  <c r="M326" i="608" s="1"/>
  <c r="K326" i="608" a="1"/>
  <c r="J326" i="608"/>
  <c r="J326" i="608" a="1"/>
  <c r="H326" i="608"/>
  <c r="V325" i="608"/>
  <c r="W325" i="608" s="1"/>
  <c r="N325" i="608"/>
  <c r="K325" i="608" a="1"/>
  <c r="K325" i="608" s="1"/>
  <c r="M325" i="608" s="1"/>
  <c r="J325" i="608" a="1"/>
  <c r="J325" i="608" s="1"/>
  <c r="H325" i="608"/>
  <c r="H324" i="608"/>
  <c r="V323" i="608"/>
  <c r="W323" i="608" s="1"/>
  <c r="N323" i="608"/>
  <c r="K323" i="608" a="1"/>
  <c r="K323" i="608" s="1"/>
  <c r="M323" i="608" s="1"/>
  <c r="J323" i="608" a="1"/>
  <c r="J323" i="608" s="1"/>
  <c r="H323" i="608"/>
  <c r="W322" i="608"/>
  <c r="V322" i="608"/>
  <c r="N322" i="608"/>
  <c r="K322" i="608"/>
  <c r="M322" i="608" s="1"/>
  <c r="K322" i="608" a="1"/>
  <c r="J322" i="608"/>
  <c r="J322" i="608" a="1"/>
  <c r="H322" i="608"/>
  <c r="V321" i="608"/>
  <c r="W321" i="608" s="1"/>
  <c r="N321" i="608"/>
  <c r="K321" i="608" a="1"/>
  <c r="K321" i="608" s="1"/>
  <c r="M321" i="608" s="1"/>
  <c r="J321" i="608" a="1"/>
  <c r="J321" i="608" s="1"/>
  <c r="H321" i="608"/>
  <c r="W320" i="608"/>
  <c r="W334" i="608" s="1"/>
  <c r="V320" i="608"/>
  <c r="V334" i="608" s="1"/>
  <c r="N320" i="608"/>
  <c r="N334" i="608" s="1"/>
  <c r="K320" i="608"/>
  <c r="K320" i="608" a="1"/>
  <c r="J320" i="608"/>
  <c r="J320" i="608" a="1"/>
  <c r="H320" i="608"/>
  <c r="H334" i="608" s="1"/>
  <c r="AA319" i="608"/>
  <c r="Z319" i="608"/>
  <c r="Y319" i="608"/>
  <c r="X319" i="608"/>
  <c r="U319" i="608"/>
  <c r="T319" i="608"/>
  <c r="S319" i="608"/>
  <c r="Q319" i="608"/>
  <c r="P319" i="608"/>
  <c r="O319" i="608"/>
  <c r="R341" i="608" s="1"/>
  <c r="I319" i="608"/>
  <c r="G319" i="608"/>
  <c r="J319" i="608" s="1" a="1"/>
  <c r="J319" i="608" s="1"/>
  <c r="V318" i="608"/>
  <c r="W318" i="608" s="1"/>
  <c r="N318" i="608"/>
  <c r="K318" i="608" a="1"/>
  <c r="K318" i="608" s="1"/>
  <c r="M318" i="608" s="1"/>
  <c r="J318" i="608" a="1"/>
  <c r="J318" i="608" s="1"/>
  <c r="H318" i="608"/>
  <c r="H317" i="608"/>
  <c r="H316" i="608"/>
  <c r="H315" i="608"/>
  <c r="H314" i="608"/>
  <c r="W313" i="608"/>
  <c r="V313" i="608"/>
  <c r="N313" i="608"/>
  <c r="K313" i="608"/>
  <c r="M313" i="608" s="1"/>
  <c r="K313" i="608" a="1"/>
  <c r="J313" i="608"/>
  <c r="J313" i="608" a="1"/>
  <c r="H313" i="608"/>
  <c r="V312" i="608"/>
  <c r="W312" i="608" s="1"/>
  <c r="N312" i="608"/>
  <c r="K312" i="608" a="1"/>
  <c r="K312" i="608" s="1"/>
  <c r="M312" i="608" s="1"/>
  <c r="J312" i="608" a="1"/>
  <c r="J312" i="608" s="1"/>
  <c r="H312" i="608"/>
  <c r="W311" i="608"/>
  <c r="V311" i="608"/>
  <c r="N311" i="608"/>
  <c r="K311" i="608"/>
  <c r="M311" i="608" s="1"/>
  <c r="K311" i="608" a="1"/>
  <c r="J311" i="608"/>
  <c r="J311" i="608" a="1"/>
  <c r="H311" i="608"/>
  <c r="V310" i="608"/>
  <c r="W310" i="608" s="1"/>
  <c r="N310" i="608"/>
  <c r="K310" i="608" a="1"/>
  <c r="K310" i="608" s="1"/>
  <c r="M310" i="608" s="1"/>
  <c r="J310" i="608" a="1"/>
  <c r="J310" i="608" s="1"/>
  <c r="H310" i="608"/>
  <c r="W309" i="608"/>
  <c r="V309" i="608"/>
  <c r="V319" i="608" s="1"/>
  <c r="W319" i="608" s="1"/>
  <c r="N309" i="608"/>
  <c r="N319" i="608" s="1"/>
  <c r="K309" i="608"/>
  <c r="K319" i="608" s="1"/>
  <c r="K309" i="608" a="1"/>
  <c r="J309" i="608"/>
  <c r="J309" i="608" a="1"/>
  <c r="H309" i="608"/>
  <c r="H319" i="608" s="1"/>
  <c r="AA308" i="608"/>
  <c r="Z308" i="608"/>
  <c r="Y308" i="608"/>
  <c r="X308" i="608"/>
  <c r="U308" i="608"/>
  <c r="T308" i="608"/>
  <c r="S308" i="608"/>
  <c r="Q308" i="608"/>
  <c r="P308" i="608"/>
  <c r="O308" i="608"/>
  <c r="R340" i="608" s="1"/>
  <c r="I308" i="608"/>
  <c r="G308" i="608"/>
  <c r="J308" i="608" s="1" a="1"/>
  <c r="J308" i="608" s="1"/>
  <c r="V307" i="608"/>
  <c r="W307" i="608" s="1"/>
  <c r="N307" i="608"/>
  <c r="K307" i="608" a="1"/>
  <c r="K307" i="608" s="1"/>
  <c r="M307" i="608" s="1"/>
  <c r="J307" i="608" a="1"/>
  <c r="J307" i="608" s="1"/>
  <c r="H307" i="608"/>
  <c r="W306" i="608"/>
  <c r="V306" i="608"/>
  <c r="N306" i="608"/>
  <c r="K306" i="608"/>
  <c r="M306" i="608" s="1"/>
  <c r="K306" i="608" a="1"/>
  <c r="J306" i="608"/>
  <c r="J306" i="608" a="1"/>
  <c r="H306" i="608"/>
  <c r="V305" i="608"/>
  <c r="W305" i="608" s="1"/>
  <c r="N305" i="608"/>
  <c r="K305" i="608" a="1"/>
  <c r="K305" i="608" s="1"/>
  <c r="M305" i="608" s="1"/>
  <c r="J305" i="608" a="1"/>
  <c r="J305" i="608" s="1"/>
  <c r="H305" i="608"/>
  <c r="W304" i="608"/>
  <c r="V304" i="608"/>
  <c r="N304" i="608"/>
  <c r="K304" i="608"/>
  <c r="M304" i="608" s="1"/>
  <c r="K304" i="608" a="1"/>
  <c r="J304" i="608"/>
  <c r="J304" i="608" a="1"/>
  <c r="H304" i="608"/>
  <c r="V303" i="608"/>
  <c r="W303" i="608" s="1"/>
  <c r="N303" i="608"/>
  <c r="K303" i="608" a="1"/>
  <c r="K303" i="608" s="1"/>
  <c r="M303" i="608" s="1"/>
  <c r="J303" i="608" a="1"/>
  <c r="J303" i="608" s="1"/>
  <c r="H303" i="608"/>
  <c r="W302" i="608"/>
  <c r="V302" i="608"/>
  <c r="N302" i="608"/>
  <c r="K302" i="608"/>
  <c r="M302" i="608" s="1"/>
  <c r="K302" i="608" a="1"/>
  <c r="J302" i="608"/>
  <c r="J302" i="608" a="1"/>
  <c r="H302" i="608"/>
  <c r="V301" i="608"/>
  <c r="W301" i="608" s="1"/>
  <c r="N301" i="608"/>
  <c r="K301" i="608" a="1"/>
  <c r="K301" i="608" s="1"/>
  <c r="M301" i="608" s="1"/>
  <c r="J301" i="608" a="1"/>
  <c r="J301" i="608" s="1"/>
  <c r="H301" i="608"/>
  <c r="W300" i="608"/>
  <c r="V300" i="608"/>
  <c r="N300" i="608"/>
  <c r="K300" i="608"/>
  <c r="M300" i="608" s="1"/>
  <c r="K300" i="608" a="1"/>
  <c r="J300" i="608"/>
  <c r="J300" i="608" a="1"/>
  <c r="H300" i="608"/>
  <c r="V299" i="608"/>
  <c r="W299" i="608" s="1"/>
  <c r="N299" i="608"/>
  <c r="K299" i="608" a="1"/>
  <c r="K299" i="608" s="1"/>
  <c r="M299" i="608" s="1"/>
  <c r="J299" i="608" a="1"/>
  <c r="J299" i="608" s="1"/>
  <c r="H299" i="608"/>
  <c r="W298" i="608"/>
  <c r="V298" i="608"/>
  <c r="N298" i="608"/>
  <c r="K298" i="608"/>
  <c r="M298" i="608" s="1"/>
  <c r="K298" i="608" a="1"/>
  <c r="J298" i="608"/>
  <c r="J298" i="608" a="1"/>
  <c r="H298" i="608"/>
  <c r="V297" i="608"/>
  <c r="W297" i="608" s="1"/>
  <c r="N297" i="608"/>
  <c r="K297" i="608" a="1"/>
  <c r="K297" i="608" s="1"/>
  <c r="M297" i="608" s="1"/>
  <c r="J297" i="608" a="1"/>
  <c r="J297" i="608" s="1"/>
  <c r="H297" i="608"/>
  <c r="W296" i="608"/>
  <c r="V296" i="608"/>
  <c r="N296" i="608"/>
  <c r="K296" i="608"/>
  <c r="M296" i="608" s="1"/>
  <c r="K296" i="608" a="1"/>
  <c r="J296" i="608"/>
  <c r="J296" i="608" a="1"/>
  <c r="H296" i="608"/>
  <c r="V295" i="608"/>
  <c r="W295" i="608" s="1"/>
  <c r="N295" i="608"/>
  <c r="K295" i="608" a="1"/>
  <c r="K295" i="608" s="1"/>
  <c r="M295" i="608" s="1"/>
  <c r="J295" i="608" a="1"/>
  <c r="J295" i="608" s="1"/>
  <c r="H295" i="608"/>
  <c r="W294" i="608"/>
  <c r="V294" i="608"/>
  <c r="N294" i="608"/>
  <c r="K294" i="608"/>
  <c r="M294" i="608" s="1"/>
  <c r="K294" i="608" a="1"/>
  <c r="J294" i="608"/>
  <c r="J294" i="608" a="1"/>
  <c r="H294" i="608"/>
  <c r="V293" i="608"/>
  <c r="W293" i="608" s="1"/>
  <c r="N293" i="608"/>
  <c r="N308" i="608" s="1"/>
  <c r="K293" i="608" a="1"/>
  <c r="K293" i="608" s="1"/>
  <c r="J293" i="608" a="1"/>
  <c r="J293" i="608" s="1"/>
  <c r="H293" i="608"/>
  <c r="H308" i="608" s="1"/>
  <c r="AA292" i="608"/>
  <c r="Z292" i="608"/>
  <c r="Y292" i="608"/>
  <c r="X292" i="608"/>
  <c r="U292" i="608"/>
  <c r="T292" i="608"/>
  <c r="S292" i="608"/>
  <c r="R292" i="608"/>
  <c r="Q292" i="608"/>
  <c r="P292" i="608"/>
  <c r="O292" i="608"/>
  <c r="R339" i="608" s="1"/>
  <c r="I292" i="608"/>
  <c r="G292" i="608"/>
  <c r="J292" i="608" s="1" a="1"/>
  <c r="J292" i="608" s="1"/>
  <c r="V291" i="608"/>
  <c r="W291" i="608" s="1"/>
  <c r="N291" i="608"/>
  <c r="K291" i="608" a="1"/>
  <c r="K291" i="608" s="1"/>
  <c r="M291" i="608" s="1"/>
  <c r="J291" i="608" a="1"/>
  <c r="J291" i="608" s="1"/>
  <c r="H291" i="608"/>
  <c r="W290" i="608"/>
  <c r="V290" i="608"/>
  <c r="N290" i="608"/>
  <c r="K290" i="608"/>
  <c r="M290" i="608" s="1"/>
  <c r="K290" i="608" a="1"/>
  <c r="J290" i="608"/>
  <c r="J290" i="608" a="1"/>
  <c r="H290" i="608"/>
  <c r="V289" i="608"/>
  <c r="W289" i="608" s="1"/>
  <c r="N289" i="608"/>
  <c r="K289" i="608" a="1"/>
  <c r="K289" i="608" s="1"/>
  <c r="M289" i="608" s="1"/>
  <c r="J289" i="608" a="1"/>
  <c r="J289" i="608" s="1"/>
  <c r="H289" i="608"/>
  <c r="H288" i="608"/>
  <c r="H287" i="608"/>
  <c r="H286" i="608"/>
  <c r="V285" i="608"/>
  <c r="W285" i="608" s="1"/>
  <c r="N285" i="608"/>
  <c r="K285" i="608" a="1"/>
  <c r="K285" i="608" s="1"/>
  <c r="M285" i="608" s="1"/>
  <c r="J285" i="608" a="1"/>
  <c r="J285" i="608" s="1"/>
  <c r="H285" i="608"/>
  <c r="W284" i="608"/>
  <c r="V284" i="608"/>
  <c r="N284" i="608"/>
  <c r="K284" i="608"/>
  <c r="M284" i="608" s="1"/>
  <c r="K284" i="608" a="1"/>
  <c r="J284" i="608"/>
  <c r="J284" i="608" a="1"/>
  <c r="H284" i="608"/>
  <c r="N283" i="608"/>
  <c r="K283" i="608" a="1"/>
  <c r="K283" i="608" s="1"/>
  <c r="M283" i="608" s="1"/>
  <c r="H283" i="608"/>
  <c r="N282" i="608"/>
  <c r="K282" i="608"/>
  <c r="M282" i="608" s="1"/>
  <c r="K282" i="608" a="1"/>
  <c r="H282" i="608"/>
  <c r="N281" i="608"/>
  <c r="K281" i="608" a="1"/>
  <c r="K281" i="608" s="1"/>
  <c r="M281" i="608" s="1"/>
  <c r="H281" i="608"/>
  <c r="N280" i="608"/>
  <c r="K280" i="608"/>
  <c r="M280" i="608" s="1"/>
  <c r="K280" i="608" a="1"/>
  <c r="H280" i="608"/>
  <c r="N279" i="608"/>
  <c r="K279" i="608" a="1"/>
  <c r="K279" i="608" s="1"/>
  <c r="M279" i="608" s="1"/>
  <c r="H279" i="608"/>
  <c r="N278" i="608"/>
  <c r="K278" i="608"/>
  <c r="M278" i="608" s="1"/>
  <c r="K278" i="608" a="1"/>
  <c r="H278" i="608"/>
  <c r="V277" i="608"/>
  <c r="W277" i="608" s="1"/>
  <c r="N277" i="608"/>
  <c r="K277" i="608" a="1"/>
  <c r="K277" i="608" s="1"/>
  <c r="M277" i="608" s="1"/>
  <c r="J277" i="608" a="1"/>
  <c r="J277" i="608" s="1"/>
  <c r="H277" i="608"/>
  <c r="W276" i="608"/>
  <c r="V276" i="608"/>
  <c r="N276" i="608"/>
  <c r="K276" i="608"/>
  <c r="M276" i="608" s="1"/>
  <c r="K276" i="608" a="1"/>
  <c r="J276" i="608"/>
  <c r="J276" i="608" a="1"/>
  <c r="H276" i="608"/>
  <c r="V275" i="608"/>
  <c r="W275" i="608" s="1"/>
  <c r="N275" i="608"/>
  <c r="K275" i="608" a="1"/>
  <c r="K275" i="608" s="1"/>
  <c r="M275" i="608" s="1"/>
  <c r="J275" i="608" a="1"/>
  <c r="J275" i="608" s="1"/>
  <c r="H275" i="608"/>
  <c r="W274" i="608"/>
  <c r="V274" i="608"/>
  <c r="N274" i="608"/>
  <c r="K274" i="608"/>
  <c r="M274" i="608" s="1"/>
  <c r="K274" i="608" a="1"/>
  <c r="J274" i="608"/>
  <c r="J274" i="608" a="1"/>
  <c r="H274" i="608"/>
  <c r="V273" i="608"/>
  <c r="W273" i="608" s="1"/>
  <c r="N273" i="608"/>
  <c r="K273" i="608" a="1"/>
  <c r="K273" i="608" s="1"/>
  <c r="M273" i="608" s="1"/>
  <c r="J273" i="608" a="1"/>
  <c r="J273" i="608" s="1"/>
  <c r="H273" i="608"/>
  <c r="W272" i="608"/>
  <c r="V272" i="608"/>
  <c r="N272" i="608"/>
  <c r="K272" i="608"/>
  <c r="M272" i="608" s="1"/>
  <c r="K272" i="608" a="1"/>
  <c r="J272" i="608"/>
  <c r="J272" i="608" a="1"/>
  <c r="H272" i="608"/>
  <c r="V271" i="608"/>
  <c r="W271" i="608" s="1"/>
  <c r="N271" i="608"/>
  <c r="K271" i="608" a="1"/>
  <c r="K271" i="608" s="1"/>
  <c r="M271" i="608" s="1"/>
  <c r="J271" i="608" a="1"/>
  <c r="J271" i="608" s="1"/>
  <c r="H271" i="608"/>
  <c r="W270" i="608"/>
  <c r="V270" i="608"/>
  <c r="N270" i="608"/>
  <c r="K270" i="608"/>
  <c r="M270" i="608" s="1"/>
  <c r="K270" i="608" a="1"/>
  <c r="J270" i="608"/>
  <c r="J270" i="608" a="1"/>
  <c r="H270" i="608"/>
  <c r="V269" i="608"/>
  <c r="W269" i="608" s="1"/>
  <c r="N269" i="608"/>
  <c r="K269" i="608" a="1"/>
  <c r="K269" i="608" s="1"/>
  <c r="M269" i="608" s="1"/>
  <c r="J269" i="608" a="1"/>
  <c r="J269" i="608" s="1"/>
  <c r="H269" i="608"/>
  <c r="W268" i="608"/>
  <c r="V268" i="608"/>
  <c r="N268" i="608"/>
  <c r="K268" i="608"/>
  <c r="M268" i="608" s="1"/>
  <c r="K268" i="608" a="1"/>
  <c r="J268" i="608"/>
  <c r="J268" i="608" a="1"/>
  <c r="H268" i="608"/>
  <c r="V267" i="608"/>
  <c r="W267" i="608" s="1"/>
  <c r="N267" i="608"/>
  <c r="K267" i="608" a="1"/>
  <c r="K267" i="608" s="1"/>
  <c r="M267" i="608" s="1"/>
  <c r="J267" i="608" a="1"/>
  <c r="J267" i="608" s="1"/>
  <c r="H267" i="608"/>
  <c r="W266" i="608"/>
  <c r="V266" i="608"/>
  <c r="N266" i="608"/>
  <c r="K266" i="608"/>
  <c r="M266" i="608" s="1"/>
  <c r="K266" i="608" a="1"/>
  <c r="J266" i="608"/>
  <c r="J266" i="608" a="1"/>
  <c r="H266" i="608"/>
  <c r="N265" i="608"/>
  <c r="K265" i="608" a="1"/>
  <c r="K265" i="608" s="1"/>
  <c r="M265" i="608" s="1"/>
  <c r="H265" i="608"/>
  <c r="W264" i="608"/>
  <c r="V264" i="608"/>
  <c r="N264" i="608"/>
  <c r="K264" i="608"/>
  <c r="M264" i="608" s="1"/>
  <c r="K264" i="608" a="1"/>
  <c r="J264" i="608"/>
  <c r="J264" i="608" a="1"/>
  <c r="H264" i="608"/>
  <c r="V263" i="608"/>
  <c r="W263" i="608" s="1"/>
  <c r="N263" i="608"/>
  <c r="K263" i="608" a="1"/>
  <c r="K263" i="608" s="1"/>
  <c r="M263" i="608" s="1"/>
  <c r="J263" i="608" a="1"/>
  <c r="J263" i="608" s="1"/>
  <c r="H263" i="608"/>
  <c r="W262" i="608"/>
  <c r="V262" i="608"/>
  <c r="N262" i="608"/>
  <c r="K262" i="608"/>
  <c r="M262" i="608" s="1"/>
  <c r="K262" i="608" a="1"/>
  <c r="J262" i="608"/>
  <c r="J262" i="608" a="1"/>
  <c r="H262" i="608"/>
  <c r="V261" i="608"/>
  <c r="W261" i="608" s="1"/>
  <c r="N261" i="608"/>
  <c r="K261" i="608" a="1"/>
  <c r="K261" i="608" s="1"/>
  <c r="M261" i="608" s="1"/>
  <c r="J261" i="608" a="1"/>
  <c r="J261" i="608" s="1"/>
  <c r="H261" i="608"/>
  <c r="W260" i="608"/>
  <c r="V260" i="608"/>
  <c r="N260" i="608"/>
  <c r="K260" i="608"/>
  <c r="M260" i="608" s="1"/>
  <c r="K260" i="608" a="1"/>
  <c r="J260" i="608"/>
  <c r="J260" i="608" a="1"/>
  <c r="H260" i="608"/>
  <c r="V259" i="608"/>
  <c r="W259" i="608" s="1"/>
  <c r="N259" i="608"/>
  <c r="K259" i="608" a="1"/>
  <c r="K259" i="608" s="1"/>
  <c r="M259" i="608" s="1"/>
  <c r="J259" i="608" a="1"/>
  <c r="J259" i="608" s="1"/>
  <c r="H259" i="608"/>
  <c r="W258" i="608"/>
  <c r="V258" i="608"/>
  <c r="V292" i="608" s="1"/>
  <c r="W292" i="608" s="1"/>
  <c r="N258" i="608"/>
  <c r="N292" i="608" s="1"/>
  <c r="K258" i="608"/>
  <c r="K292" i="608" s="1"/>
  <c r="K258" i="608" a="1"/>
  <c r="J258" i="608"/>
  <c r="J258" i="608" a="1"/>
  <c r="H258" i="608"/>
  <c r="H292" i="608" s="1"/>
  <c r="AA257" i="608"/>
  <c r="Z257" i="608"/>
  <c r="Y257" i="608"/>
  <c r="X257" i="608"/>
  <c r="U257" i="608"/>
  <c r="T257" i="608"/>
  <c r="S257" i="608"/>
  <c r="R257" i="608"/>
  <c r="Q257" i="608"/>
  <c r="P257" i="608"/>
  <c r="O257" i="608"/>
  <c r="R338" i="608" s="1"/>
  <c r="J257" i="608" a="1"/>
  <c r="J257" i="608" s="1"/>
  <c r="I257" i="608"/>
  <c r="G257" i="608"/>
  <c r="H256" i="608"/>
  <c r="H255" i="608"/>
  <c r="H254" i="608"/>
  <c r="H253" i="608"/>
  <c r="H252" i="608"/>
  <c r="H251" i="608"/>
  <c r="K250" i="608" a="1"/>
  <c r="K250" i="608" s="1"/>
  <c r="M250" i="608" s="1"/>
  <c r="H250" i="608"/>
  <c r="M249" i="608"/>
  <c r="K249" i="608" a="1"/>
  <c r="K249" i="608" s="1"/>
  <c r="H249" i="608"/>
  <c r="K248" i="608"/>
  <c r="M248" i="608" s="1"/>
  <c r="K248" i="608" a="1"/>
  <c r="H248" i="608"/>
  <c r="K247" i="608"/>
  <c r="M247" i="608" s="1"/>
  <c r="K247" i="608" a="1"/>
  <c r="H247" i="608"/>
  <c r="V246" i="608"/>
  <c r="W246" i="608" s="1"/>
  <c r="N246" i="608"/>
  <c r="K246" i="608" a="1"/>
  <c r="K246" i="608" s="1"/>
  <c r="M246" i="608" s="1"/>
  <c r="J246" i="608" a="1"/>
  <c r="J246" i="608" s="1"/>
  <c r="H246" i="608"/>
  <c r="W245" i="608"/>
  <c r="V245" i="608"/>
  <c r="N245" i="608"/>
  <c r="K245" i="608"/>
  <c r="M245" i="608" s="1"/>
  <c r="K245" i="608" a="1"/>
  <c r="J245" i="608"/>
  <c r="J245" i="608" a="1"/>
  <c r="H245" i="608"/>
  <c r="V244" i="608"/>
  <c r="W244" i="608" s="1"/>
  <c r="N244" i="608"/>
  <c r="K244" i="608" a="1"/>
  <c r="K244" i="608" s="1"/>
  <c r="M244" i="608" s="1"/>
  <c r="J244" i="608" a="1"/>
  <c r="J244" i="608" s="1"/>
  <c r="H244" i="608"/>
  <c r="W243" i="608"/>
  <c r="V243" i="608"/>
  <c r="N243" i="608"/>
  <c r="K243" i="608"/>
  <c r="M243" i="608" s="1"/>
  <c r="K243" i="608" a="1"/>
  <c r="J243" i="608"/>
  <c r="J243" i="608" a="1"/>
  <c r="H243" i="608"/>
  <c r="M242" i="608"/>
  <c r="H242" i="608"/>
  <c r="V241" i="608"/>
  <c r="W241" i="608" s="1"/>
  <c r="N241" i="608"/>
  <c r="K241" i="608" a="1"/>
  <c r="K241" i="608" s="1"/>
  <c r="M241" i="608" s="1"/>
  <c r="J241" i="608" a="1"/>
  <c r="J241" i="608" s="1"/>
  <c r="H241" i="608"/>
  <c r="W240" i="608"/>
  <c r="V240" i="608"/>
  <c r="N240" i="608"/>
  <c r="K240" i="608"/>
  <c r="M240" i="608" s="1"/>
  <c r="K240" i="608" a="1"/>
  <c r="J240" i="608"/>
  <c r="J240" i="608" a="1"/>
  <c r="H240" i="608"/>
  <c r="K239" i="608"/>
  <c r="M239" i="608" s="1"/>
  <c r="K239" i="608" a="1"/>
  <c r="H239" i="608"/>
  <c r="H238" i="608"/>
  <c r="W237" i="608"/>
  <c r="V237" i="608"/>
  <c r="N237" i="608"/>
  <c r="K237" i="608"/>
  <c r="M237" i="608" s="1"/>
  <c r="K237" i="608" a="1"/>
  <c r="J237" i="608" a="1"/>
  <c r="J237" i="608" s="1"/>
  <c r="H237" i="608"/>
  <c r="W236" i="608"/>
  <c r="V236" i="608"/>
  <c r="N236" i="608"/>
  <c r="K236" i="608"/>
  <c r="M236" i="608" s="1"/>
  <c r="K236" i="608" a="1"/>
  <c r="J236" i="608" a="1"/>
  <c r="J236" i="608" s="1"/>
  <c r="H236" i="608"/>
  <c r="W235" i="608"/>
  <c r="V235" i="608"/>
  <c r="N235" i="608"/>
  <c r="K235" i="608"/>
  <c r="M235" i="608" s="1"/>
  <c r="K235" i="608" a="1"/>
  <c r="J235" i="608"/>
  <c r="J235" i="608" a="1"/>
  <c r="H235" i="608"/>
  <c r="V234" i="608"/>
  <c r="W234" i="608" s="1"/>
  <c r="N234" i="608"/>
  <c r="K234" i="608" a="1"/>
  <c r="K234" i="608" s="1"/>
  <c r="M234" i="608" s="1"/>
  <c r="J234" i="608" a="1"/>
  <c r="J234" i="608" s="1"/>
  <c r="H234" i="608"/>
  <c r="W233" i="608"/>
  <c r="V233" i="608"/>
  <c r="N233" i="608"/>
  <c r="K233" i="608"/>
  <c r="M233" i="608" s="1"/>
  <c r="K233" i="608" a="1"/>
  <c r="J233" i="608"/>
  <c r="J233" i="608" a="1"/>
  <c r="H233" i="608"/>
  <c r="V232" i="608"/>
  <c r="W232" i="608" s="1"/>
  <c r="N232" i="608"/>
  <c r="K232" i="608" a="1"/>
  <c r="K232" i="608" s="1"/>
  <c r="M232" i="608" s="1"/>
  <c r="J232" i="608" a="1"/>
  <c r="J232" i="608" s="1"/>
  <c r="H232" i="608"/>
  <c r="W231" i="608"/>
  <c r="V231" i="608"/>
  <c r="N231" i="608"/>
  <c r="K231" i="608"/>
  <c r="M231" i="608" s="1"/>
  <c r="K231" i="608" a="1"/>
  <c r="J231" i="608"/>
  <c r="J231" i="608" a="1"/>
  <c r="H231" i="608"/>
  <c r="V230" i="608"/>
  <c r="W230" i="608" s="1"/>
  <c r="N230" i="608"/>
  <c r="K230" i="608" a="1"/>
  <c r="K230" i="608" s="1"/>
  <c r="M230" i="608" s="1"/>
  <c r="J230" i="608" a="1"/>
  <c r="J230" i="608" s="1"/>
  <c r="H230" i="608"/>
  <c r="W229" i="608"/>
  <c r="V229" i="608"/>
  <c r="N229" i="608"/>
  <c r="K229" i="608"/>
  <c r="M229" i="608" s="1"/>
  <c r="K229" i="608" a="1"/>
  <c r="J229" i="608"/>
  <c r="J229" i="608" a="1"/>
  <c r="H229" i="608"/>
  <c r="V228" i="608"/>
  <c r="W228" i="608" s="1"/>
  <c r="N228" i="608"/>
  <c r="K228" i="608" a="1"/>
  <c r="K228" i="608" s="1"/>
  <c r="M228" i="608" s="1"/>
  <c r="J228" i="608" a="1"/>
  <c r="J228" i="608" s="1"/>
  <c r="H228" i="608"/>
  <c r="N227" i="608"/>
  <c r="K227" i="608"/>
  <c r="M227" i="608" s="1"/>
  <c r="K227" i="608" a="1"/>
  <c r="H227" i="608"/>
  <c r="N226" i="608"/>
  <c r="K226" i="608" a="1"/>
  <c r="K226" i="608" s="1"/>
  <c r="M226" i="608" s="1"/>
  <c r="H226" i="608"/>
  <c r="N225" i="608"/>
  <c r="K225" i="608"/>
  <c r="M225" i="608" s="1"/>
  <c r="K225" i="608" a="1"/>
  <c r="H225" i="608"/>
  <c r="N224" i="608"/>
  <c r="K224" i="608" a="1"/>
  <c r="K224" i="608" s="1"/>
  <c r="M224" i="608" s="1"/>
  <c r="H224" i="608"/>
  <c r="N223" i="608"/>
  <c r="K223" i="608"/>
  <c r="M223" i="608" s="1"/>
  <c r="K223" i="608" a="1"/>
  <c r="H223" i="608"/>
  <c r="N222" i="608"/>
  <c r="K222" i="608" a="1"/>
  <c r="K222" i="608" s="1"/>
  <c r="M222" i="608" s="1"/>
  <c r="H222" i="608"/>
  <c r="N221" i="608"/>
  <c r="K221" i="608"/>
  <c r="M221" i="608" s="1"/>
  <c r="K221" i="608" a="1"/>
  <c r="H221" i="608"/>
  <c r="N220" i="608"/>
  <c r="K220" i="608" a="1"/>
  <c r="K220" i="608" s="1"/>
  <c r="M220" i="608" s="1"/>
  <c r="H220" i="608"/>
  <c r="W219" i="608"/>
  <c r="V219" i="608"/>
  <c r="N219" i="608"/>
  <c r="K219" i="608"/>
  <c r="M219" i="608" s="1"/>
  <c r="K219" i="608" a="1"/>
  <c r="J219" i="608"/>
  <c r="J219" i="608" a="1"/>
  <c r="H219" i="608"/>
  <c r="V218" i="608"/>
  <c r="W218" i="608" s="1"/>
  <c r="N218" i="608"/>
  <c r="K218" i="608" a="1"/>
  <c r="K218" i="608" s="1"/>
  <c r="M218" i="608" s="1"/>
  <c r="J218" i="608" a="1"/>
  <c r="J218" i="608" s="1"/>
  <c r="H218" i="608"/>
  <c r="W217" i="608"/>
  <c r="V217" i="608"/>
  <c r="N217" i="608"/>
  <c r="K217" i="608"/>
  <c r="M217" i="608" s="1"/>
  <c r="K217" i="608" a="1"/>
  <c r="J217" i="608"/>
  <c r="J217" i="608" a="1"/>
  <c r="H217" i="608"/>
  <c r="V216" i="608"/>
  <c r="W216" i="608" s="1"/>
  <c r="N216" i="608"/>
  <c r="K216" i="608" a="1"/>
  <c r="K216" i="608" s="1"/>
  <c r="M216" i="608" s="1"/>
  <c r="J216" i="608" a="1"/>
  <c r="J216" i="608" s="1"/>
  <c r="H216" i="608"/>
  <c r="W215" i="608"/>
  <c r="V215" i="608"/>
  <c r="N215" i="608"/>
  <c r="K215" i="608"/>
  <c r="M215" i="608" s="1"/>
  <c r="K215" i="608" a="1"/>
  <c r="J215" i="608"/>
  <c r="J215" i="608" a="1"/>
  <c r="H215" i="608"/>
  <c r="V214" i="608"/>
  <c r="W214" i="608" s="1"/>
  <c r="N214" i="608"/>
  <c r="K214" i="608" a="1"/>
  <c r="K214" i="608" s="1"/>
  <c r="M214" i="608" s="1"/>
  <c r="J214" i="608" a="1"/>
  <c r="J214" i="608" s="1"/>
  <c r="H214" i="608"/>
  <c r="W213" i="608"/>
  <c r="V213" i="608"/>
  <c r="N213" i="608"/>
  <c r="K213" i="608"/>
  <c r="M213" i="608" s="1"/>
  <c r="K213" i="608" a="1"/>
  <c r="J213" i="608"/>
  <c r="J213" i="608" a="1"/>
  <c r="H213" i="608"/>
  <c r="V212" i="608"/>
  <c r="W212" i="608" s="1"/>
  <c r="N212" i="608"/>
  <c r="K212" i="608" a="1"/>
  <c r="K212" i="608" s="1"/>
  <c r="M212" i="608" s="1"/>
  <c r="J212" i="608" a="1"/>
  <c r="J212" i="608" s="1"/>
  <c r="H212" i="608"/>
  <c r="W211" i="608"/>
  <c r="V211" i="608"/>
  <c r="N211" i="608"/>
  <c r="K211" i="608"/>
  <c r="M211" i="608" s="1"/>
  <c r="K211" i="608" a="1"/>
  <c r="J211" i="608"/>
  <c r="J211" i="608" a="1"/>
  <c r="H211" i="608"/>
  <c r="V210" i="608"/>
  <c r="W210" i="608" s="1"/>
  <c r="N210" i="608"/>
  <c r="K210" i="608" a="1"/>
  <c r="K210" i="608" s="1"/>
  <c r="M210" i="608" s="1"/>
  <c r="J210" i="608" a="1"/>
  <c r="J210" i="608" s="1"/>
  <c r="H210" i="608"/>
  <c r="W209" i="608"/>
  <c r="V209" i="608"/>
  <c r="N209" i="608"/>
  <c r="K209" i="608"/>
  <c r="M209" i="608" s="1"/>
  <c r="K209" i="608" a="1"/>
  <c r="J209" i="608"/>
  <c r="J209" i="608" a="1"/>
  <c r="H209" i="608"/>
  <c r="V208" i="608"/>
  <c r="W208" i="608" s="1"/>
  <c r="N208" i="608"/>
  <c r="K208" i="608" a="1"/>
  <c r="K208" i="608" s="1"/>
  <c r="M208" i="608" s="1"/>
  <c r="J208" i="608" a="1"/>
  <c r="J208" i="608" s="1"/>
  <c r="H208" i="608"/>
  <c r="H207" i="608"/>
  <c r="H206" i="608"/>
  <c r="H205" i="608"/>
  <c r="V204" i="608"/>
  <c r="W204" i="608" s="1"/>
  <c r="N204" i="608"/>
  <c r="K204" i="608" a="1"/>
  <c r="K204" i="608" s="1"/>
  <c r="M204" i="608" s="1"/>
  <c r="J204" i="608" a="1"/>
  <c r="J204" i="608" s="1"/>
  <c r="H204" i="608"/>
  <c r="W203" i="608"/>
  <c r="V203" i="608"/>
  <c r="N203" i="608"/>
  <c r="K203" i="608"/>
  <c r="M203" i="608" s="1"/>
  <c r="K203" i="608" a="1"/>
  <c r="J203" i="608"/>
  <c r="J203" i="608" a="1"/>
  <c r="H203" i="608"/>
  <c r="V202" i="608"/>
  <c r="W202" i="608" s="1"/>
  <c r="N202" i="608"/>
  <c r="K202" i="608" a="1"/>
  <c r="K202" i="608" s="1"/>
  <c r="M202" i="608" s="1"/>
  <c r="J202" i="608" a="1"/>
  <c r="J202" i="608" s="1"/>
  <c r="H202" i="608"/>
  <c r="H201" i="608"/>
  <c r="V200" i="608"/>
  <c r="V257" i="608" s="1"/>
  <c r="W257" i="608" s="1"/>
  <c r="N200" i="608"/>
  <c r="N257" i="608" s="1"/>
  <c r="K200" i="608" a="1"/>
  <c r="K200" i="608" s="1"/>
  <c r="J200" i="608" a="1"/>
  <c r="J200" i="608" s="1"/>
  <c r="H200" i="608"/>
  <c r="H257" i="608" s="1"/>
  <c r="AA199" i="608"/>
  <c r="AA335" i="608" s="1"/>
  <c r="Z199" i="608"/>
  <c r="Z335" i="608" s="1"/>
  <c r="Y199" i="608"/>
  <c r="Y335" i="608" s="1"/>
  <c r="X199" i="608"/>
  <c r="X335" i="608" s="1"/>
  <c r="U199" i="608"/>
  <c r="U335" i="608" s="1"/>
  <c r="T199" i="608"/>
  <c r="T335" i="608" s="1"/>
  <c r="S199" i="608"/>
  <c r="S335" i="608" s="1"/>
  <c r="R199" i="608"/>
  <c r="R335" i="608" s="1"/>
  <c r="Q199" i="608"/>
  <c r="Q335" i="608" s="1"/>
  <c r="P199" i="608"/>
  <c r="O199" i="608"/>
  <c r="I199" i="608"/>
  <c r="I335" i="608" s="1"/>
  <c r="B343" i="608" s="1"/>
  <c r="G199" i="608"/>
  <c r="G335" i="608" s="1"/>
  <c r="V198" i="608"/>
  <c r="W198" i="608" s="1"/>
  <c r="N198" i="608"/>
  <c r="K198" i="608" a="1"/>
  <c r="K198" i="608" s="1"/>
  <c r="M198" i="608" s="1"/>
  <c r="J198" i="608" a="1"/>
  <c r="J198" i="608" s="1"/>
  <c r="H198" i="608"/>
  <c r="W197" i="608"/>
  <c r="V197" i="608"/>
  <c r="N197" i="608"/>
  <c r="K197" i="608"/>
  <c r="M197" i="608" s="1"/>
  <c r="K197" i="608" a="1"/>
  <c r="J197" i="608"/>
  <c r="J197" i="608" a="1"/>
  <c r="H197" i="608"/>
  <c r="K196" i="608"/>
  <c r="M196" i="608" s="1"/>
  <c r="K196" i="608" a="1"/>
  <c r="H196" i="608"/>
  <c r="K195" i="608"/>
  <c r="M195" i="608" s="1"/>
  <c r="K195" i="608" a="1"/>
  <c r="H195" i="608"/>
  <c r="K194" i="608"/>
  <c r="M194" i="608" s="1"/>
  <c r="K194" i="608" a="1"/>
  <c r="H194" i="608"/>
  <c r="K193" i="608"/>
  <c r="M193" i="608" s="1"/>
  <c r="K193" i="608" a="1"/>
  <c r="H193" i="608"/>
  <c r="V192" i="608"/>
  <c r="W192" i="608" s="1"/>
  <c r="N192" i="608"/>
  <c r="K192" i="608" a="1"/>
  <c r="K192" i="608" s="1"/>
  <c r="M192" i="608" s="1"/>
  <c r="J192" i="608" a="1"/>
  <c r="J192" i="608" s="1"/>
  <c r="H192" i="608"/>
  <c r="W191" i="608"/>
  <c r="V191" i="608"/>
  <c r="N191" i="608"/>
  <c r="K191" i="608"/>
  <c r="M191" i="608" s="1"/>
  <c r="K191" i="608" a="1"/>
  <c r="J191" i="608"/>
  <c r="J191" i="608" a="1"/>
  <c r="H191" i="608"/>
  <c r="V190" i="608"/>
  <c r="W190" i="608" s="1"/>
  <c r="N190" i="608"/>
  <c r="K190" i="608" a="1"/>
  <c r="K190" i="608" s="1"/>
  <c r="M190" i="608" s="1"/>
  <c r="J190" i="608" a="1"/>
  <c r="J190" i="608" s="1"/>
  <c r="H190" i="608"/>
  <c r="N189" i="608"/>
  <c r="K189" i="608"/>
  <c r="M189" i="608" s="1"/>
  <c r="K189" i="608" a="1"/>
  <c r="J189" i="608"/>
  <c r="J189" i="608" a="1"/>
  <c r="H189" i="608"/>
  <c r="N188" i="608"/>
  <c r="K188" i="608" a="1"/>
  <c r="K188" i="608" s="1"/>
  <c r="M188" i="608" s="1"/>
  <c r="J188" i="608" a="1"/>
  <c r="J188" i="608" s="1"/>
  <c r="H188" i="608"/>
  <c r="W187" i="608"/>
  <c r="V187" i="608"/>
  <c r="N187" i="608"/>
  <c r="K187" i="608"/>
  <c r="M187" i="608" s="1"/>
  <c r="K187" i="608" a="1"/>
  <c r="J187" i="608"/>
  <c r="J187" i="608" a="1"/>
  <c r="H187" i="608"/>
  <c r="V186" i="608"/>
  <c r="W186" i="608" s="1"/>
  <c r="N186" i="608"/>
  <c r="K186" i="608" a="1"/>
  <c r="K186" i="608" s="1"/>
  <c r="M186" i="608" s="1"/>
  <c r="J186" i="608" a="1"/>
  <c r="J186" i="608" s="1"/>
  <c r="H186" i="608"/>
  <c r="N185" i="608"/>
  <c r="K185" i="608"/>
  <c r="M185" i="608" s="1"/>
  <c r="K185" i="608" a="1"/>
  <c r="H185" i="608"/>
  <c r="N184" i="608"/>
  <c r="K184" i="608" a="1"/>
  <c r="K184" i="608" s="1"/>
  <c r="M184" i="608" s="1"/>
  <c r="H184" i="608"/>
  <c r="W183" i="608"/>
  <c r="V183" i="608"/>
  <c r="N183" i="608"/>
  <c r="K183" i="608"/>
  <c r="M183" i="608" s="1"/>
  <c r="K183" i="608" a="1"/>
  <c r="J183" i="608"/>
  <c r="J183" i="608" a="1"/>
  <c r="H183" i="608"/>
  <c r="V182" i="608"/>
  <c r="W182" i="608" s="1"/>
  <c r="N182" i="608"/>
  <c r="K182" i="608" a="1"/>
  <c r="K182" i="608" s="1"/>
  <c r="M182" i="608" s="1"/>
  <c r="J182" i="608" a="1"/>
  <c r="J182" i="608" s="1"/>
  <c r="H182" i="608"/>
  <c r="W181" i="608"/>
  <c r="V181" i="608"/>
  <c r="N181" i="608"/>
  <c r="K181" i="608"/>
  <c r="M181" i="608" s="1"/>
  <c r="K181" i="608" a="1"/>
  <c r="J181" i="608"/>
  <c r="J181" i="608" a="1"/>
  <c r="H181" i="608"/>
  <c r="V180" i="608"/>
  <c r="W180" i="608" s="1"/>
  <c r="N180" i="608"/>
  <c r="K180" i="608" a="1"/>
  <c r="K180" i="608" s="1"/>
  <c r="M180" i="608" s="1"/>
  <c r="J180" i="608" a="1"/>
  <c r="J180" i="608" s="1"/>
  <c r="H180" i="608"/>
  <c r="W179" i="608"/>
  <c r="V179" i="608"/>
  <c r="N179" i="608"/>
  <c r="K179" i="608"/>
  <c r="M179" i="608" s="1"/>
  <c r="K179" i="608" a="1"/>
  <c r="J179" i="608"/>
  <c r="J179" i="608" a="1"/>
  <c r="H179" i="608"/>
  <c r="V178" i="608"/>
  <c r="V199" i="608" s="1"/>
  <c r="N178" i="608"/>
  <c r="N199" i="608" s="1"/>
  <c r="N335" i="608" s="1"/>
  <c r="B344" i="608" s="1"/>
  <c r="E344" i="608" s="1"/>
  <c r="K178" i="608" a="1"/>
  <c r="K178" i="608" s="1"/>
  <c r="J178" i="608" a="1"/>
  <c r="J178" i="608" s="1"/>
  <c r="H178" i="608"/>
  <c r="H199" i="608" s="1"/>
  <c r="H335" i="608" s="1"/>
  <c r="E342" i="608" s="1"/>
  <c r="X171" i="608"/>
  <c r="Q529" i="608" s="1"/>
  <c r="X170" i="608"/>
  <c r="Q528" i="608" s="1"/>
  <c r="G170" i="608"/>
  <c r="C170" i="608"/>
  <c r="X169" i="608"/>
  <c r="Q527" i="608" s="1"/>
  <c r="I169" i="608"/>
  <c r="E169" i="608"/>
  <c r="K169" i="608" s="1"/>
  <c r="M169" i="608" s="1"/>
  <c r="I168" i="608"/>
  <c r="E168" i="608"/>
  <c r="K168" i="608" s="1"/>
  <c r="M168" i="608" s="1"/>
  <c r="I167" i="608"/>
  <c r="E167" i="608"/>
  <c r="K167" i="608" s="1"/>
  <c r="M167" i="608" s="1"/>
  <c r="X166" i="608"/>
  <c r="Q524" i="608" s="1"/>
  <c r="I166" i="608"/>
  <c r="I170" i="608" s="1"/>
  <c r="E166" i="608"/>
  <c r="E170" i="608" s="1"/>
  <c r="AA163" i="608"/>
  <c r="Z163" i="608"/>
  <c r="Y163" i="608"/>
  <c r="X163" i="608"/>
  <c r="U163" i="608"/>
  <c r="T163" i="608"/>
  <c r="S163" i="608"/>
  <c r="R163" i="608"/>
  <c r="Q163" i="608"/>
  <c r="P163" i="608"/>
  <c r="O163" i="608"/>
  <c r="R171" i="608" s="1"/>
  <c r="I163" i="608"/>
  <c r="G163" i="608"/>
  <c r="C529" i="608" s="1"/>
  <c r="H162" i="608"/>
  <c r="H161" i="608"/>
  <c r="H160" i="608"/>
  <c r="V159" i="608"/>
  <c r="W159" i="608" s="1"/>
  <c r="N159" i="608"/>
  <c r="K159" i="608"/>
  <c r="K159" i="608" a="1"/>
  <c r="J159" i="608" a="1"/>
  <c r="J159" i="608" s="1"/>
  <c r="H159" i="608"/>
  <c r="D159" i="608"/>
  <c r="V158" i="608"/>
  <c r="W158" i="608" s="1"/>
  <c r="N158" i="608"/>
  <c r="K158" i="608" a="1"/>
  <c r="K158" i="608" s="1"/>
  <c r="M158" i="608" s="1"/>
  <c r="J158" i="608" a="1"/>
  <c r="J158" i="608" s="1"/>
  <c r="H158" i="608"/>
  <c r="H157" i="608"/>
  <c r="H156" i="608"/>
  <c r="V155" i="608"/>
  <c r="W155" i="608" s="1"/>
  <c r="N155" i="608"/>
  <c r="K155" i="608" a="1"/>
  <c r="K155" i="608" s="1"/>
  <c r="M155" i="608" s="1"/>
  <c r="H155" i="608"/>
  <c r="V154" i="608"/>
  <c r="W154" i="608" s="1"/>
  <c r="N154" i="608"/>
  <c r="K154" i="608" a="1"/>
  <c r="K154" i="608" s="1"/>
  <c r="M154" i="608" s="1"/>
  <c r="J154" i="608" a="1"/>
  <c r="J154" i="608" s="1"/>
  <c r="H154" i="608"/>
  <c r="H153" i="608"/>
  <c r="V152" i="608"/>
  <c r="W152" i="608" s="1"/>
  <c r="N152" i="608"/>
  <c r="K152" i="608" a="1"/>
  <c r="K152" i="608" s="1"/>
  <c r="M152" i="608" s="1"/>
  <c r="J152" i="608" a="1"/>
  <c r="J152" i="608" s="1"/>
  <c r="H152" i="608"/>
  <c r="V151" i="608"/>
  <c r="W151" i="608" s="1"/>
  <c r="N151" i="608"/>
  <c r="K151" i="608" a="1"/>
  <c r="K151" i="608" s="1"/>
  <c r="M151" i="608" s="1"/>
  <c r="J151" i="608" a="1"/>
  <c r="J151" i="608" s="1"/>
  <c r="H151" i="608"/>
  <c r="V150" i="608"/>
  <c r="W150" i="608" s="1"/>
  <c r="N150" i="608"/>
  <c r="K150" i="608" a="1"/>
  <c r="K150" i="608" s="1"/>
  <c r="M150" i="608" s="1"/>
  <c r="J150" i="608" a="1"/>
  <c r="J150" i="608" s="1"/>
  <c r="H150" i="608"/>
  <c r="V149" i="608"/>
  <c r="W149" i="608" s="1"/>
  <c r="N149" i="608"/>
  <c r="N163" i="608" s="1"/>
  <c r="K149" i="608" a="1"/>
  <c r="K149" i="608" s="1"/>
  <c r="J149" i="608" a="1"/>
  <c r="J149" i="608" s="1"/>
  <c r="H149" i="608"/>
  <c r="AA148" i="608"/>
  <c r="Z148" i="608"/>
  <c r="Y148" i="608"/>
  <c r="X148" i="608"/>
  <c r="U148" i="608"/>
  <c r="T148" i="608"/>
  <c r="S148" i="608"/>
  <c r="Q148" i="608"/>
  <c r="P148" i="608"/>
  <c r="O148" i="608"/>
  <c r="R170" i="608" s="1"/>
  <c r="I148" i="608"/>
  <c r="G148" i="608"/>
  <c r="C528" i="608" s="1"/>
  <c r="V147" i="608"/>
  <c r="W147" i="608" s="1"/>
  <c r="N147" i="608"/>
  <c r="K147" i="608"/>
  <c r="M147" i="608" s="1"/>
  <c r="K147" i="608" a="1"/>
  <c r="J147" i="608"/>
  <c r="J147" i="608" a="1"/>
  <c r="H147" i="608"/>
  <c r="K146" i="608" a="1"/>
  <c r="K146" i="608" s="1"/>
  <c r="H146" i="608"/>
  <c r="K145" i="608" a="1"/>
  <c r="K145" i="608" s="1"/>
  <c r="H145" i="608"/>
  <c r="K144" i="608" a="1"/>
  <c r="K144" i="608" s="1"/>
  <c r="H144" i="608"/>
  <c r="K143" i="608"/>
  <c r="K143" i="608" a="1"/>
  <c r="H143" i="608"/>
  <c r="V142" i="608"/>
  <c r="W142" i="608" s="1"/>
  <c r="N142" i="608"/>
  <c r="K142" i="608" a="1"/>
  <c r="K142" i="608" s="1"/>
  <c r="M142" i="608" s="1"/>
  <c r="J142" i="608" a="1"/>
  <c r="J142" i="608" s="1"/>
  <c r="H142" i="608"/>
  <c r="V141" i="608"/>
  <c r="W141" i="608" s="1"/>
  <c r="N141" i="608"/>
  <c r="K141" i="608"/>
  <c r="M141" i="608" s="1"/>
  <c r="K141" i="608" a="1"/>
  <c r="J141" i="608"/>
  <c r="J141" i="608" a="1"/>
  <c r="H141" i="608"/>
  <c r="V140" i="608"/>
  <c r="W140" i="608" s="1"/>
  <c r="N140" i="608"/>
  <c r="K140" i="608" a="1"/>
  <c r="K140" i="608" s="1"/>
  <c r="M140" i="608" s="1"/>
  <c r="J140" i="608" a="1"/>
  <c r="J140" i="608" s="1"/>
  <c r="H140" i="608"/>
  <c r="V139" i="608"/>
  <c r="W139" i="608" s="1"/>
  <c r="N139" i="608"/>
  <c r="K139" i="608"/>
  <c r="M139" i="608" s="1"/>
  <c r="K139" i="608" a="1"/>
  <c r="J139" i="608" a="1"/>
  <c r="J139" i="608" s="1"/>
  <c r="H139" i="608"/>
  <c r="V138" i="608"/>
  <c r="N138" i="608"/>
  <c r="N148" i="608" s="1"/>
  <c r="K138" i="608" a="1"/>
  <c r="K138" i="608" s="1"/>
  <c r="J138" i="608" a="1"/>
  <c r="J138" i="608" s="1"/>
  <c r="H138" i="608"/>
  <c r="AA137" i="608"/>
  <c r="Z137" i="608"/>
  <c r="Y137" i="608"/>
  <c r="X137" i="608"/>
  <c r="U137" i="608"/>
  <c r="T137" i="608"/>
  <c r="S137" i="608"/>
  <c r="Q137" i="608"/>
  <c r="P137" i="608"/>
  <c r="O137" i="608"/>
  <c r="R169" i="608" s="1"/>
  <c r="I137" i="608"/>
  <c r="G137" i="608"/>
  <c r="C527" i="608" s="1"/>
  <c r="V136" i="608"/>
  <c r="W136" i="608" s="1"/>
  <c r="N136" i="608"/>
  <c r="K136" i="608"/>
  <c r="M136" i="608" s="1"/>
  <c r="K136" i="608" a="1"/>
  <c r="J136" i="608"/>
  <c r="J136" i="608" a="1"/>
  <c r="H136" i="608"/>
  <c r="V135" i="608"/>
  <c r="W135" i="608" s="1"/>
  <c r="N135" i="608"/>
  <c r="K135" i="608" a="1"/>
  <c r="K135" i="608" s="1"/>
  <c r="M135" i="608" s="1"/>
  <c r="J135" i="608" a="1"/>
  <c r="J135" i="608" s="1"/>
  <c r="H135" i="608"/>
  <c r="V134" i="608"/>
  <c r="W134" i="608" s="1"/>
  <c r="N134" i="608"/>
  <c r="K134" i="608"/>
  <c r="M134" i="608" s="1"/>
  <c r="K134" i="608" a="1"/>
  <c r="J134" i="608"/>
  <c r="J134" i="608" a="1"/>
  <c r="H134" i="608"/>
  <c r="V133" i="608"/>
  <c r="W133" i="608" s="1"/>
  <c r="N133" i="608"/>
  <c r="K133" i="608" a="1"/>
  <c r="K133" i="608" s="1"/>
  <c r="M133" i="608" s="1"/>
  <c r="J133" i="608" a="1"/>
  <c r="J133" i="608" s="1"/>
  <c r="H133" i="608"/>
  <c r="W132" i="608"/>
  <c r="V132" i="608"/>
  <c r="N132" i="608"/>
  <c r="K132" i="608" a="1"/>
  <c r="K132" i="608" s="1"/>
  <c r="M132" i="608" s="1"/>
  <c r="J132" i="608" a="1"/>
  <c r="J132" i="608" s="1"/>
  <c r="H132" i="608"/>
  <c r="V131" i="608"/>
  <c r="W131" i="608" s="1"/>
  <c r="N131" i="608"/>
  <c r="K131" i="608" a="1"/>
  <c r="K131" i="608" s="1"/>
  <c r="M131" i="608" s="1"/>
  <c r="J131" i="608" a="1"/>
  <c r="J131" i="608" s="1"/>
  <c r="H131" i="608"/>
  <c r="V130" i="608"/>
  <c r="W130" i="608" s="1"/>
  <c r="N130" i="608"/>
  <c r="K130" i="608"/>
  <c r="M130" i="608" s="1"/>
  <c r="K130" i="608" a="1"/>
  <c r="J130" i="608"/>
  <c r="J130" i="608" a="1"/>
  <c r="H130" i="608"/>
  <c r="V129" i="608"/>
  <c r="W129" i="608" s="1"/>
  <c r="N129" i="608"/>
  <c r="K129" i="608" a="1"/>
  <c r="K129" i="608" s="1"/>
  <c r="M129" i="608" s="1"/>
  <c r="J129" i="608" a="1"/>
  <c r="J129" i="608" s="1"/>
  <c r="H129" i="608"/>
  <c r="W128" i="608"/>
  <c r="V128" i="608"/>
  <c r="N128" i="608"/>
  <c r="K128" i="608" a="1"/>
  <c r="K128" i="608" s="1"/>
  <c r="M128" i="608" s="1"/>
  <c r="J128" i="608" a="1"/>
  <c r="J128" i="608" s="1"/>
  <c r="H128" i="608"/>
  <c r="V127" i="608"/>
  <c r="W127" i="608" s="1"/>
  <c r="N127" i="608"/>
  <c r="K127" i="608" a="1"/>
  <c r="K127" i="608" s="1"/>
  <c r="M127" i="608" s="1"/>
  <c r="J127" i="608" a="1"/>
  <c r="J127" i="608" s="1"/>
  <c r="H127" i="608"/>
  <c r="V126" i="608"/>
  <c r="W126" i="608" s="1"/>
  <c r="N126" i="608"/>
  <c r="K126" i="608"/>
  <c r="M126" i="608" s="1"/>
  <c r="K126" i="608" a="1"/>
  <c r="J126" i="608"/>
  <c r="J126" i="608" a="1"/>
  <c r="H126" i="608"/>
  <c r="V125" i="608"/>
  <c r="W125" i="608" s="1"/>
  <c r="N125" i="608"/>
  <c r="K125" i="608" a="1"/>
  <c r="K125" i="608" s="1"/>
  <c r="M125" i="608" s="1"/>
  <c r="J125" i="608" a="1"/>
  <c r="J125" i="608" s="1"/>
  <c r="H125" i="608"/>
  <c r="W124" i="608"/>
  <c r="V124" i="608"/>
  <c r="N124" i="608"/>
  <c r="K124" i="608" a="1"/>
  <c r="K124" i="608" s="1"/>
  <c r="M124" i="608" s="1"/>
  <c r="J124" i="608" a="1"/>
  <c r="J124" i="608" s="1"/>
  <c r="H124" i="608"/>
  <c r="V123" i="608"/>
  <c r="W123" i="608" s="1"/>
  <c r="N123" i="608"/>
  <c r="K123" i="608" a="1"/>
  <c r="K123" i="608" s="1"/>
  <c r="M123" i="608" s="1"/>
  <c r="J123" i="608" a="1"/>
  <c r="J123" i="608" s="1"/>
  <c r="H123" i="608"/>
  <c r="V122" i="608"/>
  <c r="V137" i="608" s="1"/>
  <c r="W137" i="608" s="1"/>
  <c r="N122" i="608"/>
  <c r="K122" i="608"/>
  <c r="M122" i="608" s="1"/>
  <c r="K122" i="608" a="1"/>
  <c r="J122" i="608"/>
  <c r="J122" i="608" a="1"/>
  <c r="H122" i="608"/>
  <c r="H137" i="608" s="1"/>
  <c r="AA121" i="608"/>
  <c r="Z121" i="608"/>
  <c r="Y121" i="608"/>
  <c r="X121" i="608"/>
  <c r="U121" i="608"/>
  <c r="T121" i="608"/>
  <c r="S121" i="608"/>
  <c r="R121" i="608"/>
  <c r="Q121" i="608"/>
  <c r="P121" i="608"/>
  <c r="O121" i="608"/>
  <c r="I121" i="608"/>
  <c r="G121" i="608"/>
  <c r="C526" i="608" s="1"/>
  <c r="V120" i="608"/>
  <c r="W120" i="608" s="1"/>
  <c r="N120" i="608"/>
  <c r="K120" i="608" a="1"/>
  <c r="K120" i="608" s="1"/>
  <c r="M120" i="608" s="1"/>
  <c r="J120" i="608" a="1"/>
  <c r="J120" i="608" s="1"/>
  <c r="H120" i="608"/>
  <c r="W119" i="608"/>
  <c r="V119" i="608"/>
  <c r="N119" i="608"/>
  <c r="K119" i="608" a="1"/>
  <c r="K119" i="608" s="1"/>
  <c r="M119" i="608" s="1"/>
  <c r="J119" i="608" a="1"/>
  <c r="J119" i="608" s="1"/>
  <c r="H119" i="608"/>
  <c r="V118" i="608"/>
  <c r="W118" i="608" s="1"/>
  <c r="N118" i="608"/>
  <c r="K118" i="608" a="1"/>
  <c r="K118" i="608" s="1"/>
  <c r="M118" i="608" s="1"/>
  <c r="J118" i="608" a="1"/>
  <c r="J118" i="608" s="1"/>
  <c r="H118" i="608"/>
  <c r="K117" i="608" a="1"/>
  <c r="K117" i="608" s="1"/>
  <c r="H117" i="608"/>
  <c r="K116" i="608" a="1"/>
  <c r="K116" i="608" s="1"/>
  <c r="H116" i="608"/>
  <c r="K115" i="608"/>
  <c r="K115" i="608" a="1"/>
  <c r="H115" i="608"/>
  <c r="V114" i="608"/>
  <c r="W114" i="608" s="1"/>
  <c r="N114" i="608"/>
  <c r="K114" i="608" a="1"/>
  <c r="K114" i="608" s="1"/>
  <c r="M114" i="608" s="1"/>
  <c r="J114" i="608" a="1"/>
  <c r="J114" i="608" s="1"/>
  <c r="H114" i="608"/>
  <c r="W113" i="608"/>
  <c r="V113" i="608"/>
  <c r="N113" i="608"/>
  <c r="K113" i="608" a="1"/>
  <c r="K113" i="608" s="1"/>
  <c r="M113" i="608" s="1"/>
  <c r="J113" i="608" a="1"/>
  <c r="J113" i="608" s="1"/>
  <c r="H113" i="608"/>
  <c r="N112" i="608"/>
  <c r="K112" i="608" a="1"/>
  <c r="K112" i="608" s="1"/>
  <c r="M112" i="608" s="1"/>
  <c r="H112" i="608"/>
  <c r="N111" i="608"/>
  <c r="K111" i="608"/>
  <c r="M111" i="608" s="1"/>
  <c r="K111" i="608" a="1"/>
  <c r="H111" i="608"/>
  <c r="N110" i="608"/>
  <c r="K110" i="608" a="1"/>
  <c r="K110" i="608" s="1"/>
  <c r="M110" i="608" s="1"/>
  <c r="H110" i="608"/>
  <c r="N109" i="608"/>
  <c r="K109" i="608" a="1"/>
  <c r="K109" i="608" s="1"/>
  <c r="M109" i="608" s="1"/>
  <c r="H109" i="608"/>
  <c r="N108" i="608"/>
  <c r="K108" i="608" a="1"/>
  <c r="K108" i="608" s="1"/>
  <c r="M108" i="608" s="1"/>
  <c r="H108" i="608"/>
  <c r="N107" i="608"/>
  <c r="K107" i="608"/>
  <c r="M107" i="608" s="1"/>
  <c r="K107" i="608" a="1"/>
  <c r="H107" i="608"/>
  <c r="V106" i="608"/>
  <c r="W106" i="608" s="1"/>
  <c r="N106" i="608"/>
  <c r="K106" i="608" a="1"/>
  <c r="K106" i="608" s="1"/>
  <c r="M106" i="608" s="1"/>
  <c r="J106" i="608" a="1"/>
  <c r="J106" i="608" s="1"/>
  <c r="H106" i="608"/>
  <c r="W105" i="608"/>
  <c r="V105" i="608"/>
  <c r="N105" i="608"/>
  <c r="K105" i="608" a="1"/>
  <c r="K105" i="608" s="1"/>
  <c r="M105" i="608" s="1"/>
  <c r="J105" i="608" a="1"/>
  <c r="J105" i="608" s="1"/>
  <c r="H105" i="608"/>
  <c r="V104" i="608"/>
  <c r="W104" i="608" s="1"/>
  <c r="N104" i="608"/>
  <c r="K104" i="608" a="1"/>
  <c r="K104" i="608" s="1"/>
  <c r="M104" i="608" s="1"/>
  <c r="J104" i="608" a="1"/>
  <c r="J104" i="608" s="1"/>
  <c r="H104" i="608"/>
  <c r="V103" i="608"/>
  <c r="W103" i="608" s="1"/>
  <c r="N103" i="608"/>
  <c r="K103" i="608"/>
  <c r="M103" i="608" s="1"/>
  <c r="K103" i="608" a="1"/>
  <c r="J103" i="608"/>
  <c r="J103" i="608" a="1"/>
  <c r="H103" i="608"/>
  <c r="V102" i="608"/>
  <c r="W102" i="608" s="1"/>
  <c r="N102" i="608"/>
  <c r="K102" i="608" a="1"/>
  <c r="K102" i="608" s="1"/>
  <c r="M102" i="608" s="1"/>
  <c r="J102" i="608" a="1"/>
  <c r="J102" i="608" s="1"/>
  <c r="H102" i="608"/>
  <c r="V101" i="608"/>
  <c r="W101" i="608" s="1"/>
  <c r="N101" i="608"/>
  <c r="K101" i="608"/>
  <c r="M101" i="608" s="1"/>
  <c r="K101" i="608" a="1"/>
  <c r="J101" i="608"/>
  <c r="J101" i="608" a="1"/>
  <c r="H101" i="608"/>
  <c r="V100" i="608"/>
  <c r="W100" i="608" s="1"/>
  <c r="N100" i="608"/>
  <c r="K100" i="608" a="1"/>
  <c r="K100" i="608" s="1"/>
  <c r="M100" i="608" s="1"/>
  <c r="J100" i="608" a="1"/>
  <c r="J100" i="608" s="1"/>
  <c r="H100" i="608"/>
  <c r="W99" i="608"/>
  <c r="V99" i="608"/>
  <c r="N99" i="608"/>
  <c r="K99" i="608" a="1"/>
  <c r="K99" i="608" s="1"/>
  <c r="M99" i="608" s="1"/>
  <c r="J99" i="608" a="1"/>
  <c r="J99" i="608" s="1"/>
  <c r="H99" i="608"/>
  <c r="V98" i="608"/>
  <c r="W98" i="608" s="1"/>
  <c r="N98" i="608"/>
  <c r="K98" i="608" a="1"/>
  <c r="K98" i="608" s="1"/>
  <c r="M98" i="608" s="1"/>
  <c r="J98" i="608" a="1"/>
  <c r="J98" i="608" s="1"/>
  <c r="H98" i="608"/>
  <c r="V97" i="608"/>
  <c r="W97" i="608" s="1"/>
  <c r="N97" i="608"/>
  <c r="K97" i="608"/>
  <c r="M97" i="608" s="1"/>
  <c r="K97" i="608" a="1"/>
  <c r="J97" i="608"/>
  <c r="J97" i="608" a="1"/>
  <c r="H97" i="608"/>
  <c r="V96" i="608"/>
  <c r="W96" i="608" s="1"/>
  <c r="N96" i="608"/>
  <c r="K96" i="608" a="1"/>
  <c r="K96" i="608" s="1"/>
  <c r="M96" i="608" s="1"/>
  <c r="J96" i="608" a="1"/>
  <c r="J96" i="608" s="1"/>
  <c r="H96" i="608"/>
  <c r="W95" i="608"/>
  <c r="V95" i="608"/>
  <c r="N95" i="608"/>
  <c r="K95" i="608" a="1"/>
  <c r="K95" i="608" s="1"/>
  <c r="M95" i="608" s="1"/>
  <c r="J95" i="608" a="1"/>
  <c r="J95" i="608" s="1"/>
  <c r="H95" i="608"/>
  <c r="K94" i="608"/>
  <c r="M94" i="608" s="1"/>
  <c r="K94" i="608" a="1"/>
  <c r="H94" i="608"/>
  <c r="V93" i="608"/>
  <c r="W93" i="608" s="1"/>
  <c r="N93" i="608"/>
  <c r="K93" i="608" a="1"/>
  <c r="K93" i="608" s="1"/>
  <c r="M93" i="608" s="1"/>
  <c r="J93" i="608" a="1"/>
  <c r="J93" i="608" s="1"/>
  <c r="H93" i="608"/>
  <c r="W92" i="608"/>
  <c r="V92" i="608"/>
  <c r="N92" i="608"/>
  <c r="K92" i="608" a="1"/>
  <c r="K92" i="608" s="1"/>
  <c r="M92" i="608" s="1"/>
  <c r="J92" i="608" a="1"/>
  <c r="J92" i="608" s="1"/>
  <c r="H92" i="608"/>
  <c r="V91" i="608"/>
  <c r="W91" i="608" s="1"/>
  <c r="N91" i="608"/>
  <c r="K91" i="608" a="1"/>
  <c r="K91" i="608" s="1"/>
  <c r="M91" i="608" s="1"/>
  <c r="J91" i="608" a="1"/>
  <c r="J91" i="608" s="1"/>
  <c r="H91" i="608"/>
  <c r="V90" i="608"/>
  <c r="W90" i="608" s="1"/>
  <c r="N90" i="608"/>
  <c r="K90" i="608"/>
  <c r="M90" i="608" s="1"/>
  <c r="K90" i="608" a="1"/>
  <c r="J90" i="608"/>
  <c r="J90" i="608" a="1"/>
  <c r="H90" i="608"/>
  <c r="V89" i="608"/>
  <c r="W89" i="608" s="1"/>
  <c r="N89" i="608"/>
  <c r="K89" i="608" a="1"/>
  <c r="K89" i="608" s="1"/>
  <c r="M89" i="608" s="1"/>
  <c r="J89" i="608" a="1"/>
  <c r="J89" i="608" s="1"/>
  <c r="H89" i="608"/>
  <c r="W88" i="608"/>
  <c r="V88" i="608"/>
  <c r="N88" i="608"/>
  <c r="K88" i="608" a="1"/>
  <c r="K88" i="608" s="1"/>
  <c r="M88" i="608" s="1"/>
  <c r="J88" i="608" a="1"/>
  <c r="J88" i="608" s="1"/>
  <c r="H88" i="608"/>
  <c r="V87" i="608"/>
  <c r="V121" i="608" s="1"/>
  <c r="W121" i="608" s="1"/>
  <c r="N87" i="608"/>
  <c r="N121" i="608" s="1"/>
  <c r="K87" i="608" a="1"/>
  <c r="K87" i="608" s="1"/>
  <c r="J87" i="608" a="1"/>
  <c r="J87" i="608" s="1"/>
  <c r="H87" i="608"/>
  <c r="H121" i="608" s="1"/>
  <c r="AA86" i="608"/>
  <c r="Z86" i="608"/>
  <c r="Y86" i="608"/>
  <c r="X86" i="608"/>
  <c r="U86" i="608"/>
  <c r="T86" i="608"/>
  <c r="S86" i="608"/>
  <c r="R86" i="608"/>
  <c r="Q86" i="608"/>
  <c r="P86" i="608"/>
  <c r="O86" i="608"/>
  <c r="R167" i="608" s="1"/>
  <c r="I86" i="608"/>
  <c r="G86" i="608"/>
  <c r="C525" i="608" s="1"/>
  <c r="K85" i="608" a="1"/>
  <c r="K85" i="608" s="1"/>
  <c r="H85" i="608"/>
  <c r="K84" i="608"/>
  <c r="K84" i="608" a="1"/>
  <c r="H84" i="608"/>
  <c r="K83" i="608" a="1"/>
  <c r="K83" i="608" s="1"/>
  <c r="H83" i="608"/>
  <c r="K82" i="608" a="1"/>
  <c r="K82" i="608" s="1"/>
  <c r="H82" i="608"/>
  <c r="K81" i="608" a="1"/>
  <c r="K81" i="608" s="1"/>
  <c r="H81" i="608"/>
  <c r="K80" i="608"/>
  <c r="K80" i="608" a="1"/>
  <c r="H80" i="608"/>
  <c r="K79" i="608" a="1"/>
  <c r="K79" i="608" s="1"/>
  <c r="M79" i="608" s="1"/>
  <c r="H79" i="608"/>
  <c r="K78" i="608" a="1"/>
  <c r="K78" i="608" s="1"/>
  <c r="M78" i="608" s="1"/>
  <c r="H78" i="608"/>
  <c r="K77" i="608" a="1"/>
  <c r="K77" i="608" s="1"/>
  <c r="M77" i="608" s="1"/>
  <c r="H77" i="608"/>
  <c r="K76" i="608" a="1"/>
  <c r="K76" i="608" s="1"/>
  <c r="M76" i="608" s="1"/>
  <c r="H76" i="608"/>
  <c r="W75" i="608"/>
  <c r="V75" i="608"/>
  <c r="N75" i="608"/>
  <c r="K75" i="608" a="1"/>
  <c r="K75" i="608" s="1"/>
  <c r="M75" i="608" s="1"/>
  <c r="J75" i="608" a="1"/>
  <c r="J75" i="608" s="1"/>
  <c r="H75" i="608"/>
  <c r="V74" i="608"/>
  <c r="W74" i="608" s="1"/>
  <c r="N74" i="608"/>
  <c r="K74" i="608" a="1"/>
  <c r="K74" i="608" s="1"/>
  <c r="M74" i="608" s="1"/>
  <c r="J74" i="608" a="1"/>
  <c r="J74" i="608" s="1"/>
  <c r="H74" i="608"/>
  <c r="V73" i="608"/>
  <c r="W73" i="608" s="1"/>
  <c r="N73" i="608"/>
  <c r="K73" i="608"/>
  <c r="M73" i="608" s="1"/>
  <c r="K73" i="608" a="1"/>
  <c r="J73" i="608"/>
  <c r="J73" i="608" a="1"/>
  <c r="H73" i="608"/>
  <c r="V72" i="608"/>
  <c r="W72" i="608" s="1"/>
  <c r="N72" i="608"/>
  <c r="K72" i="608" a="1"/>
  <c r="K72" i="608" s="1"/>
  <c r="M72" i="608" s="1"/>
  <c r="J72" i="608" a="1"/>
  <c r="J72" i="608" s="1"/>
  <c r="H72" i="608"/>
  <c r="H71" i="608"/>
  <c r="V70" i="608"/>
  <c r="W70" i="608" s="1"/>
  <c r="N70" i="608"/>
  <c r="K70" i="608" a="1"/>
  <c r="K70" i="608" s="1"/>
  <c r="M70" i="608" s="1"/>
  <c r="J70" i="608" a="1"/>
  <c r="J70" i="608" s="1"/>
  <c r="H70" i="608"/>
  <c r="W69" i="608"/>
  <c r="V69" i="608"/>
  <c r="N69" i="608"/>
  <c r="K69" i="608"/>
  <c r="M69" i="608" s="1"/>
  <c r="K69" i="608" a="1"/>
  <c r="J69" i="608" a="1"/>
  <c r="J69" i="608" s="1"/>
  <c r="H69" i="608"/>
  <c r="K68" i="608" a="1"/>
  <c r="K68" i="608" s="1"/>
  <c r="H68" i="608"/>
  <c r="K67" i="608"/>
  <c r="K67" i="608" a="1"/>
  <c r="H67" i="608"/>
  <c r="V66" i="608"/>
  <c r="W66" i="608" s="1"/>
  <c r="N66" i="608"/>
  <c r="K66" i="608" a="1"/>
  <c r="K66" i="608" s="1"/>
  <c r="M66" i="608" s="1"/>
  <c r="J66" i="608" a="1"/>
  <c r="J66" i="608" s="1"/>
  <c r="H66" i="608"/>
  <c r="V65" i="608"/>
  <c r="W65" i="608" s="1"/>
  <c r="N65" i="608"/>
  <c r="K65" i="608"/>
  <c r="M65" i="608" s="1"/>
  <c r="K65" i="608" a="1"/>
  <c r="J65" i="608"/>
  <c r="J65" i="608" a="1"/>
  <c r="H65" i="608"/>
  <c r="V64" i="608"/>
  <c r="W64" i="608" s="1"/>
  <c r="N64" i="608"/>
  <c r="K64" i="608" a="1"/>
  <c r="K64" i="608" s="1"/>
  <c r="M64" i="608" s="1"/>
  <c r="J64" i="608" a="1"/>
  <c r="J64" i="608" s="1"/>
  <c r="H64" i="608"/>
  <c r="V63" i="608"/>
  <c r="W63" i="608" s="1"/>
  <c r="N63" i="608"/>
  <c r="K63" i="608" a="1"/>
  <c r="K63" i="608" s="1"/>
  <c r="M63" i="608" s="1"/>
  <c r="J63" i="608" a="1"/>
  <c r="J63" i="608" s="1"/>
  <c r="H63" i="608"/>
  <c r="V62" i="608"/>
  <c r="W62" i="608" s="1"/>
  <c r="N62" i="608"/>
  <c r="K62" i="608" a="1"/>
  <c r="K62" i="608" s="1"/>
  <c r="M62" i="608" s="1"/>
  <c r="J62" i="608" a="1"/>
  <c r="J62" i="608" s="1"/>
  <c r="H62" i="608"/>
  <c r="W61" i="608"/>
  <c r="V61" i="608"/>
  <c r="N61" i="608"/>
  <c r="K61" i="608" a="1"/>
  <c r="K61" i="608" s="1"/>
  <c r="M61" i="608" s="1"/>
  <c r="J61" i="608" a="1"/>
  <c r="J61" i="608" s="1"/>
  <c r="H61" i="608"/>
  <c r="V60" i="608"/>
  <c r="W60" i="608" s="1"/>
  <c r="N60" i="608"/>
  <c r="K60" i="608" a="1"/>
  <c r="K60" i="608" s="1"/>
  <c r="M60" i="608" s="1"/>
  <c r="J60" i="608" a="1"/>
  <c r="J60" i="608" s="1"/>
  <c r="H60" i="608"/>
  <c r="W59" i="608"/>
  <c r="V59" i="608"/>
  <c r="N59" i="608"/>
  <c r="K59" i="608" a="1"/>
  <c r="K59" i="608" s="1"/>
  <c r="M59" i="608" s="1"/>
  <c r="J59" i="608" a="1"/>
  <c r="J59" i="608" s="1"/>
  <c r="H59" i="608"/>
  <c r="V58" i="608"/>
  <c r="W58" i="608" s="1"/>
  <c r="N58" i="608"/>
  <c r="K58" i="608" a="1"/>
  <c r="K58" i="608" s="1"/>
  <c r="M58" i="608" s="1"/>
  <c r="J58" i="608" a="1"/>
  <c r="J58" i="608" s="1"/>
  <c r="H58" i="608"/>
  <c r="V57" i="608"/>
  <c r="W57" i="608" s="1"/>
  <c r="N57" i="608"/>
  <c r="K57" i="608"/>
  <c r="M57" i="608" s="1"/>
  <c r="K57" i="608" a="1"/>
  <c r="J57" i="608"/>
  <c r="J57" i="608" a="1"/>
  <c r="H57" i="608"/>
  <c r="K56" i="608" a="1"/>
  <c r="K56" i="608" s="1"/>
  <c r="M56" i="608" s="1"/>
  <c r="H56" i="608"/>
  <c r="K55" i="608"/>
  <c r="M55" i="608" s="1"/>
  <c r="K55" i="608" a="1"/>
  <c r="H55" i="608"/>
  <c r="K54" i="608" a="1"/>
  <c r="K54" i="608" s="1"/>
  <c r="M54" i="608" s="1"/>
  <c r="H54" i="608"/>
  <c r="K53" i="608" a="1"/>
  <c r="K53" i="608" s="1"/>
  <c r="M53" i="608" s="1"/>
  <c r="H53" i="608"/>
  <c r="N52" i="608"/>
  <c r="K52" i="608" a="1"/>
  <c r="K52" i="608" s="1"/>
  <c r="M52" i="608" s="1"/>
  <c r="H52" i="608"/>
  <c r="N51" i="608"/>
  <c r="K51" i="608" a="1"/>
  <c r="K51" i="608" s="1"/>
  <c r="M51" i="608" s="1"/>
  <c r="H51" i="608"/>
  <c r="N50" i="608"/>
  <c r="K50" i="608" a="1"/>
  <c r="K50" i="608" s="1"/>
  <c r="M50" i="608" s="1"/>
  <c r="H50" i="608"/>
  <c r="N49" i="608"/>
  <c r="K49" i="608" a="1"/>
  <c r="K49" i="608" s="1"/>
  <c r="M49" i="608" s="1"/>
  <c r="H49" i="608"/>
  <c r="W48" i="608"/>
  <c r="V48" i="608"/>
  <c r="N48" i="608"/>
  <c r="K48" i="608" a="1"/>
  <c r="K48" i="608" s="1"/>
  <c r="M48" i="608" s="1"/>
  <c r="J48" i="608" a="1"/>
  <c r="J48" i="608" s="1"/>
  <c r="H48" i="608"/>
  <c r="V47" i="608"/>
  <c r="W47" i="608" s="1"/>
  <c r="N47" i="608"/>
  <c r="K47" i="608"/>
  <c r="M47" i="608" s="1"/>
  <c r="K47" i="608" a="1"/>
  <c r="J47" i="608" a="1"/>
  <c r="J47" i="608" s="1"/>
  <c r="H47" i="608"/>
  <c r="W46" i="608"/>
  <c r="V46" i="608"/>
  <c r="N46" i="608"/>
  <c r="K46" i="608" a="1"/>
  <c r="K46" i="608" s="1"/>
  <c r="M46" i="608" s="1"/>
  <c r="J46" i="608" a="1"/>
  <c r="J46" i="608" s="1"/>
  <c r="H46" i="608"/>
  <c r="W45" i="608"/>
  <c r="V45" i="608"/>
  <c r="N45" i="608"/>
  <c r="K45" i="608" a="1"/>
  <c r="K45" i="608" s="1"/>
  <c r="M45" i="608" s="1"/>
  <c r="J45" i="608" a="1"/>
  <c r="J45" i="608" s="1"/>
  <c r="H45" i="608"/>
  <c r="V44" i="608"/>
  <c r="W44" i="608" s="1"/>
  <c r="N44" i="608"/>
  <c r="K44" i="608" a="1"/>
  <c r="K44" i="608" s="1"/>
  <c r="M44" i="608" s="1"/>
  <c r="J44" i="608" a="1"/>
  <c r="J44" i="608" s="1"/>
  <c r="H44" i="608"/>
  <c r="W43" i="608"/>
  <c r="V43" i="608"/>
  <c r="N43" i="608"/>
  <c r="K43" i="608" a="1"/>
  <c r="K43" i="608" s="1"/>
  <c r="M43" i="608" s="1"/>
  <c r="J43" i="608" a="1"/>
  <c r="J43" i="608" s="1"/>
  <c r="H43" i="608"/>
  <c r="V42" i="608"/>
  <c r="W42" i="608" s="1"/>
  <c r="N42" i="608"/>
  <c r="K42" i="608" a="1"/>
  <c r="K42" i="608" s="1"/>
  <c r="M42" i="608" s="1"/>
  <c r="J42" i="608" a="1"/>
  <c r="J42" i="608" s="1"/>
  <c r="H42" i="608"/>
  <c r="V41" i="608"/>
  <c r="W41" i="608" s="1"/>
  <c r="N41" i="608"/>
  <c r="K41" i="608"/>
  <c r="M41" i="608" s="1"/>
  <c r="K41" i="608" a="1"/>
  <c r="J41" i="608"/>
  <c r="J41" i="608" a="1"/>
  <c r="H41" i="608"/>
  <c r="V40" i="608"/>
  <c r="W40" i="608" s="1"/>
  <c r="N40" i="608"/>
  <c r="K40" i="608" a="1"/>
  <c r="K40" i="608" s="1"/>
  <c r="M40" i="608" s="1"/>
  <c r="J40" i="608" a="1"/>
  <c r="J40" i="608" s="1"/>
  <c r="H40" i="608"/>
  <c r="W39" i="608"/>
  <c r="V39" i="608"/>
  <c r="N39" i="608"/>
  <c r="K39" i="608" a="1"/>
  <c r="K39" i="608" s="1"/>
  <c r="M39" i="608" s="1"/>
  <c r="J39" i="608" a="1"/>
  <c r="J39" i="608" s="1"/>
  <c r="H39" i="608"/>
  <c r="V38" i="608"/>
  <c r="W38" i="608" s="1"/>
  <c r="N38" i="608"/>
  <c r="K38" i="608" a="1"/>
  <c r="K38" i="608" s="1"/>
  <c r="M38" i="608" s="1"/>
  <c r="J38" i="608" a="1"/>
  <c r="J38" i="608" s="1"/>
  <c r="H38" i="608"/>
  <c r="W37" i="608"/>
  <c r="V37" i="608"/>
  <c r="N37" i="608"/>
  <c r="K37" i="608" a="1"/>
  <c r="K37" i="608" s="1"/>
  <c r="M37" i="608" s="1"/>
  <c r="J37" i="608" a="1"/>
  <c r="J37" i="608" s="1"/>
  <c r="H37" i="608"/>
  <c r="H36" i="608"/>
  <c r="H35" i="608"/>
  <c r="H34" i="608"/>
  <c r="V33" i="608"/>
  <c r="W33" i="608" s="1"/>
  <c r="N33" i="608"/>
  <c r="K33" i="608" a="1"/>
  <c r="K33" i="608" s="1"/>
  <c r="M33" i="608" s="1"/>
  <c r="J33" i="608" a="1"/>
  <c r="J33" i="608" s="1"/>
  <c r="H33" i="608"/>
  <c r="V32" i="608"/>
  <c r="W32" i="608" s="1"/>
  <c r="N32" i="608"/>
  <c r="K32" i="608" a="1"/>
  <c r="K32" i="608" s="1"/>
  <c r="M32" i="608" s="1"/>
  <c r="J32" i="608" a="1"/>
  <c r="J32" i="608" s="1"/>
  <c r="H32" i="608"/>
  <c r="V31" i="608"/>
  <c r="W31" i="608" s="1"/>
  <c r="N31" i="608"/>
  <c r="K31" i="608"/>
  <c r="M31" i="608" s="1"/>
  <c r="K31" i="608" a="1"/>
  <c r="J31" i="608"/>
  <c r="J31" i="608" a="1"/>
  <c r="H31" i="608"/>
  <c r="K30" i="608" a="1"/>
  <c r="K30" i="608" s="1"/>
  <c r="H30" i="608"/>
  <c r="V29" i="608"/>
  <c r="V86" i="608" s="1"/>
  <c r="W86" i="608" s="1"/>
  <c r="N29" i="608"/>
  <c r="N86" i="608" s="1"/>
  <c r="K29" i="608"/>
  <c r="M29" i="608" s="1"/>
  <c r="K29" i="608" a="1"/>
  <c r="J29" i="608"/>
  <c r="J29" i="608" a="1"/>
  <c r="H29" i="608"/>
  <c r="H86" i="608" s="1"/>
  <c r="AA28" i="608"/>
  <c r="AA164" i="608" s="1"/>
  <c r="Z28" i="608"/>
  <c r="Y28" i="608"/>
  <c r="Y164" i="608" s="1"/>
  <c r="X28" i="608"/>
  <c r="U28" i="608"/>
  <c r="U164" i="608" s="1"/>
  <c r="T28" i="608"/>
  <c r="S28" i="608"/>
  <c r="S164" i="608" s="1"/>
  <c r="R28" i="608"/>
  <c r="R164" i="608" s="1"/>
  <c r="Q28" i="608"/>
  <c r="Q164" i="608" s="1"/>
  <c r="P28" i="608"/>
  <c r="X167" i="608" s="1"/>
  <c r="O28" i="608"/>
  <c r="O164" i="608" s="1"/>
  <c r="I28" i="608"/>
  <c r="G28" i="608"/>
  <c r="C524" i="608" s="1"/>
  <c r="V27" i="608"/>
  <c r="W27" i="608" s="1"/>
  <c r="N27" i="608"/>
  <c r="K27" i="608" a="1"/>
  <c r="K27" i="608" s="1"/>
  <c r="M27" i="608" s="1"/>
  <c r="J27" i="608" a="1"/>
  <c r="J27" i="608" s="1"/>
  <c r="H27" i="608"/>
  <c r="V26" i="608"/>
  <c r="W26" i="608" s="1"/>
  <c r="N26" i="608"/>
  <c r="K26" i="608"/>
  <c r="M26" i="608" s="1"/>
  <c r="K26" i="608" a="1"/>
  <c r="J26" i="608"/>
  <c r="J26" i="608" a="1"/>
  <c r="H26" i="608"/>
  <c r="K25" i="608" a="1"/>
  <c r="K25" i="608" s="1"/>
  <c r="M25" i="608" s="1"/>
  <c r="J25" i="608" a="1"/>
  <c r="J25" i="608" s="1"/>
  <c r="H25" i="608"/>
  <c r="K24" i="608" a="1"/>
  <c r="K24" i="608" s="1"/>
  <c r="M24" i="608" s="1"/>
  <c r="J24" i="608" a="1"/>
  <c r="J24" i="608" s="1"/>
  <c r="H24" i="608"/>
  <c r="K23" i="608" a="1"/>
  <c r="K23" i="608" s="1"/>
  <c r="M23" i="608" s="1"/>
  <c r="J23" i="608" a="1"/>
  <c r="J23" i="608" s="1"/>
  <c r="H23" i="608"/>
  <c r="K22" i="608" a="1"/>
  <c r="K22" i="608" s="1"/>
  <c r="M22" i="608" s="1"/>
  <c r="J22" i="608" a="1"/>
  <c r="J22" i="608" s="1"/>
  <c r="H22" i="608"/>
  <c r="V21" i="608"/>
  <c r="W21" i="608" s="1"/>
  <c r="N21" i="608"/>
  <c r="K21" i="608" a="1"/>
  <c r="K21" i="608" s="1"/>
  <c r="M21" i="608" s="1"/>
  <c r="J21" i="608" a="1"/>
  <c r="J21" i="608" s="1"/>
  <c r="H21" i="608"/>
  <c r="V20" i="608"/>
  <c r="W20" i="608" s="1"/>
  <c r="N20" i="608"/>
  <c r="K20" i="608" a="1"/>
  <c r="K20" i="608" s="1"/>
  <c r="M20" i="608" s="1"/>
  <c r="J20" i="608" a="1"/>
  <c r="J20" i="608" s="1"/>
  <c r="H20" i="608"/>
  <c r="V19" i="608"/>
  <c r="W19" i="608" s="1"/>
  <c r="N19" i="608"/>
  <c r="K19" i="608" a="1"/>
  <c r="K19" i="608" s="1"/>
  <c r="M19" i="608" s="1"/>
  <c r="J19" i="608" a="1"/>
  <c r="J19" i="608" s="1"/>
  <c r="H19" i="608"/>
  <c r="N18" i="608"/>
  <c r="K18" i="608" a="1"/>
  <c r="K18" i="608" s="1"/>
  <c r="M18" i="608" s="1"/>
  <c r="J18" i="608" a="1"/>
  <c r="J18" i="608" s="1"/>
  <c r="H18" i="608"/>
  <c r="N17" i="608"/>
  <c r="K17" i="608" a="1"/>
  <c r="K17" i="608" s="1"/>
  <c r="M17" i="608" s="1"/>
  <c r="J17" i="608" a="1"/>
  <c r="J17" i="608" s="1"/>
  <c r="H17" i="608"/>
  <c r="W16" i="608"/>
  <c r="V16" i="608"/>
  <c r="N16" i="608"/>
  <c r="K16" i="608" a="1"/>
  <c r="K16" i="608" s="1"/>
  <c r="M16" i="608" s="1"/>
  <c r="J16" i="608" a="1"/>
  <c r="J16" i="608" s="1"/>
  <c r="H16" i="608"/>
  <c r="V15" i="608"/>
  <c r="W15" i="608" s="1"/>
  <c r="N15" i="608"/>
  <c r="K15" i="608" a="1"/>
  <c r="K15" i="608" s="1"/>
  <c r="M15" i="608" s="1"/>
  <c r="J15" i="608" a="1"/>
  <c r="J15" i="608" s="1"/>
  <c r="H15" i="608"/>
  <c r="N14" i="608"/>
  <c r="K14" i="608"/>
  <c r="M14" i="608" s="1"/>
  <c r="K14" i="608" a="1"/>
  <c r="H14" i="608"/>
  <c r="N13" i="608"/>
  <c r="K13" i="608" a="1"/>
  <c r="K13" i="608" s="1"/>
  <c r="M13" i="608" s="1"/>
  <c r="H13" i="608"/>
  <c r="W12" i="608"/>
  <c r="V12" i="608"/>
  <c r="N12" i="608"/>
  <c r="K12" i="608" a="1"/>
  <c r="K12" i="608" s="1"/>
  <c r="M12" i="608" s="1"/>
  <c r="J12" i="608" a="1"/>
  <c r="J12" i="608" s="1"/>
  <c r="H12" i="608"/>
  <c r="V11" i="608"/>
  <c r="W11" i="608" s="1"/>
  <c r="N11" i="608"/>
  <c r="K11" i="608" a="1"/>
  <c r="K11" i="608" s="1"/>
  <c r="M11" i="608" s="1"/>
  <c r="J11" i="608" a="1"/>
  <c r="J11" i="608" s="1"/>
  <c r="H11" i="608"/>
  <c r="V10" i="608"/>
  <c r="W10" i="608" s="1"/>
  <c r="N10" i="608"/>
  <c r="K10" i="608" a="1"/>
  <c r="K10" i="608" s="1"/>
  <c r="M10" i="608" s="1"/>
  <c r="J10" i="608" a="1"/>
  <c r="J10" i="608" s="1"/>
  <c r="H10" i="608"/>
  <c r="V9" i="608"/>
  <c r="W9" i="608" s="1"/>
  <c r="N9" i="608"/>
  <c r="K9" i="608" a="1"/>
  <c r="K9" i="608" s="1"/>
  <c r="M9" i="608" s="1"/>
  <c r="J9" i="608" a="1"/>
  <c r="J9" i="608" s="1"/>
  <c r="H9" i="608"/>
  <c r="V8" i="608"/>
  <c r="W8" i="608" s="1"/>
  <c r="N8" i="608"/>
  <c r="K8" i="608" a="1"/>
  <c r="K8" i="608" s="1"/>
  <c r="M8" i="608" s="1"/>
  <c r="J8" i="608" a="1"/>
  <c r="J8" i="608" s="1"/>
  <c r="H8" i="608"/>
  <c r="V7" i="608"/>
  <c r="N7" i="608"/>
  <c r="K7" i="608" a="1"/>
  <c r="K7" i="608" s="1"/>
  <c r="J7" i="608" a="1"/>
  <c r="J7" i="608" s="1"/>
  <c r="H7" i="608"/>
  <c r="P536" i="607"/>
  <c r="O536" i="607"/>
  <c r="N536" i="607"/>
  <c r="M536" i="607"/>
  <c r="L536" i="607"/>
  <c r="K536" i="607"/>
  <c r="I536" i="607"/>
  <c r="H536" i="607"/>
  <c r="G536" i="607"/>
  <c r="F536" i="607"/>
  <c r="E536" i="607"/>
  <c r="D536" i="607"/>
  <c r="C535" i="607"/>
  <c r="C534" i="607"/>
  <c r="C533" i="607"/>
  <c r="G517" i="607"/>
  <c r="N517" i="607" s="1"/>
  <c r="X515" i="607"/>
  <c r="X514" i="607"/>
  <c r="X513" i="607"/>
  <c r="G513" i="607"/>
  <c r="C513" i="607"/>
  <c r="X512" i="607"/>
  <c r="I512" i="607"/>
  <c r="E512" i="607"/>
  <c r="K512" i="607" s="1"/>
  <c r="M512" i="607" s="1"/>
  <c r="X511" i="607"/>
  <c r="I511" i="607"/>
  <c r="E511" i="607"/>
  <c r="K511" i="607" s="1"/>
  <c r="M511" i="607" s="1"/>
  <c r="I510" i="607"/>
  <c r="E510" i="607"/>
  <c r="K510" i="607" s="1"/>
  <c r="M510" i="607" s="1"/>
  <c r="I509" i="607"/>
  <c r="I513" i="607" s="1"/>
  <c r="E509" i="607"/>
  <c r="K509" i="607" s="1"/>
  <c r="AA506" i="607"/>
  <c r="Z506" i="607"/>
  <c r="Y506" i="607"/>
  <c r="X506" i="607"/>
  <c r="U506" i="607"/>
  <c r="T506" i="607"/>
  <c r="S506" i="607"/>
  <c r="R506" i="607"/>
  <c r="Q506" i="607"/>
  <c r="P506" i="607"/>
  <c r="O506" i="607"/>
  <c r="R514" i="607" s="1"/>
  <c r="K506" i="607"/>
  <c r="J506" i="607" a="1"/>
  <c r="J506" i="607" s="1"/>
  <c r="I506" i="607"/>
  <c r="G506" i="607"/>
  <c r="H505" i="607"/>
  <c r="H504" i="607"/>
  <c r="H503" i="607"/>
  <c r="D502" i="607"/>
  <c r="H502" i="607" s="1"/>
  <c r="V501" i="607"/>
  <c r="W501" i="607" s="1"/>
  <c r="N501" i="607"/>
  <c r="M501" i="607"/>
  <c r="K501" i="607" a="1"/>
  <c r="K501" i="607" s="1"/>
  <c r="J501" i="607" a="1"/>
  <c r="J501" i="607" s="1"/>
  <c r="H501" i="607"/>
  <c r="H500" i="607"/>
  <c r="H499" i="607"/>
  <c r="W498" i="607"/>
  <c r="V498" i="607"/>
  <c r="N498" i="607"/>
  <c r="K498" i="607"/>
  <c r="M498" i="607" s="1"/>
  <c r="K498" i="607" a="1"/>
  <c r="J498" i="607"/>
  <c r="J498" i="607" a="1"/>
  <c r="H498" i="607"/>
  <c r="V497" i="607"/>
  <c r="W497" i="607" s="1"/>
  <c r="N497" i="607"/>
  <c r="M497" i="607"/>
  <c r="K497" i="607" a="1"/>
  <c r="K497" i="607" s="1"/>
  <c r="J497" i="607" a="1"/>
  <c r="J497" i="607" s="1"/>
  <c r="H497" i="607"/>
  <c r="H496" i="607"/>
  <c r="H495" i="607"/>
  <c r="W494" i="607"/>
  <c r="V494" i="607"/>
  <c r="N494" i="607"/>
  <c r="K494" i="607"/>
  <c r="M494" i="607" s="1"/>
  <c r="K494" i="607" a="1"/>
  <c r="J494" i="607"/>
  <c r="J494" i="607" a="1"/>
  <c r="H494" i="607"/>
  <c r="V493" i="607"/>
  <c r="W493" i="607" s="1"/>
  <c r="N493" i="607"/>
  <c r="M493" i="607"/>
  <c r="K493" i="607" a="1"/>
  <c r="K493" i="607" s="1"/>
  <c r="J493" i="607" a="1"/>
  <c r="J493" i="607" s="1"/>
  <c r="H493" i="607"/>
  <c r="W492" i="607"/>
  <c r="V492" i="607"/>
  <c r="N492" i="607"/>
  <c r="K492" i="607"/>
  <c r="M492" i="607" s="1"/>
  <c r="K492" i="607" a="1"/>
  <c r="J492" i="607"/>
  <c r="J492" i="607" a="1"/>
  <c r="H492" i="607"/>
  <c r="V491" i="607"/>
  <c r="N491" i="607"/>
  <c r="M491" i="607"/>
  <c r="M506" i="607" s="1"/>
  <c r="K491" i="607" a="1"/>
  <c r="K491" i="607" s="1"/>
  <c r="J491" i="607" a="1"/>
  <c r="J491" i="607" s="1"/>
  <c r="H491" i="607"/>
  <c r="AA490" i="607"/>
  <c r="Z490" i="607"/>
  <c r="Y490" i="607"/>
  <c r="X490" i="607"/>
  <c r="U490" i="607"/>
  <c r="T490" i="607"/>
  <c r="S490" i="607"/>
  <c r="Q490" i="607"/>
  <c r="P490" i="607"/>
  <c r="O490" i="607"/>
  <c r="J490" i="607" a="1"/>
  <c r="J490" i="607" s="1"/>
  <c r="I490" i="607"/>
  <c r="G490" i="607"/>
  <c r="W489" i="607"/>
  <c r="V489" i="607"/>
  <c r="N489" i="607"/>
  <c r="K489" i="607"/>
  <c r="M489" i="607" s="1"/>
  <c r="K489" i="607" a="1"/>
  <c r="J489" i="607"/>
  <c r="J489" i="607" a="1"/>
  <c r="H489" i="607"/>
  <c r="H488" i="607"/>
  <c r="H487" i="607"/>
  <c r="H486" i="607"/>
  <c r="H485" i="607"/>
  <c r="V484" i="607"/>
  <c r="W484" i="607" s="1"/>
  <c r="N484" i="607"/>
  <c r="K484" i="607" a="1"/>
  <c r="K484" i="607" s="1"/>
  <c r="M484" i="607" s="1"/>
  <c r="J484" i="607" a="1"/>
  <c r="J484" i="607" s="1"/>
  <c r="H484" i="607"/>
  <c r="W483" i="607"/>
  <c r="V483" i="607"/>
  <c r="N483" i="607"/>
  <c r="K483" i="607"/>
  <c r="M483" i="607" s="1"/>
  <c r="K483" i="607" a="1"/>
  <c r="J483" i="607"/>
  <c r="J483" i="607" a="1"/>
  <c r="H483" i="607"/>
  <c r="V482" i="607"/>
  <c r="W482" i="607" s="1"/>
  <c r="N482" i="607"/>
  <c r="K482" i="607" a="1"/>
  <c r="K482" i="607" s="1"/>
  <c r="M482" i="607" s="1"/>
  <c r="J482" i="607" a="1"/>
  <c r="J482" i="607" s="1"/>
  <c r="H482" i="607"/>
  <c r="W481" i="607"/>
  <c r="V481" i="607"/>
  <c r="N481" i="607"/>
  <c r="N490" i="607" s="1"/>
  <c r="K481" i="607"/>
  <c r="M481" i="607" s="1"/>
  <c r="K481" i="607" a="1"/>
  <c r="J481" i="607"/>
  <c r="J481" i="607" a="1"/>
  <c r="H481" i="607"/>
  <c r="H490" i="607" s="1"/>
  <c r="V480" i="607"/>
  <c r="N480" i="607"/>
  <c r="K480" i="607" a="1"/>
  <c r="K480" i="607" s="1"/>
  <c r="M480" i="607" s="1"/>
  <c r="M490" i="607" s="1"/>
  <c r="J480" i="607" a="1"/>
  <c r="J480" i="607" s="1"/>
  <c r="H480" i="607"/>
  <c r="AA479" i="607"/>
  <c r="Z479" i="607"/>
  <c r="Y479" i="607"/>
  <c r="X479" i="607"/>
  <c r="U479" i="607"/>
  <c r="T479" i="607"/>
  <c r="S479" i="607"/>
  <c r="Q479" i="607"/>
  <c r="P479" i="607"/>
  <c r="O479" i="607"/>
  <c r="J479" i="607" a="1"/>
  <c r="J479" i="607" s="1"/>
  <c r="I479" i="607"/>
  <c r="G479" i="607"/>
  <c r="W478" i="607"/>
  <c r="V478" i="607"/>
  <c r="N478" i="607"/>
  <c r="K478" i="607"/>
  <c r="M478" i="607" s="1"/>
  <c r="K478" i="607" a="1"/>
  <c r="J478" i="607"/>
  <c r="J478" i="607" a="1"/>
  <c r="H478" i="607"/>
  <c r="V477" i="607"/>
  <c r="W477" i="607" s="1"/>
  <c r="N477" i="607"/>
  <c r="M477" i="607"/>
  <c r="K477" i="607" a="1"/>
  <c r="K477" i="607" s="1"/>
  <c r="J477" i="607" a="1"/>
  <c r="J477" i="607" s="1"/>
  <c r="H477" i="607"/>
  <c r="W476" i="607"/>
  <c r="V476" i="607"/>
  <c r="N476" i="607"/>
  <c r="K476" i="607"/>
  <c r="M476" i="607" s="1"/>
  <c r="K476" i="607" a="1"/>
  <c r="J476" i="607"/>
  <c r="J476" i="607" a="1"/>
  <c r="H476" i="607"/>
  <c r="V475" i="607"/>
  <c r="W475" i="607" s="1"/>
  <c r="N475" i="607"/>
  <c r="M475" i="607"/>
  <c r="K475" i="607" a="1"/>
  <c r="K475" i="607" s="1"/>
  <c r="J475" i="607" a="1"/>
  <c r="J475" i="607" s="1"/>
  <c r="H475" i="607"/>
  <c r="W474" i="607"/>
  <c r="V474" i="607"/>
  <c r="N474" i="607"/>
  <c r="K474" i="607"/>
  <c r="M474" i="607" s="1"/>
  <c r="K474" i="607" a="1"/>
  <c r="J474" i="607"/>
  <c r="J474" i="607" a="1"/>
  <c r="H474" i="607"/>
  <c r="V473" i="607"/>
  <c r="W473" i="607" s="1"/>
  <c r="N473" i="607"/>
  <c r="M473" i="607"/>
  <c r="K473" i="607" a="1"/>
  <c r="K473" i="607" s="1"/>
  <c r="J473" i="607" a="1"/>
  <c r="J473" i="607" s="1"/>
  <c r="H473" i="607"/>
  <c r="W472" i="607"/>
  <c r="V472" i="607"/>
  <c r="N472" i="607"/>
  <c r="K472" i="607"/>
  <c r="M472" i="607" s="1"/>
  <c r="K472" i="607" a="1"/>
  <c r="J472" i="607"/>
  <c r="J472" i="607" a="1"/>
  <c r="H472" i="607"/>
  <c r="V471" i="607"/>
  <c r="W471" i="607" s="1"/>
  <c r="N471" i="607"/>
  <c r="M471" i="607"/>
  <c r="K471" i="607" a="1"/>
  <c r="K471" i="607" s="1"/>
  <c r="J471" i="607" a="1"/>
  <c r="J471" i="607" s="1"/>
  <c r="H471" i="607"/>
  <c r="W470" i="607"/>
  <c r="V470" i="607"/>
  <c r="N470" i="607"/>
  <c r="K470" i="607"/>
  <c r="M470" i="607" s="1"/>
  <c r="K470" i="607" a="1"/>
  <c r="J470" i="607"/>
  <c r="J470" i="607" a="1"/>
  <c r="H470" i="607"/>
  <c r="V469" i="607"/>
  <c r="W469" i="607" s="1"/>
  <c r="N469" i="607"/>
  <c r="K469" i="607" a="1"/>
  <c r="K469" i="607" s="1"/>
  <c r="M469" i="607" s="1"/>
  <c r="J469" i="607" a="1"/>
  <c r="J469" i="607" s="1"/>
  <c r="H469" i="607"/>
  <c r="W468" i="607"/>
  <c r="V468" i="607"/>
  <c r="N468" i="607"/>
  <c r="K468" i="607"/>
  <c r="M468" i="607" s="1"/>
  <c r="K468" i="607" a="1"/>
  <c r="J468" i="607"/>
  <c r="J468" i="607" a="1"/>
  <c r="H468" i="607"/>
  <c r="V467" i="607"/>
  <c r="W467" i="607" s="1"/>
  <c r="N467" i="607"/>
  <c r="K467" i="607" a="1"/>
  <c r="K467" i="607" s="1"/>
  <c r="M467" i="607" s="1"/>
  <c r="J467" i="607" a="1"/>
  <c r="J467" i="607" s="1"/>
  <c r="H467" i="607"/>
  <c r="W466" i="607"/>
  <c r="V466" i="607"/>
  <c r="N466" i="607"/>
  <c r="K466" i="607"/>
  <c r="M466" i="607" s="1"/>
  <c r="K466" i="607" a="1"/>
  <c r="J466" i="607"/>
  <c r="J466" i="607" a="1"/>
  <c r="H466" i="607"/>
  <c r="V465" i="607"/>
  <c r="W465" i="607" s="1"/>
  <c r="N465" i="607"/>
  <c r="K465" i="607" a="1"/>
  <c r="K465" i="607" s="1"/>
  <c r="M465" i="607" s="1"/>
  <c r="J465" i="607" a="1"/>
  <c r="J465" i="607" s="1"/>
  <c r="H465" i="607"/>
  <c r="W464" i="607"/>
  <c r="V464" i="607"/>
  <c r="V479" i="607" s="1"/>
  <c r="W479" i="607" s="1"/>
  <c r="N464" i="607"/>
  <c r="N479" i="607" s="1"/>
  <c r="K464" i="607"/>
  <c r="M464" i="607" s="1"/>
  <c r="K464" i="607" a="1"/>
  <c r="J464" i="607"/>
  <c r="J464" i="607" a="1"/>
  <c r="H464" i="607"/>
  <c r="H479" i="607" s="1"/>
  <c r="AA463" i="607"/>
  <c r="Z463" i="607"/>
  <c r="Y463" i="607"/>
  <c r="X463" i="607"/>
  <c r="U463" i="607"/>
  <c r="T463" i="607"/>
  <c r="S463" i="607"/>
  <c r="R463" i="607"/>
  <c r="Q463" i="607"/>
  <c r="P463" i="607"/>
  <c r="O463" i="607"/>
  <c r="J463" i="607" a="1"/>
  <c r="J463" i="607" s="1"/>
  <c r="I463" i="607"/>
  <c r="G463" i="607"/>
  <c r="W462" i="607"/>
  <c r="V462" i="607"/>
  <c r="N462" i="607"/>
  <c r="K462" i="607"/>
  <c r="M462" i="607" s="1"/>
  <c r="K462" i="607" a="1"/>
  <c r="J462" i="607"/>
  <c r="J462" i="607" a="1"/>
  <c r="H462" i="607"/>
  <c r="V461" i="607"/>
  <c r="W461" i="607" s="1"/>
  <c r="N461" i="607"/>
  <c r="K461" i="607" a="1"/>
  <c r="K461" i="607" s="1"/>
  <c r="M461" i="607" s="1"/>
  <c r="J461" i="607" a="1"/>
  <c r="J461" i="607" s="1"/>
  <c r="H461" i="607"/>
  <c r="W460" i="607"/>
  <c r="V460" i="607"/>
  <c r="N460" i="607"/>
  <c r="K460" i="607"/>
  <c r="M460" i="607" s="1"/>
  <c r="K460" i="607" a="1"/>
  <c r="J460" i="607"/>
  <c r="J460" i="607" a="1"/>
  <c r="H460" i="607"/>
  <c r="K459" i="607"/>
  <c r="M459" i="607" s="1"/>
  <c r="K459" i="607" a="1"/>
  <c r="H459" i="607"/>
  <c r="K458" i="607"/>
  <c r="M458" i="607" s="1"/>
  <c r="K458" i="607" a="1"/>
  <c r="H458" i="607"/>
  <c r="K457" i="607"/>
  <c r="M457" i="607" s="1"/>
  <c r="K457" i="607" a="1"/>
  <c r="H457" i="607"/>
  <c r="V456" i="607"/>
  <c r="W456" i="607" s="1"/>
  <c r="N456" i="607"/>
  <c r="K456" i="607" a="1"/>
  <c r="K456" i="607" s="1"/>
  <c r="M456" i="607" s="1"/>
  <c r="J456" i="607" a="1"/>
  <c r="J456" i="607" s="1"/>
  <c r="H456" i="607"/>
  <c r="W455" i="607"/>
  <c r="V455" i="607"/>
  <c r="N455" i="607"/>
  <c r="K455" i="607"/>
  <c r="M455" i="607" s="1"/>
  <c r="K455" i="607" a="1"/>
  <c r="J455" i="607"/>
  <c r="J455" i="607" a="1"/>
  <c r="H455" i="607"/>
  <c r="N454" i="607"/>
  <c r="K454" i="607" a="1"/>
  <c r="K454" i="607" s="1"/>
  <c r="M454" i="607" s="1"/>
  <c r="H454" i="607"/>
  <c r="N453" i="607"/>
  <c r="K453" i="607"/>
  <c r="M453" i="607" s="1"/>
  <c r="K453" i="607" a="1"/>
  <c r="H453" i="607"/>
  <c r="N452" i="607"/>
  <c r="K452" i="607" a="1"/>
  <c r="K452" i="607" s="1"/>
  <c r="M452" i="607" s="1"/>
  <c r="H452" i="607"/>
  <c r="N451" i="607"/>
  <c r="K451" i="607"/>
  <c r="M451" i="607" s="1"/>
  <c r="K451" i="607" a="1"/>
  <c r="H451" i="607"/>
  <c r="N450" i="607"/>
  <c r="K450" i="607" a="1"/>
  <c r="K450" i="607" s="1"/>
  <c r="M450" i="607" s="1"/>
  <c r="H450" i="607"/>
  <c r="N449" i="607"/>
  <c r="K449" i="607"/>
  <c r="M449" i="607" s="1"/>
  <c r="K449" i="607" a="1"/>
  <c r="H449" i="607"/>
  <c r="V448" i="607"/>
  <c r="W448" i="607" s="1"/>
  <c r="N448" i="607"/>
  <c r="K448" i="607" a="1"/>
  <c r="K448" i="607" s="1"/>
  <c r="M448" i="607" s="1"/>
  <c r="J448" i="607" a="1"/>
  <c r="J448" i="607" s="1"/>
  <c r="H448" i="607"/>
  <c r="W447" i="607"/>
  <c r="V447" i="607"/>
  <c r="N447" i="607"/>
  <c r="K447" i="607"/>
  <c r="M447" i="607" s="1"/>
  <c r="K447" i="607" a="1"/>
  <c r="J447" i="607"/>
  <c r="J447" i="607" a="1"/>
  <c r="H447" i="607"/>
  <c r="V446" i="607"/>
  <c r="W446" i="607" s="1"/>
  <c r="N446" i="607"/>
  <c r="K446" i="607" a="1"/>
  <c r="K446" i="607" s="1"/>
  <c r="M446" i="607" s="1"/>
  <c r="J446" i="607" a="1"/>
  <c r="J446" i="607" s="1"/>
  <c r="H446" i="607"/>
  <c r="W445" i="607"/>
  <c r="V445" i="607"/>
  <c r="N445" i="607"/>
  <c r="K445" i="607"/>
  <c r="M445" i="607" s="1"/>
  <c r="K445" i="607" a="1"/>
  <c r="J445" i="607"/>
  <c r="J445" i="607" a="1"/>
  <c r="H445" i="607"/>
  <c r="V444" i="607"/>
  <c r="W444" i="607" s="1"/>
  <c r="N444" i="607"/>
  <c r="K444" i="607" a="1"/>
  <c r="K444" i="607" s="1"/>
  <c r="M444" i="607" s="1"/>
  <c r="J444" i="607" a="1"/>
  <c r="J444" i="607" s="1"/>
  <c r="H444" i="607"/>
  <c r="W443" i="607"/>
  <c r="V443" i="607"/>
  <c r="N443" i="607"/>
  <c r="K443" i="607"/>
  <c r="M443" i="607" s="1"/>
  <c r="K443" i="607" a="1"/>
  <c r="J443" i="607"/>
  <c r="J443" i="607" a="1"/>
  <c r="H443" i="607"/>
  <c r="V442" i="607"/>
  <c r="W442" i="607" s="1"/>
  <c r="N442" i="607"/>
  <c r="K442" i="607" a="1"/>
  <c r="K442" i="607" s="1"/>
  <c r="M442" i="607" s="1"/>
  <c r="J442" i="607" a="1"/>
  <c r="J442" i="607" s="1"/>
  <c r="H442" i="607"/>
  <c r="W441" i="607"/>
  <c r="V441" i="607"/>
  <c r="N441" i="607"/>
  <c r="K441" i="607"/>
  <c r="M441" i="607" s="1"/>
  <c r="K441" i="607" a="1"/>
  <c r="J441" i="607"/>
  <c r="J441" i="607" a="1"/>
  <c r="H441" i="607"/>
  <c r="V440" i="607"/>
  <c r="W440" i="607" s="1"/>
  <c r="N440" i="607"/>
  <c r="K440" i="607" a="1"/>
  <c r="K440" i="607" s="1"/>
  <c r="M440" i="607" s="1"/>
  <c r="J440" i="607" a="1"/>
  <c r="J440" i="607" s="1"/>
  <c r="H440" i="607"/>
  <c r="W439" i="607"/>
  <c r="V439" i="607"/>
  <c r="N439" i="607"/>
  <c r="K439" i="607"/>
  <c r="M439" i="607" s="1"/>
  <c r="K439" i="607" a="1"/>
  <c r="J439" i="607"/>
  <c r="J439" i="607" a="1"/>
  <c r="H439" i="607"/>
  <c r="V438" i="607"/>
  <c r="W438" i="607" s="1"/>
  <c r="N438" i="607"/>
  <c r="K438" i="607" a="1"/>
  <c r="K438" i="607" s="1"/>
  <c r="M438" i="607" s="1"/>
  <c r="J438" i="607" a="1"/>
  <c r="J438" i="607" s="1"/>
  <c r="H438" i="607"/>
  <c r="W437" i="607"/>
  <c r="V437" i="607"/>
  <c r="N437" i="607"/>
  <c r="K437" i="607"/>
  <c r="M437" i="607" s="1"/>
  <c r="K437" i="607" a="1"/>
  <c r="J437" i="607"/>
  <c r="J437" i="607" a="1"/>
  <c r="H437" i="607"/>
  <c r="N436" i="607"/>
  <c r="K436" i="607" a="1"/>
  <c r="K436" i="607" s="1"/>
  <c r="M436" i="607" s="1"/>
  <c r="H436" i="607"/>
  <c r="W435" i="607"/>
  <c r="V435" i="607"/>
  <c r="N435" i="607"/>
  <c r="K435" i="607"/>
  <c r="M435" i="607" s="1"/>
  <c r="K435" i="607" a="1"/>
  <c r="J435" i="607"/>
  <c r="J435" i="607" a="1"/>
  <c r="H435" i="607"/>
  <c r="V434" i="607"/>
  <c r="W434" i="607" s="1"/>
  <c r="N434" i="607"/>
  <c r="K434" i="607" a="1"/>
  <c r="K434" i="607" s="1"/>
  <c r="M434" i="607" s="1"/>
  <c r="J434" i="607" a="1"/>
  <c r="J434" i="607" s="1"/>
  <c r="H434" i="607"/>
  <c r="W433" i="607"/>
  <c r="V433" i="607"/>
  <c r="N433" i="607"/>
  <c r="K433" i="607"/>
  <c r="M433" i="607" s="1"/>
  <c r="K433" i="607" a="1"/>
  <c r="J433" i="607"/>
  <c r="J433" i="607" a="1"/>
  <c r="H433" i="607"/>
  <c r="V432" i="607"/>
  <c r="W432" i="607" s="1"/>
  <c r="N432" i="607"/>
  <c r="K432" i="607" a="1"/>
  <c r="K432" i="607" s="1"/>
  <c r="M432" i="607" s="1"/>
  <c r="J432" i="607" a="1"/>
  <c r="J432" i="607" s="1"/>
  <c r="H432" i="607"/>
  <c r="W431" i="607"/>
  <c r="V431" i="607"/>
  <c r="N431" i="607"/>
  <c r="K431" i="607"/>
  <c r="M431" i="607" s="1"/>
  <c r="K431" i="607" a="1"/>
  <c r="J431" i="607"/>
  <c r="J431" i="607" a="1"/>
  <c r="H431" i="607"/>
  <c r="V430" i="607"/>
  <c r="W430" i="607" s="1"/>
  <c r="N430" i="607"/>
  <c r="K430" i="607" a="1"/>
  <c r="K430" i="607" s="1"/>
  <c r="M430" i="607" s="1"/>
  <c r="J430" i="607" a="1"/>
  <c r="J430" i="607" s="1"/>
  <c r="H430" i="607"/>
  <c r="W429" i="607"/>
  <c r="V429" i="607"/>
  <c r="V463" i="607" s="1"/>
  <c r="W463" i="607" s="1"/>
  <c r="N429" i="607"/>
  <c r="N463" i="607" s="1"/>
  <c r="K429" i="607"/>
  <c r="K463" i="607" s="1"/>
  <c r="K429" i="607" a="1"/>
  <c r="J429" i="607"/>
  <c r="J429" i="607" a="1"/>
  <c r="H429" i="607"/>
  <c r="H463" i="607" s="1"/>
  <c r="AA428" i="607"/>
  <c r="Z428" i="607"/>
  <c r="Y428" i="607"/>
  <c r="X428" i="607"/>
  <c r="U428" i="607"/>
  <c r="T428" i="607"/>
  <c r="S428" i="607"/>
  <c r="R428" i="607"/>
  <c r="Q428" i="607"/>
  <c r="P428" i="607"/>
  <c r="O428" i="607"/>
  <c r="R510" i="607" s="1"/>
  <c r="I428" i="607"/>
  <c r="G428" i="607"/>
  <c r="J428" i="607" s="1" a="1"/>
  <c r="J428" i="607" s="1"/>
  <c r="K427" i="607"/>
  <c r="M427" i="607" s="1"/>
  <c r="K427" i="607" a="1"/>
  <c r="H427" i="607"/>
  <c r="K426" i="607" a="1"/>
  <c r="K426" i="607" s="1"/>
  <c r="M426" i="607" s="1"/>
  <c r="H426" i="607"/>
  <c r="K425" i="607" a="1"/>
  <c r="K425" i="607" s="1"/>
  <c r="M425" i="607" s="1"/>
  <c r="H425" i="607"/>
  <c r="K424" i="607" a="1"/>
  <c r="K424" i="607" s="1"/>
  <c r="M424" i="607" s="1"/>
  <c r="H424" i="607"/>
  <c r="K423" i="607" a="1"/>
  <c r="K423" i="607" s="1"/>
  <c r="M423" i="607" s="1"/>
  <c r="H423" i="607"/>
  <c r="K422" i="607" a="1"/>
  <c r="K422" i="607" s="1"/>
  <c r="M422" i="607" s="1"/>
  <c r="H422" i="607"/>
  <c r="K421" i="607" a="1"/>
  <c r="K421" i="607" s="1"/>
  <c r="M421" i="607" s="1"/>
  <c r="H421" i="607"/>
  <c r="K420" i="607" a="1"/>
  <c r="K420" i="607" s="1"/>
  <c r="M420" i="607" s="1"/>
  <c r="H420" i="607"/>
  <c r="K419" i="607" a="1"/>
  <c r="K419" i="607" s="1"/>
  <c r="M419" i="607" s="1"/>
  <c r="H419" i="607"/>
  <c r="K418" i="607" a="1"/>
  <c r="K418" i="607" s="1"/>
  <c r="M418" i="607" s="1"/>
  <c r="H418" i="607"/>
  <c r="W417" i="607"/>
  <c r="V417" i="607"/>
  <c r="N417" i="607"/>
  <c r="K417" i="607"/>
  <c r="M417" i="607" s="1"/>
  <c r="K417" i="607" a="1"/>
  <c r="J417" i="607"/>
  <c r="J417" i="607" a="1"/>
  <c r="H417" i="607"/>
  <c r="V416" i="607"/>
  <c r="W416" i="607" s="1"/>
  <c r="N416" i="607"/>
  <c r="K416" i="607" a="1"/>
  <c r="K416" i="607" s="1"/>
  <c r="M416" i="607" s="1"/>
  <c r="J416" i="607" a="1"/>
  <c r="J416" i="607" s="1"/>
  <c r="H416" i="607"/>
  <c r="W415" i="607"/>
  <c r="V415" i="607"/>
  <c r="N415" i="607"/>
  <c r="K415" i="607"/>
  <c r="M415" i="607" s="1"/>
  <c r="K415" i="607" a="1"/>
  <c r="J415" i="607"/>
  <c r="J415" i="607" a="1"/>
  <c r="H415" i="607"/>
  <c r="V414" i="607"/>
  <c r="W414" i="607" s="1"/>
  <c r="N414" i="607"/>
  <c r="K414" i="607" a="1"/>
  <c r="K414" i="607" s="1"/>
  <c r="M414" i="607" s="1"/>
  <c r="J414" i="607" a="1"/>
  <c r="J414" i="607" s="1"/>
  <c r="H414" i="607"/>
  <c r="H413" i="607"/>
  <c r="V412" i="607"/>
  <c r="W412" i="607" s="1"/>
  <c r="N412" i="607"/>
  <c r="K412" i="607" a="1"/>
  <c r="K412" i="607" s="1"/>
  <c r="M412" i="607" s="1"/>
  <c r="J412" i="607" a="1"/>
  <c r="J412" i="607" s="1"/>
  <c r="H412" i="607"/>
  <c r="W411" i="607"/>
  <c r="V411" i="607"/>
  <c r="N411" i="607"/>
  <c r="K411" i="607"/>
  <c r="M411" i="607" s="1"/>
  <c r="K411" i="607" a="1"/>
  <c r="J411" i="607"/>
  <c r="J411" i="607" a="1"/>
  <c r="H411" i="607"/>
  <c r="H410" i="607"/>
  <c r="K409" i="607"/>
  <c r="K409" i="607" a="1"/>
  <c r="H409" i="607"/>
  <c r="V408" i="607"/>
  <c r="W408" i="607" s="1"/>
  <c r="N408" i="607"/>
  <c r="K408" i="607" a="1"/>
  <c r="K408" i="607" s="1"/>
  <c r="M408" i="607" s="1"/>
  <c r="J408" i="607" a="1"/>
  <c r="J408" i="607" s="1"/>
  <c r="H408" i="607"/>
  <c r="W407" i="607"/>
  <c r="V407" i="607"/>
  <c r="N407" i="607"/>
  <c r="K407" i="607"/>
  <c r="M407" i="607" s="1"/>
  <c r="K407" i="607" a="1"/>
  <c r="J407" i="607"/>
  <c r="J407" i="607" a="1"/>
  <c r="H407" i="607"/>
  <c r="V406" i="607"/>
  <c r="W406" i="607" s="1"/>
  <c r="N406" i="607"/>
  <c r="K406" i="607" a="1"/>
  <c r="K406" i="607" s="1"/>
  <c r="M406" i="607" s="1"/>
  <c r="J406" i="607" a="1"/>
  <c r="J406" i="607" s="1"/>
  <c r="H406" i="607"/>
  <c r="W405" i="607"/>
  <c r="V405" i="607"/>
  <c r="N405" i="607"/>
  <c r="K405" i="607"/>
  <c r="M405" i="607" s="1"/>
  <c r="K405" i="607" a="1"/>
  <c r="J405" i="607"/>
  <c r="J405" i="607" a="1"/>
  <c r="H405" i="607"/>
  <c r="V404" i="607"/>
  <c r="W404" i="607" s="1"/>
  <c r="N404" i="607"/>
  <c r="K404" i="607" a="1"/>
  <c r="K404" i="607" s="1"/>
  <c r="M404" i="607" s="1"/>
  <c r="J404" i="607" a="1"/>
  <c r="J404" i="607" s="1"/>
  <c r="H404" i="607"/>
  <c r="W403" i="607"/>
  <c r="V403" i="607"/>
  <c r="N403" i="607"/>
  <c r="K403" i="607"/>
  <c r="M403" i="607" s="1"/>
  <c r="K403" i="607" a="1"/>
  <c r="J403" i="607"/>
  <c r="J403" i="607" a="1"/>
  <c r="H403" i="607"/>
  <c r="V402" i="607"/>
  <c r="W402" i="607" s="1"/>
  <c r="N402" i="607"/>
  <c r="K402" i="607" a="1"/>
  <c r="K402" i="607" s="1"/>
  <c r="M402" i="607" s="1"/>
  <c r="J402" i="607" a="1"/>
  <c r="J402" i="607" s="1"/>
  <c r="H402" i="607"/>
  <c r="W401" i="607"/>
  <c r="V401" i="607"/>
  <c r="N401" i="607"/>
  <c r="K401" i="607"/>
  <c r="M401" i="607" s="1"/>
  <c r="K401" i="607" a="1"/>
  <c r="J401" i="607"/>
  <c r="J401" i="607" a="1"/>
  <c r="H401" i="607"/>
  <c r="V400" i="607"/>
  <c r="W400" i="607" s="1"/>
  <c r="N400" i="607"/>
  <c r="K400" i="607" a="1"/>
  <c r="K400" i="607" s="1"/>
  <c r="M400" i="607" s="1"/>
  <c r="J400" i="607" a="1"/>
  <c r="J400" i="607" s="1"/>
  <c r="H400" i="607"/>
  <c r="W399" i="607"/>
  <c r="V399" i="607"/>
  <c r="N399" i="607"/>
  <c r="K399" i="607"/>
  <c r="M399" i="607" s="1"/>
  <c r="K399" i="607" a="1"/>
  <c r="J399" i="607"/>
  <c r="J399" i="607" a="1"/>
  <c r="H399" i="607"/>
  <c r="K398" i="607"/>
  <c r="M398" i="607" s="1"/>
  <c r="K398" i="607" a="1"/>
  <c r="H398" i="607"/>
  <c r="K397" i="607"/>
  <c r="M397" i="607" s="1"/>
  <c r="K397" i="607" a="1"/>
  <c r="H397" i="607"/>
  <c r="K396" i="607"/>
  <c r="M396" i="607" s="1"/>
  <c r="K396" i="607" a="1"/>
  <c r="H396" i="607"/>
  <c r="K395" i="607" a="1"/>
  <c r="K395" i="607" s="1"/>
  <c r="M395" i="607" s="1"/>
  <c r="H395" i="607"/>
  <c r="N394" i="607"/>
  <c r="K394" i="607" a="1"/>
  <c r="K394" i="607" s="1"/>
  <c r="M394" i="607" s="1"/>
  <c r="H394" i="607"/>
  <c r="N393" i="607"/>
  <c r="K393" i="607" a="1"/>
  <c r="K393" i="607" s="1"/>
  <c r="M393" i="607" s="1"/>
  <c r="H393" i="607"/>
  <c r="N392" i="607"/>
  <c r="K392" i="607" a="1"/>
  <c r="K392" i="607" s="1"/>
  <c r="M392" i="607" s="1"/>
  <c r="H392" i="607"/>
  <c r="N391" i="607"/>
  <c r="K391" i="607" a="1"/>
  <c r="K391" i="607" s="1"/>
  <c r="M391" i="607" s="1"/>
  <c r="H391" i="607"/>
  <c r="W390" i="607"/>
  <c r="V390" i="607"/>
  <c r="N390" i="607"/>
  <c r="K390" i="607"/>
  <c r="M390" i="607" s="1"/>
  <c r="K390" i="607" a="1"/>
  <c r="J390" i="607" a="1"/>
  <c r="J390" i="607" s="1"/>
  <c r="H390" i="607"/>
  <c r="W389" i="607"/>
  <c r="V389" i="607"/>
  <c r="N389" i="607"/>
  <c r="K389" i="607"/>
  <c r="M389" i="607" s="1"/>
  <c r="K389" i="607" a="1"/>
  <c r="J389" i="607" a="1"/>
  <c r="J389" i="607" s="1"/>
  <c r="H389" i="607"/>
  <c r="W388" i="607"/>
  <c r="V388" i="607"/>
  <c r="N388" i="607"/>
  <c r="K388" i="607"/>
  <c r="M388" i="607" s="1"/>
  <c r="K388" i="607" a="1"/>
  <c r="J388" i="607"/>
  <c r="J388" i="607" a="1"/>
  <c r="H388" i="607"/>
  <c r="W387" i="607"/>
  <c r="V387" i="607"/>
  <c r="N387" i="607"/>
  <c r="K387" i="607"/>
  <c r="M387" i="607" s="1"/>
  <c r="K387" i="607" a="1"/>
  <c r="J387" i="607" a="1"/>
  <c r="J387" i="607" s="1"/>
  <c r="H387" i="607"/>
  <c r="W386" i="607"/>
  <c r="V386" i="607"/>
  <c r="N386" i="607"/>
  <c r="K386" i="607"/>
  <c r="M386" i="607" s="1"/>
  <c r="K386" i="607" a="1"/>
  <c r="J386" i="607"/>
  <c r="J386" i="607" a="1"/>
  <c r="H386" i="607"/>
  <c r="W385" i="607"/>
  <c r="V385" i="607"/>
  <c r="N385" i="607"/>
  <c r="K385" i="607"/>
  <c r="M385" i="607" s="1"/>
  <c r="K385" i="607" a="1"/>
  <c r="J385" i="607" a="1"/>
  <c r="J385" i="607" s="1"/>
  <c r="H385" i="607"/>
  <c r="W384" i="607"/>
  <c r="V384" i="607"/>
  <c r="N384" i="607"/>
  <c r="K384" i="607"/>
  <c r="M384" i="607" s="1"/>
  <c r="K384" i="607" a="1"/>
  <c r="J384" i="607" a="1"/>
  <c r="J384" i="607" s="1"/>
  <c r="H384" i="607"/>
  <c r="W383" i="607"/>
  <c r="V383" i="607"/>
  <c r="N383" i="607"/>
  <c r="K383" i="607"/>
  <c r="M383" i="607" s="1"/>
  <c r="K383" i="607" a="1"/>
  <c r="J383" i="607" a="1"/>
  <c r="J383" i="607" s="1"/>
  <c r="H383" i="607"/>
  <c r="W382" i="607"/>
  <c r="V382" i="607"/>
  <c r="N382" i="607"/>
  <c r="K382" i="607"/>
  <c r="M382" i="607" s="1"/>
  <c r="K382" i="607" a="1"/>
  <c r="J382" i="607"/>
  <c r="J382" i="607" a="1"/>
  <c r="H382" i="607"/>
  <c r="V381" i="607"/>
  <c r="W381" i="607" s="1"/>
  <c r="N381" i="607"/>
  <c r="K381" i="607" a="1"/>
  <c r="K381" i="607" s="1"/>
  <c r="M381" i="607" s="1"/>
  <c r="J381" i="607" a="1"/>
  <c r="J381" i="607" s="1"/>
  <c r="H381" i="607"/>
  <c r="W380" i="607"/>
  <c r="V380" i="607"/>
  <c r="N380" i="607"/>
  <c r="K380" i="607"/>
  <c r="M380" i="607" s="1"/>
  <c r="K380" i="607" a="1"/>
  <c r="J380" i="607"/>
  <c r="J380" i="607" a="1"/>
  <c r="H380" i="607"/>
  <c r="V379" i="607"/>
  <c r="W379" i="607" s="1"/>
  <c r="N379" i="607"/>
  <c r="K379" i="607" a="1"/>
  <c r="K379" i="607" s="1"/>
  <c r="M379" i="607" s="1"/>
  <c r="J379" i="607" a="1"/>
  <c r="J379" i="607" s="1"/>
  <c r="H379" i="607"/>
  <c r="K378" i="607" a="1"/>
  <c r="K378" i="607" s="1"/>
  <c r="M378" i="607" s="1"/>
  <c r="H378" i="607"/>
  <c r="K377" i="607" a="1"/>
  <c r="K377" i="607" s="1"/>
  <c r="M377" i="607" s="1"/>
  <c r="H377" i="607"/>
  <c r="K376" i="607" a="1"/>
  <c r="K376" i="607" s="1"/>
  <c r="M376" i="607" s="1"/>
  <c r="H376" i="607"/>
  <c r="W375" i="607"/>
  <c r="V375" i="607"/>
  <c r="N375" i="607"/>
  <c r="K375" i="607"/>
  <c r="M375" i="607" s="1"/>
  <c r="K375" i="607" a="1"/>
  <c r="J375" i="607"/>
  <c r="J375" i="607" a="1"/>
  <c r="H375" i="607"/>
  <c r="V374" i="607"/>
  <c r="W374" i="607" s="1"/>
  <c r="N374" i="607"/>
  <c r="K374" i="607" a="1"/>
  <c r="K374" i="607" s="1"/>
  <c r="M374" i="607" s="1"/>
  <c r="J374" i="607" a="1"/>
  <c r="J374" i="607" s="1"/>
  <c r="H374" i="607"/>
  <c r="W373" i="607"/>
  <c r="V373" i="607"/>
  <c r="N373" i="607"/>
  <c r="K373" i="607"/>
  <c r="M373" i="607" s="1"/>
  <c r="K373" i="607" a="1"/>
  <c r="J373" i="607"/>
  <c r="J373" i="607" a="1"/>
  <c r="H373" i="607"/>
  <c r="K372" i="607" a="1"/>
  <c r="K372" i="607" s="1"/>
  <c r="H372" i="607"/>
  <c r="W371" i="607"/>
  <c r="V371" i="607"/>
  <c r="V428" i="607" s="1"/>
  <c r="W428" i="607" s="1"/>
  <c r="N371" i="607"/>
  <c r="N428" i="607" s="1"/>
  <c r="K371" i="607"/>
  <c r="K371" i="607" a="1"/>
  <c r="J371" i="607"/>
  <c r="J371" i="607" a="1"/>
  <c r="H371" i="607"/>
  <c r="H428" i="607" s="1"/>
  <c r="AA370" i="607"/>
  <c r="AA507" i="607" s="1"/>
  <c r="Z370" i="607"/>
  <c r="Z507" i="607" s="1"/>
  <c r="Y370" i="607"/>
  <c r="Y507" i="607" s="1"/>
  <c r="X370" i="607"/>
  <c r="X507" i="607" s="1"/>
  <c r="U370" i="607"/>
  <c r="U507" i="607" s="1"/>
  <c r="T370" i="607"/>
  <c r="T507" i="607" s="1"/>
  <c r="S370" i="607"/>
  <c r="S507" i="607" s="1"/>
  <c r="R370" i="607"/>
  <c r="R507" i="607" s="1"/>
  <c r="Q370" i="607"/>
  <c r="Q507" i="607" s="1"/>
  <c r="P370" i="607"/>
  <c r="P507" i="607" s="1"/>
  <c r="O370" i="607"/>
  <c r="I370" i="607"/>
  <c r="I507" i="607" s="1"/>
  <c r="B515" i="607" s="1"/>
  <c r="G370" i="607"/>
  <c r="G507" i="607" s="1"/>
  <c r="V369" i="607"/>
  <c r="W369" i="607" s="1"/>
  <c r="N369" i="607"/>
  <c r="K369" i="607" a="1"/>
  <c r="K369" i="607" s="1"/>
  <c r="M369" i="607" s="1"/>
  <c r="J369" i="607" a="1"/>
  <c r="J369" i="607" s="1"/>
  <c r="H369" i="607"/>
  <c r="W368" i="607"/>
  <c r="V368" i="607"/>
  <c r="N368" i="607"/>
  <c r="K368" i="607"/>
  <c r="M368" i="607" s="1"/>
  <c r="K368" i="607" a="1"/>
  <c r="J368" i="607"/>
  <c r="J368" i="607" a="1"/>
  <c r="H368" i="607"/>
  <c r="K367" i="607"/>
  <c r="M367" i="607" s="1"/>
  <c r="K367" i="607" a="1"/>
  <c r="H367" i="607"/>
  <c r="K366" i="607"/>
  <c r="M366" i="607" s="1"/>
  <c r="K366" i="607" a="1"/>
  <c r="H366" i="607"/>
  <c r="K365" i="607" a="1"/>
  <c r="K365" i="607" s="1"/>
  <c r="M365" i="607" s="1"/>
  <c r="H365" i="607"/>
  <c r="K364" i="607" a="1"/>
  <c r="K364" i="607" s="1"/>
  <c r="M364" i="607" s="1"/>
  <c r="H364" i="607"/>
  <c r="W363" i="607"/>
  <c r="V363" i="607"/>
  <c r="N363" i="607"/>
  <c r="K363" i="607"/>
  <c r="M363" i="607" s="1"/>
  <c r="K363" i="607" a="1"/>
  <c r="J363" i="607"/>
  <c r="J363" i="607" a="1"/>
  <c r="H363" i="607"/>
  <c r="V362" i="607"/>
  <c r="W362" i="607" s="1"/>
  <c r="N362" i="607"/>
  <c r="K362" i="607" a="1"/>
  <c r="K362" i="607" s="1"/>
  <c r="M362" i="607" s="1"/>
  <c r="J362" i="607" a="1"/>
  <c r="J362" i="607" s="1"/>
  <c r="H362" i="607"/>
  <c r="W361" i="607"/>
  <c r="V361" i="607"/>
  <c r="N361" i="607"/>
  <c r="K361" i="607"/>
  <c r="M361" i="607" s="1"/>
  <c r="K361" i="607" a="1"/>
  <c r="J361" i="607"/>
  <c r="J361" i="607" a="1"/>
  <c r="H361" i="607"/>
  <c r="H360" i="607"/>
  <c r="H359" i="607"/>
  <c r="V358" i="607"/>
  <c r="W358" i="607" s="1"/>
  <c r="N358" i="607"/>
  <c r="K358" i="607" a="1"/>
  <c r="K358" i="607" s="1"/>
  <c r="M358" i="607" s="1"/>
  <c r="J358" i="607" a="1"/>
  <c r="J358" i="607" s="1"/>
  <c r="H358" i="607"/>
  <c r="W357" i="607"/>
  <c r="V357" i="607"/>
  <c r="N357" i="607"/>
  <c r="K357" i="607"/>
  <c r="M357" i="607" s="1"/>
  <c r="K357" i="607" a="1"/>
  <c r="J357" i="607"/>
  <c r="J357" i="607" a="1"/>
  <c r="H357" i="607"/>
  <c r="K356" i="607" a="1"/>
  <c r="K356" i="607" s="1"/>
  <c r="M356" i="607" s="1"/>
  <c r="H356" i="607"/>
  <c r="K355" i="607" a="1"/>
  <c r="K355" i="607" s="1"/>
  <c r="M355" i="607" s="1"/>
  <c r="H355" i="607"/>
  <c r="V354" i="607"/>
  <c r="W354" i="607" s="1"/>
  <c r="N354" i="607"/>
  <c r="K354" i="607" a="1"/>
  <c r="K354" i="607" s="1"/>
  <c r="M354" i="607" s="1"/>
  <c r="J354" i="607" a="1"/>
  <c r="J354" i="607" s="1"/>
  <c r="H354" i="607"/>
  <c r="W353" i="607"/>
  <c r="V353" i="607"/>
  <c r="N353" i="607"/>
  <c r="K353" i="607"/>
  <c r="M353" i="607" s="1"/>
  <c r="K353" i="607" a="1"/>
  <c r="J353" i="607"/>
  <c r="J353" i="607" a="1"/>
  <c r="H353" i="607"/>
  <c r="V352" i="607"/>
  <c r="W352" i="607" s="1"/>
  <c r="N352" i="607"/>
  <c r="K352" i="607" a="1"/>
  <c r="K352" i="607" s="1"/>
  <c r="M352" i="607" s="1"/>
  <c r="J352" i="607" a="1"/>
  <c r="J352" i="607" s="1"/>
  <c r="H352" i="607"/>
  <c r="W351" i="607"/>
  <c r="V351" i="607"/>
  <c r="N351" i="607"/>
  <c r="K351" i="607"/>
  <c r="M351" i="607" s="1"/>
  <c r="K351" i="607" a="1"/>
  <c r="J351" i="607"/>
  <c r="J351" i="607" a="1"/>
  <c r="H351" i="607"/>
  <c r="V350" i="607"/>
  <c r="W350" i="607" s="1"/>
  <c r="N350" i="607"/>
  <c r="K350" i="607" a="1"/>
  <c r="K350" i="607" s="1"/>
  <c r="M350" i="607" s="1"/>
  <c r="J350" i="607" a="1"/>
  <c r="J350" i="607" s="1"/>
  <c r="H350" i="607"/>
  <c r="W349" i="607"/>
  <c r="V349" i="607"/>
  <c r="V370" i="607" s="1"/>
  <c r="N349" i="607"/>
  <c r="N370" i="607" s="1"/>
  <c r="K349" i="607"/>
  <c r="M349" i="607" s="1"/>
  <c r="M370" i="607" s="1"/>
  <c r="K349" i="607" a="1"/>
  <c r="J349" i="607"/>
  <c r="J349" i="607" a="1"/>
  <c r="H349" i="607"/>
  <c r="H370" i="607" s="1"/>
  <c r="X343" i="607"/>
  <c r="X342" i="607"/>
  <c r="X341" i="607"/>
  <c r="G341" i="607"/>
  <c r="C341" i="607"/>
  <c r="X340" i="607"/>
  <c r="I340" i="607"/>
  <c r="E340" i="607"/>
  <c r="K340" i="607" s="1"/>
  <c r="M340" i="607" s="1"/>
  <c r="I339" i="607"/>
  <c r="E339" i="607"/>
  <c r="K339" i="607" s="1"/>
  <c r="M339" i="607" s="1"/>
  <c r="I338" i="607"/>
  <c r="E338" i="607"/>
  <c r="K338" i="607" s="1"/>
  <c r="M338" i="607" s="1"/>
  <c r="X337" i="607"/>
  <c r="I337" i="607"/>
  <c r="I341" i="607" s="1"/>
  <c r="E337" i="607"/>
  <c r="E341" i="607" s="1"/>
  <c r="AA334" i="607"/>
  <c r="Z334" i="607"/>
  <c r="Y334" i="607"/>
  <c r="X334" i="607"/>
  <c r="U334" i="607"/>
  <c r="T334" i="607"/>
  <c r="S334" i="607"/>
  <c r="R334" i="607"/>
  <c r="Q334" i="607"/>
  <c r="P334" i="607"/>
  <c r="O334" i="607"/>
  <c r="R342" i="607" s="1"/>
  <c r="I334" i="607"/>
  <c r="G334" i="607"/>
  <c r="K333" i="607" a="1"/>
  <c r="K333" i="607" s="1"/>
  <c r="H333" i="607"/>
  <c r="K332" i="607"/>
  <c r="K332" i="607" a="1"/>
  <c r="H332" i="607"/>
  <c r="K331" i="607" a="1"/>
  <c r="K331" i="607" s="1"/>
  <c r="H331" i="607"/>
  <c r="W330" i="607"/>
  <c r="V330" i="607"/>
  <c r="N330" i="607"/>
  <c r="K330" i="607" a="1"/>
  <c r="K330" i="607" s="1"/>
  <c r="D330" i="607"/>
  <c r="H330" i="607" s="1"/>
  <c r="H329" i="607"/>
  <c r="K328" i="607"/>
  <c r="K328" i="607" a="1"/>
  <c r="H328" i="607"/>
  <c r="H327" i="607"/>
  <c r="W326" i="607"/>
  <c r="V326" i="607"/>
  <c r="N326" i="607"/>
  <c r="K326" i="607"/>
  <c r="M326" i="607" s="1"/>
  <c r="K326" i="607" a="1"/>
  <c r="J326" i="607"/>
  <c r="J326" i="607" a="1"/>
  <c r="H326" i="607"/>
  <c r="V325" i="607"/>
  <c r="W325" i="607" s="1"/>
  <c r="N325" i="607"/>
  <c r="K325" i="607" a="1"/>
  <c r="K325" i="607" s="1"/>
  <c r="M325" i="607" s="1"/>
  <c r="J325" i="607" a="1"/>
  <c r="J325" i="607" s="1"/>
  <c r="H325" i="607"/>
  <c r="H324" i="607"/>
  <c r="V323" i="607"/>
  <c r="W323" i="607" s="1"/>
  <c r="N323" i="607"/>
  <c r="K323" i="607" a="1"/>
  <c r="K323" i="607" s="1"/>
  <c r="M323" i="607" s="1"/>
  <c r="J323" i="607" a="1"/>
  <c r="J323" i="607" s="1"/>
  <c r="H323" i="607"/>
  <c r="W322" i="607"/>
  <c r="V322" i="607"/>
  <c r="N322" i="607"/>
  <c r="K322" i="607"/>
  <c r="M322" i="607" s="1"/>
  <c r="K322" i="607" a="1"/>
  <c r="J322" i="607"/>
  <c r="J322" i="607" a="1"/>
  <c r="H322" i="607"/>
  <c r="V321" i="607"/>
  <c r="W321" i="607" s="1"/>
  <c r="N321" i="607"/>
  <c r="K321" i="607" a="1"/>
  <c r="K321" i="607" s="1"/>
  <c r="M321" i="607" s="1"/>
  <c r="J321" i="607" a="1"/>
  <c r="J321" i="607" s="1"/>
  <c r="H321" i="607"/>
  <c r="W320" i="607"/>
  <c r="W334" i="607" s="1"/>
  <c r="V320" i="607"/>
  <c r="V334" i="607" s="1"/>
  <c r="N320" i="607"/>
  <c r="N334" i="607" s="1"/>
  <c r="K320" i="607"/>
  <c r="K334" i="607" s="1"/>
  <c r="K320" i="607" a="1"/>
  <c r="J320" i="607"/>
  <c r="J320" i="607" a="1"/>
  <c r="H320" i="607"/>
  <c r="H334" i="607" s="1"/>
  <c r="AA319" i="607"/>
  <c r="Z319" i="607"/>
  <c r="Y319" i="607"/>
  <c r="X319" i="607"/>
  <c r="U319" i="607"/>
  <c r="T319" i="607"/>
  <c r="S319" i="607"/>
  <c r="Q319" i="607"/>
  <c r="P319" i="607"/>
  <c r="O319" i="607"/>
  <c r="R341" i="607" s="1"/>
  <c r="I319" i="607"/>
  <c r="G319" i="607"/>
  <c r="J319" i="607" s="1" a="1"/>
  <c r="J319" i="607" s="1"/>
  <c r="V318" i="607"/>
  <c r="W318" i="607" s="1"/>
  <c r="N318" i="607"/>
  <c r="K318" i="607" a="1"/>
  <c r="K318" i="607" s="1"/>
  <c r="M318" i="607" s="1"/>
  <c r="J318" i="607" a="1"/>
  <c r="J318" i="607" s="1"/>
  <c r="H318" i="607"/>
  <c r="H317" i="607"/>
  <c r="H316" i="607"/>
  <c r="H315" i="607"/>
  <c r="H314" i="607"/>
  <c r="W313" i="607"/>
  <c r="V313" i="607"/>
  <c r="N313" i="607"/>
  <c r="K313" i="607"/>
  <c r="M313" i="607" s="1"/>
  <c r="K313" i="607" a="1"/>
  <c r="J313" i="607"/>
  <c r="J313" i="607" a="1"/>
  <c r="H313" i="607"/>
  <c r="V312" i="607"/>
  <c r="W312" i="607" s="1"/>
  <c r="N312" i="607"/>
  <c r="K312" i="607" a="1"/>
  <c r="K312" i="607" s="1"/>
  <c r="M312" i="607" s="1"/>
  <c r="J312" i="607" a="1"/>
  <c r="J312" i="607" s="1"/>
  <c r="H312" i="607"/>
  <c r="W311" i="607"/>
  <c r="V311" i="607"/>
  <c r="N311" i="607"/>
  <c r="K311" i="607"/>
  <c r="M311" i="607" s="1"/>
  <c r="K311" i="607" a="1"/>
  <c r="J311" i="607"/>
  <c r="J311" i="607" a="1"/>
  <c r="H311" i="607"/>
  <c r="V310" i="607"/>
  <c r="W310" i="607" s="1"/>
  <c r="N310" i="607"/>
  <c r="K310" i="607" a="1"/>
  <c r="K310" i="607" s="1"/>
  <c r="M310" i="607" s="1"/>
  <c r="J310" i="607" a="1"/>
  <c r="J310" i="607" s="1"/>
  <c r="H310" i="607"/>
  <c r="W309" i="607"/>
  <c r="V309" i="607"/>
  <c r="N309" i="607"/>
  <c r="N319" i="607" s="1"/>
  <c r="K309" i="607"/>
  <c r="K319" i="607" s="1"/>
  <c r="K309" i="607" a="1"/>
  <c r="J309" i="607"/>
  <c r="J309" i="607" a="1"/>
  <c r="H309" i="607"/>
  <c r="H319" i="607" s="1"/>
  <c r="AA308" i="607"/>
  <c r="Z308" i="607"/>
  <c r="Y308" i="607"/>
  <c r="X308" i="607"/>
  <c r="U308" i="607"/>
  <c r="T308" i="607"/>
  <c r="S308" i="607"/>
  <c r="Q308" i="607"/>
  <c r="P308" i="607"/>
  <c r="O308" i="607"/>
  <c r="R340" i="607" s="1"/>
  <c r="I308" i="607"/>
  <c r="G308" i="607"/>
  <c r="J308" i="607" s="1" a="1"/>
  <c r="J308" i="607" s="1"/>
  <c r="V307" i="607"/>
  <c r="W307" i="607" s="1"/>
  <c r="N307" i="607"/>
  <c r="K307" i="607" a="1"/>
  <c r="K307" i="607" s="1"/>
  <c r="M307" i="607" s="1"/>
  <c r="J307" i="607" a="1"/>
  <c r="J307" i="607" s="1"/>
  <c r="H307" i="607"/>
  <c r="W306" i="607"/>
  <c r="V306" i="607"/>
  <c r="N306" i="607"/>
  <c r="K306" i="607"/>
  <c r="M306" i="607" s="1"/>
  <c r="K306" i="607" a="1"/>
  <c r="J306" i="607"/>
  <c r="J306" i="607" a="1"/>
  <c r="H306" i="607"/>
  <c r="V305" i="607"/>
  <c r="W305" i="607" s="1"/>
  <c r="N305" i="607"/>
  <c r="K305" i="607" a="1"/>
  <c r="K305" i="607" s="1"/>
  <c r="M305" i="607" s="1"/>
  <c r="J305" i="607" a="1"/>
  <c r="J305" i="607" s="1"/>
  <c r="H305" i="607"/>
  <c r="W304" i="607"/>
  <c r="V304" i="607"/>
  <c r="N304" i="607"/>
  <c r="K304" i="607"/>
  <c r="M304" i="607" s="1"/>
  <c r="K304" i="607" a="1"/>
  <c r="J304" i="607"/>
  <c r="J304" i="607" a="1"/>
  <c r="H304" i="607"/>
  <c r="V303" i="607"/>
  <c r="W303" i="607" s="1"/>
  <c r="N303" i="607"/>
  <c r="K303" i="607" a="1"/>
  <c r="K303" i="607" s="1"/>
  <c r="M303" i="607" s="1"/>
  <c r="J303" i="607" a="1"/>
  <c r="J303" i="607" s="1"/>
  <c r="H303" i="607"/>
  <c r="W302" i="607"/>
  <c r="V302" i="607"/>
  <c r="N302" i="607"/>
  <c r="K302" i="607"/>
  <c r="M302" i="607" s="1"/>
  <c r="K302" i="607" a="1"/>
  <c r="J302" i="607"/>
  <c r="J302" i="607" a="1"/>
  <c r="H302" i="607"/>
  <c r="V301" i="607"/>
  <c r="W301" i="607" s="1"/>
  <c r="N301" i="607"/>
  <c r="K301" i="607" a="1"/>
  <c r="K301" i="607" s="1"/>
  <c r="M301" i="607" s="1"/>
  <c r="J301" i="607" a="1"/>
  <c r="J301" i="607" s="1"/>
  <c r="H301" i="607"/>
  <c r="W300" i="607"/>
  <c r="V300" i="607"/>
  <c r="N300" i="607"/>
  <c r="K300" i="607"/>
  <c r="M300" i="607" s="1"/>
  <c r="K300" i="607" a="1"/>
  <c r="J300" i="607"/>
  <c r="J300" i="607" a="1"/>
  <c r="H300" i="607"/>
  <c r="V299" i="607"/>
  <c r="W299" i="607" s="1"/>
  <c r="N299" i="607"/>
  <c r="K299" i="607" a="1"/>
  <c r="K299" i="607" s="1"/>
  <c r="M299" i="607" s="1"/>
  <c r="J299" i="607" a="1"/>
  <c r="J299" i="607" s="1"/>
  <c r="H299" i="607"/>
  <c r="W298" i="607"/>
  <c r="V298" i="607"/>
  <c r="N298" i="607"/>
  <c r="K298" i="607"/>
  <c r="M298" i="607" s="1"/>
  <c r="K298" i="607" a="1"/>
  <c r="J298" i="607"/>
  <c r="J298" i="607" a="1"/>
  <c r="H298" i="607"/>
  <c r="V297" i="607"/>
  <c r="W297" i="607" s="1"/>
  <c r="N297" i="607"/>
  <c r="K297" i="607" a="1"/>
  <c r="K297" i="607" s="1"/>
  <c r="M297" i="607" s="1"/>
  <c r="J297" i="607" a="1"/>
  <c r="J297" i="607" s="1"/>
  <c r="H297" i="607"/>
  <c r="W296" i="607"/>
  <c r="V296" i="607"/>
  <c r="N296" i="607"/>
  <c r="K296" i="607"/>
  <c r="M296" i="607" s="1"/>
  <c r="K296" i="607" a="1"/>
  <c r="J296" i="607"/>
  <c r="J296" i="607" a="1"/>
  <c r="H296" i="607"/>
  <c r="V295" i="607"/>
  <c r="W295" i="607" s="1"/>
  <c r="N295" i="607"/>
  <c r="K295" i="607" a="1"/>
  <c r="K295" i="607" s="1"/>
  <c r="M295" i="607" s="1"/>
  <c r="J295" i="607" a="1"/>
  <c r="J295" i="607" s="1"/>
  <c r="H295" i="607"/>
  <c r="W294" i="607"/>
  <c r="V294" i="607"/>
  <c r="N294" i="607"/>
  <c r="K294" i="607"/>
  <c r="M294" i="607" s="1"/>
  <c r="K294" i="607" a="1"/>
  <c r="J294" i="607"/>
  <c r="J294" i="607" a="1"/>
  <c r="H294" i="607"/>
  <c r="V293" i="607"/>
  <c r="W293" i="607" s="1"/>
  <c r="N293" i="607"/>
  <c r="N308" i="607" s="1"/>
  <c r="K293" i="607" a="1"/>
  <c r="K293" i="607" s="1"/>
  <c r="J293" i="607" a="1"/>
  <c r="J293" i="607" s="1"/>
  <c r="H293" i="607"/>
  <c r="H308" i="607" s="1"/>
  <c r="AA292" i="607"/>
  <c r="Z292" i="607"/>
  <c r="Y292" i="607"/>
  <c r="X292" i="607"/>
  <c r="U292" i="607"/>
  <c r="T292" i="607"/>
  <c r="S292" i="607"/>
  <c r="R292" i="607"/>
  <c r="Q292" i="607"/>
  <c r="P292" i="607"/>
  <c r="O292" i="607"/>
  <c r="R339" i="607" s="1"/>
  <c r="I292" i="607"/>
  <c r="G292" i="607"/>
  <c r="J292" i="607" s="1" a="1"/>
  <c r="J292" i="607" s="1"/>
  <c r="V291" i="607"/>
  <c r="W291" i="607" s="1"/>
  <c r="N291" i="607"/>
  <c r="K291" i="607" a="1"/>
  <c r="K291" i="607" s="1"/>
  <c r="M291" i="607" s="1"/>
  <c r="J291" i="607" a="1"/>
  <c r="J291" i="607" s="1"/>
  <c r="H291" i="607"/>
  <c r="W290" i="607"/>
  <c r="V290" i="607"/>
  <c r="N290" i="607"/>
  <c r="K290" i="607"/>
  <c r="M290" i="607" s="1"/>
  <c r="K290" i="607" a="1"/>
  <c r="J290" i="607"/>
  <c r="J290" i="607" a="1"/>
  <c r="H290" i="607"/>
  <c r="V289" i="607"/>
  <c r="W289" i="607" s="1"/>
  <c r="N289" i="607"/>
  <c r="K289" i="607" a="1"/>
  <c r="K289" i="607" s="1"/>
  <c r="M289" i="607" s="1"/>
  <c r="J289" i="607" a="1"/>
  <c r="J289" i="607" s="1"/>
  <c r="H289" i="607"/>
  <c r="H288" i="607"/>
  <c r="H287" i="607"/>
  <c r="H286" i="607"/>
  <c r="V285" i="607"/>
  <c r="W285" i="607" s="1"/>
  <c r="N285" i="607"/>
  <c r="K285" i="607" a="1"/>
  <c r="K285" i="607" s="1"/>
  <c r="M285" i="607" s="1"/>
  <c r="J285" i="607" a="1"/>
  <c r="J285" i="607" s="1"/>
  <c r="H285" i="607"/>
  <c r="W284" i="607"/>
  <c r="V284" i="607"/>
  <c r="N284" i="607"/>
  <c r="K284" i="607"/>
  <c r="M284" i="607" s="1"/>
  <c r="K284" i="607" a="1"/>
  <c r="J284" i="607"/>
  <c r="J284" i="607" a="1"/>
  <c r="H284" i="607"/>
  <c r="N283" i="607"/>
  <c r="K283" i="607" a="1"/>
  <c r="K283" i="607" s="1"/>
  <c r="M283" i="607" s="1"/>
  <c r="H283" i="607"/>
  <c r="N282" i="607"/>
  <c r="K282" i="607"/>
  <c r="M282" i="607" s="1"/>
  <c r="K282" i="607" a="1"/>
  <c r="H282" i="607"/>
  <c r="N281" i="607"/>
  <c r="K281" i="607" a="1"/>
  <c r="K281" i="607" s="1"/>
  <c r="M281" i="607" s="1"/>
  <c r="H281" i="607"/>
  <c r="N280" i="607"/>
  <c r="K280" i="607"/>
  <c r="M280" i="607" s="1"/>
  <c r="K280" i="607" a="1"/>
  <c r="H280" i="607"/>
  <c r="N279" i="607"/>
  <c r="K279" i="607" a="1"/>
  <c r="K279" i="607" s="1"/>
  <c r="M279" i="607" s="1"/>
  <c r="H279" i="607"/>
  <c r="N278" i="607"/>
  <c r="K278" i="607"/>
  <c r="M278" i="607" s="1"/>
  <c r="K278" i="607" a="1"/>
  <c r="H278" i="607"/>
  <c r="V277" i="607"/>
  <c r="W277" i="607" s="1"/>
  <c r="N277" i="607"/>
  <c r="K277" i="607" a="1"/>
  <c r="K277" i="607" s="1"/>
  <c r="M277" i="607" s="1"/>
  <c r="J277" i="607" a="1"/>
  <c r="J277" i="607" s="1"/>
  <c r="H277" i="607"/>
  <c r="W276" i="607"/>
  <c r="V276" i="607"/>
  <c r="N276" i="607"/>
  <c r="K276" i="607"/>
  <c r="M276" i="607" s="1"/>
  <c r="K276" i="607" a="1"/>
  <c r="J276" i="607"/>
  <c r="J276" i="607" a="1"/>
  <c r="H276" i="607"/>
  <c r="V275" i="607"/>
  <c r="W275" i="607" s="1"/>
  <c r="N275" i="607"/>
  <c r="K275" i="607" a="1"/>
  <c r="K275" i="607" s="1"/>
  <c r="M275" i="607" s="1"/>
  <c r="J275" i="607" a="1"/>
  <c r="J275" i="607" s="1"/>
  <c r="H275" i="607"/>
  <c r="W274" i="607"/>
  <c r="V274" i="607"/>
  <c r="N274" i="607"/>
  <c r="K274" i="607"/>
  <c r="M274" i="607" s="1"/>
  <c r="K274" i="607" a="1"/>
  <c r="J274" i="607"/>
  <c r="J274" i="607" a="1"/>
  <c r="H274" i="607"/>
  <c r="V273" i="607"/>
  <c r="W273" i="607" s="1"/>
  <c r="N273" i="607"/>
  <c r="K273" i="607" a="1"/>
  <c r="K273" i="607" s="1"/>
  <c r="M273" i="607" s="1"/>
  <c r="J273" i="607" a="1"/>
  <c r="J273" i="607" s="1"/>
  <c r="H273" i="607"/>
  <c r="W272" i="607"/>
  <c r="V272" i="607"/>
  <c r="N272" i="607"/>
  <c r="K272" i="607"/>
  <c r="M272" i="607" s="1"/>
  <c r="K272" i="607" a="1"/>
  <c r="J272" i="607"/>
  <c r="J272" i="607" a="1"/>
  <c r="H272" i="607"/>
  <c r="V271" i="607"/>
  <c r="W271" i="607" s="1"/>
  <c r="N271" i="607"/>
  <c r="K271" i="607" a="1"/>
  <c r="K271" i="607" s="1"/>
  <c r="M271" i="607" s="1"/>
  <c r="J271" i="607" a="1"/>
  <c r="J271" i="607" s="1"/>
  <c r="H271" i="607"/>
  <c r="W270" i="607"/>
  <c r="V270" i="607"/>
  <c r="N270" i="607"/>
  <c r="K270" i="607"/>
  <c r="M270" i="607" s="1"/>
  <c r="K270" i="607" a="1"/>
  <c r="J270" i="607"/>
  <c r="J270" i="607" a="1"/>
  <c r="H270" i="607"/>
  <c r="V269" i="607"/>
  <c r="W269" i="607" s="1"/>
  <c r="N269" i="607"/>
  <c r="K269" i="607" a="1"/>
  <c r="K269" i="607" s="1"/>
  <c r="M269" i="607" s="1"/>
  <c r="J269" i="607" a="1"/>
  <c r="J269" i="607" s="1"/>
  <c r="H269" i="607"/>
  <c r="W268" i="607"/>
  <c r="V268" i="607"/>
  <c r="N268" i="607"/>
  <c r="K268" i="607"/>
  <c r="M268" i="607" s="1"/>
  <c r="K268" i="607" a="1"/>
  <c r="J268" i="607"/>
  <c r="J268" i="607" a="1"/>
  <c r="H268" i="607"/>
  <c r="V267" i="607"/>
  <c r="W267" i="607" s="1"/>
  <c r="N267" i="607"/>
  <c r="K267" i="607" a="1"/>
  <c r="K267" i="607" s="1"/>
  <c r="M267" i="607" s="1"/>
  <c r="J267" i="607" a="1"/>
  <c r="J267" i="607" s="1"/>
  <c r="H267" i="607"/>
  <c r="W266" i="607"/>
  <c r="V266" i="607"/>
  <c r="N266" i="607"/>
  <c r="K266" i="607"/>
  <c r="M266" i="607" s="1"/>
  <c r="K266" i="607" a="1"/>
  <c r="J266" i="607"/>
  <c r="J266" i="607" a="1"/>
  <c r="H266" i="607"/>
  <c r="N265" i="607"/>
  <c r="K265" i="607" a="1"/>
  <c r="K265" i="607" s="1"/>
  <c r="M265" i="607" s="1"/>
  <c r="H265" i="607"/>
  <c r="W264" i="607"/>
  <c r="V264" i="607"/>
  <c r="N264" i="607"/>
  <c r="K264" i="607"/>
  <c r="M264" i="607" s="1"/>
  <c r="K264" i="607" a="1"/>
  <c r="J264" i="607"/>
  <c r="J264" i="607" a="1"/>
  <c r="H264" i="607"/>
  <c r="V263" i="607"/>
  <c r="W263" i="607" s="1"/>
  <c r="N263" i="607"/>
  <c r="K263" i="607" a="1"/>
  <c r="K263" i="607" s="1"/>
  <c r="M263" i="607" s="1"/>
  <c r="J263" i="607" a="1"/>
  <c r="J263" i="607" s="1"/>
  <c r="H263" i="607"/>
  <c r="W262" i="607"/>
  <c r="V262" i="607"/>
  <c r="N262" i="607"/>
  <c r="K262" i="607"/>
  <c r="M262" i="607" s="1"/>
  <c r="K262" i="607" a="1"/>
  <c r="J262" i="607"/>
  <c r="J262" i="607" a="1"/>
  <c r="H262" i="607"/>
  <c r="V261" i="607"/>
  <c r="W261" i="607" s="1"/>
  <c r="N261" i="607"/>
  <c r="K261" i="607" a="1"/>
  <c r="K261" i="607" s="1"/>
  <c r="M261" i="607" s="1"/>
  <c r="J261" i="607" a="1"/>
  <c r="J261" i="607" s="1"/>
  <c r="H261" i="607"/>
  <c r="W260" i="607"/>
  <c r="V260" i="607"/>
  <c r="N260" i="607"/>
  <c r="K260" i="607"/>
  <c r="M260" i="607" s="1"/>
  <c r="K260" i="607" a="1"/>
  <c r="J260" i="607"/>
  <c r="J260" i="607" a="1"/>
  <c r="H260" i="607"/>
  <c r="V259" i="607"/>
  <c r="W259" i="607" s="1"/>
  <c r="N259" i="607"/>
  <c r="K259" i="607" a="1"/>
  <c r="K259" i="607" s="1"/>
  <c r="M259" i="607" s="1"/>
  <c r="J259" i="607" a="1"/>
  <c r="J259" i="607" s="1"/>
  <c r="H259" i="607"/>
  <c r="W258" i="607"/>
  <c r="V258" i="607"/>
  <c r="V292" i="607" s="1"/>
  <c r="W292" i="607" s="1"/>
  <c r="N258" i="607"/>
  <c r="N292" i="607" s="1"/>
  <c r="K258" i="607"/>
  <c r="K292" i="607" s="1"/>
  <c r="K258" i="607" a="1"/>
  <c r="J258" i="607"/>
  <c r="J258" i="607" a="1"/>
  <c r="H258" i="607"/>
  <c r="H292" i="607" s="1"/>
  <c r="AA257" i="607"/>
  <c r="Z257" i="607"/>
  <c r="Y257" i="607"/>
  <c r="X257" i="607"/>
  <c r="U257" i="607"/>
  <c r="T257" i="607"/>
  <c r="S257" i="607"/>
  <c r="R257" i="607"/>
  <c r="Q257" i="607"/>
  <c r="P257" i="607"/>
  <c r="O257" i="607"/>
  <c r="J257" i="607" a="1"/>
  <c r="J257" i="607" s="1"/>
  <c r="I257" i="607"/>
  <c r="G257" i="607"/>
  <c r="H256" i="607"/>
  <c r="H255" i="607"/>
  <c r="H254" i="607"/>
  <c r="H253" i="607"/>
  <c r="H252" i="607"/>
  <c r="H251" i="607"/>
  <c r="M250" i="607"/>
  <c r="K250" i="607" a="1"/>
  <c r="K250" i="607" s="1"/>
  <c r="H250" i="607"/>
  <c r="K249" i="607" a="1"/>
  <c r="K249" i="607" s="1"/>
  <c r="M249" i="607" s="1"/>
  <c r="H249" i="607"/>
  <c r="M248" i="607"/>
  <c r="K248" i="607" a="1"/>
  <c r="K248" i="607" s="1"/>
  <c r="H248" i="607"/>
  <c r="K247" i="607" a="1"/>
  <c r="K247" i="607" s="1"/>
  <c r="M247" i="607" s="1"/>
  <c r="H247" i="607"/>
  <c r="W246" i="607"/>
  <c r="V246" i="607"/>
  <c r="N246" i="607"/>
  <c r="K246" i="607"/>
  <c r="M246" i="607" s="1"/>
  <c r="K246" i="607" a="1"/>
  <c r="J246" i="607"/>
  <c r="J246" i="607" a="1"/>
  <c r="H246" i="607"/>
  <c r="V245" i="607"/>
  <c r="W245" i="607" s="1"/>
  <c r="N245" i="607"/>
  <c r="M245" i="607"/>
  <c r="K245" i="607" a="1"/>
  <c r="K245" i="607" s="1"/>
  <c r="J245" i="607" a="1"/>
  <c r="J245" i="607" s="1"/>
  <c r="H245" i="607"/>
  <c r="W244" i="607"/>
  <c r="V244" i="607"/>
  <c r="N244" i="607"/>
  <c r="K244" i="607"/>
  <c r="M244" i="607" s="1"/>
  <c r="K244" i="607" a="1"/>
  <c r="J244" i="607"/>
  <c r="J244" i="607" a="1"/>
  <c r="H244" i="607"/>
  <c r="V243" i="607"/>
  <c r="W243" i="607" s="1"/>
  <c r="N243" i="607"/>
  <c r="M243" i="607"/>
  <c r="K243" i="607" a="1"/>
  <c r="K243" i="607" s="1"/>
  <c r="J243" i="607" a="1"/>
  <c r="J243" i="607" s="1"/>
  <c r="H243" i="607"/>
  <c r="M242" i="607"/>
  <c r="H242" i="607"/>
  <c r="W241" i="607"/>
  <c r="V241" i="607"/>
  <c r="N241" i="607"/>
  <c r="K241" i="607"/>
  <c r="M241" i="607" s="1"/>
  <c r="K241" i="607" a="1"/>
  <c r="J241" i="607"/>
  <c r="J241" i="607" a="1"/>
  <c r="H241" i="607"/>
  <c r="V240" i="607"/>
  <c r="W240" i="607" s="1"/>
  <c r="N240" i="607"/>
  <c r="M240" i="607"/>
  <c r="K240" i="607" a="1"/>
  <c r="K240" i="607" s="1"/>
  <c r="J240" i="607" a="1"/>
  <c r="J240" i="607" s="1"/>
  <c r="H240" i="607"/>
  <c r="M239" i="607"/>
  <c r="K239" i="607" a="1"/>
  <c r="K239" i="607" s="1"/>
  <c r="H239" i="607"/>
  <c r="H238" i="607"/>
  <c r="V237" i="607"/>
  <c r="W237" i="607" s="1"/>
  <c r="N237" i="607"/>
  <c r="K237" i="607" a="1"/>
  <c r="K237" i="607" s="1"/>
  <c r="M237" i="607" s="1"/>
  <c r="J237" i="607" a="1"/>
  <c r="J237" i="607" s="1"/>
  <c r="H237" i="607"/>
  <c r="W236" i="607"/>
  <c r="V236" i="607"/>
  <c r="N236" i="607"/>
  <c r="K236" i="607"/>
  <c r="M236" i="607" s="1"/>
  <c r="K236" i="607" a="1"/>
  <c r="J236" i="607"/>
  <c r="J236" i="607" a="1"/>
  <c r="H236" i="607"/>
  <c r="V235" i="607"/>
  <c r="W235" i="607" s="1"/>
  <c r="N235" i="607"/>
  <c r="K235" i="607" a="1"/>
  <c r="K235" i="607" s="1"/>
  <c r="M235" i="607" s="1"/>
  <c r="J235" i="607" a="1"/>
  <c r="J235" i="607" s="1"/>
  <c r="H235" i="607"/>
  <c r="W234" i="607"/>
  <c r="V234" i="607"/>
  <c r="N234" i="607"/>
  <c r="K234" i="607"/>
  <c r="M234" i="607" s="1"/>
  <c r="K234" i="607" a="1"/>
  <c r="J234" i="607"/>
  <c r="J234" i="607" a="1"/>
  <c r="H234" i="607"/>
  <c r="V233" i="607"/>
  <c r="W233" i="607" s="1"/>
  <c r="N233" i="607"/>
  <c r="K233" i="607" a="1"/>
  <c r="K233" i="607" s="1"/>
  <c r="M233" i="607" s="1"/>
  <c r="J233" i="607" a="1"/>
  <c r="J233" i="607" s="1"/>
  <c r="H233" i="607"/>
  <c r="W232" i="607"/>
  <c r="V232" i="607"/>
  <c r="N232" i="607"/>
  <c r="K232" i="607"/>
  <c r="M232" i="607" s="1"/>
  <c r="K232" i="607" a="1"/>
  <c r="J232" i="607"/>
  <c r="J232" i="607" a="1"/>
  <c r="H232" i="607"/>
  <c r="V231" i="607"/>
  <c r="W231" i="607" s="1"/>
  <c r="N231" i="607"/>
  <c r="K231" i="607" a="1"/>
  <c r="K231" i="607" s="1"/>
  <c r="M231" i="607" s="1"/>
  <c r="J231" i="607" a="1"/>
  <c r="J231" i="607" s="1"/>
  <c r="H231" i="607"/>
  <c r="W230" i="607"/>
  <c r="V230" i="607"/>
  <c r="N230" i="607"/>
  <c r="K230" i="607"/>
  <c r="M230" i="607" s="1"/>
  <c r="K230" i="607" a="1"/>
  <c r="J230" i="607"/>
  <c r="J230" i="607" a="1"/>
  <c r="H230" i="607"/>
  <c r="V229" i="607"/>
  <c r="W229" i="607" s="1"/>
  <c r="N229" i="607"/>
  <c r="K229" i="607" a="1"/>
  <c r="K229" i="607" s="1"/>
  <c r="M229" i="607" s="1"/>
  <c r="J229" i="607" a="1"/>
  <c r="J229" i="607" s="1"/>
  <c r="H229" i="607"/>
  <c r="W228" i="607"/>
  <c r="V228" i="607"/>
  <c r="N228" i="607"/>
  <c r="K228" i="607"/>
  <c r="M228" i="607" s="1"/>
  <c r="K228" i="607" a="1"/>
  <c r="J228" i="607"/>
  <c r="J228" i="607" a="1"/>
  <c r="H228" i="607"/>
  <c r="N227" i="607"/>
  <c r="K227" i="607" a="1"/>
  <c r="K227" i="607" s="1"/>
  <c r="M227" i="607" s="1"/>
  <c r="H227" i="607"/>
  <c r="N226" i="607"/>
  <c r="K226" i="607"/>
  <c r="M226" i="607" s="1"/>
  <c r="K226" i="607" a="1"/>
  <c r="H226" i="607"/>
  <c r="N225" i="607"/>
  <c r="K225" i="607" a="1"/>
  <c r="K225" i="607" s="1"/>
  <c r="M225" i="607" s="1"/>
  <c r="H225" i="607"/>
  <c r="N224" i="607"/>
  <c r="K224" i="607"/>
  <c r="M224" i="607" s="1"/>
  <c r="K224" i="607" a="1"/>
  <c r="H224" i="607"/>
  <c r="N223" i="607"/>
  <c r="K223" i="607" a="1"/>
  <c r="K223" i="607" s="1"/>
  <c r="M223" i="607" s="1"/>
  <c r="H223" i="607"/>
  <c r="N222" i="607"/>
  <c r="K222" i="607"/>
  <c r="M222" i="607" s="1"/>
  <c r="K222" i="607" a="1"/>
  <c r="H222" i="607"/>
  <c r="N221" i="607"/>
  <c r="K221" i="607" a="1"/>
  <c r="K221" i="607" s="1"/>
  <c r="M221" i="607" s="1"/>
  <c r="H221" i="607"/>
  <c r="N220" i="607"/>
  <c r="K220" i="607"/>
  <c r="M220" i="607" s="1"/>
  <c r="K220" i="607" a="1"/>
  <c r="H220" i="607"/>
  <c r="V219" i="607"/>
  <c r="W219" i="607" s="1"/>
  <c r="N219" i="607"/>
  <c r="K219" i="607" a="1"/>
  <c r="K219" i="607" s="1"/>
  <c r="M219" i="607" s="1"/>
  <c r="J219" i="607" a="1"/>
  <c r="J219" i="607" s="1"/>
  <c r="H219" i="607"/>
  <c r="W218" i="607"/>
  <c r="V218" i="607"/>
  <c r="N218" i="607"/>
  <c r="K218" i="607"/>
  <c r="M218" i="607" s="1"/>
  <c r="K218" i="607" a="1"/>
  <c r="J218" i="607"/>
  <c r="J218" i="607" a="1"/>
  <c r="H218" i="607"/>
  <c r="V217" i="607"/>
  <c r="W217" i="607" s="1"/>
  <c r="N217" i="607"/>
  <c r="K217" i="607" a="1"/>
  <c r="K217" i="607" s="1"/>
  <c r="M217" i="607" s="1"/>
  <c r="J217" i="607" a="1"/>
  <c r="J217" i="607" s="1"/>
  <c r="H217" i="607"/>
  <c r="W216" i="607"/>
  <c r="V216" i="607"/>
  <c r="N216" i="607"/>
  <c r="K216" i="607"/>
  <c r="M216" i="607" s="1"/>
  <c r="K216" i="607" a="1"/>
  <c r="J216" i="607"/>
  <c r="J216" i="607" a="1"/>
  <c r="H216" i="607"/>
  <c r="V215" i="607"/>
  <c r="W215" i="607" s="1"/>
  <c r="N215" i="607"/>
  <c r="K215" i="607" a="1"/>
  <c r="K215" i="607" s="1"/>
  <c r="M215" i="607" s="1"/>
  <c r="J215" i="607" a="1"/>
  <c r="J215" i="607" s="1"/>
  <c r="H215" i="607"/>
  <c r="W214" i="607"/>
  <c r="V214" i="607"/>
  <c r="N214" i="607"/>
  <c r="K214" i="607"/>
  <c r="M214" i="607" s="1"/>
  <c r="K214" i="607" a="1"/>
  <c r="J214" i="607"/>
  <c r="J214" i="607" a="1"/>
  <c r="H214" i="607"/>
  <c r="V213" i="607"/>
  <c r="W213" i="607" s="1"/>
  <c r="N213" i="607"/>
  <c r="K213" i="607" a="1"/>
  <c r="K213" i="607" s="1"/>
  <c r="M213" i="607" s="1"/>
  <c r="J213" i="607" a="1"/>
  <c r="J213" i="607" s="1"/>
  <c r="H213" i="607"/>
  <c r="W212" i="607"/>
  <c r="V212" i="607"/>
  <c r="N212" i="607"/>
  <c r="K212" i="607"/>
  <c r="M212" i="607" s="1"/>
  <c r="K212" i="607" a="1"/>
  <c r="J212" i="607"/>
  <c r="J212" i="607" a="1"/>
  <c r="H212" i="607"/>
  <c r="V211" i="607"/>
  <c r="W211" i="607" s="1"/>
  <c r="N211" i="607"/>
  <c r="K211" i="607" a="1"/>
  <c r="K211" i="607" s="1"/>
  <c r="M211" i="607" s="1"/>
  <c r="J211" i="607" a="1"/>
  <c r="J211" i="607" s="1"/>
  <c r="H211" i="607"/>
  <c r="W210" i="607"/>
  <c r="V210" i="607"/>
  <c r="N210" i="607"/>
  <c r="K210" i="607"/>
  <c r="M210" i="607" s="1"/>
  <c r="K210" i="607" a="1"/>
  <c r="J210" i="607"/>
  <c r="J210" i="607" a="1"/>
  <c r="H210" i="607"/>
  <c r="V209" i="607"/>
  <c r="W209" i="607" s="1"/>
  <c r="N209" i="607"/>
  <c r="K209" i="607" a="1"/>
  <c r="K209" i="607" s="1"/>
  <c r="M209" i="607" s="1"/>
  <c r="J209" i="607" a="1"/>
  <c r="J209" i="607" s="1"/>
  <c r="H209" i="607"/>
  <c r="W208" i="607"/>
  <c r="V208" i="607"/>
  <c r="N208" i="607"/>
  <c r="K208" i="607"/>
  <c r="M208" i="607" s="1"/>
  <c r="K208" i="607" a="1"/>
  <c r="J208" i="607"/>
  <c r="J208" i="607" a="1"/>
  <c r="H208" i="607"/>
  <c r="H207" i="607"/>
  <c r="H206" i="607"/>
  <c r="H205" i="607"/>
  <c r="W204" i="607"/>
  <c r="V204" i="607"/>
  <c r="N204" i="607"/>
  <c r="K204" i="607"/>
  <c r="M204" i="607" s="1"/>
  <c r="K204" i="607" a="1"/>
  <c r="J204" i="607"/>
  <c r="J204" i="607" a="1"/>
  <c r="H204" i="607"/>
  <c r="V203" i="607"/>
  <c r="W203" i="607" s="1"/>
  <c r="N203" i="607"/>
  <c r="K203" i="607" a="1"/>
  <c r="K203" i="607" s="1"/>
  <c r="M203" i="607" s="1"/>
  <c r="J203" i="607" a="1"/>
  <c r="J203" i="607" s="1"/>
  <c r="H203" i="607"/>
  <c r="W202" i="607"/>
  <c r="V202" i="607"/>
  <c r="N202" i="607"/>
  <c r="K202" i="607"/>
  <c r="M202" i="607" s="1"/>
  <c r="K202" i="607" a="1"/>
  <c r="J202" i="607"/>
  <c r="J202" i="607" a="1"/>
  <c r="H202" i="607"/>
  <c r="H201" i="607"/>
  <c r="W200" i="607"/>
  <c r="V200" i="607"/>
  <c r="V257" i="607" s="1"/>
  <c r="W257" i="607" s="1"/>
  <c r="N200" i="607"/>
  <c r="N257" i="607" s="1"/>
  <c r="K200" i="607"/>
  <c r="K257" i="607" s="1"/>
  <c r="K200" i="607" a="1"/>
  <c r="J200" i="607"/>
  <c r="J200" i="607" a="1"/>
  <c r="H200" i="607"/>
  <c r="H257" i="607" s="1"/>
  <c r="AA199" i="607"/>
  <c r="AA335" i="607" s="1"/>
  <c r="Z199" i="607"/>
  <c r="Z335" i="607" s="1"/>
  <c r="Y199" i="607"/>
  <c r="Y335" i="607" s="1"/>
  <c r="X199" i="607"/>
  <c r="X335" i="607" s="1"/>
  <c r="U199" i="607"/>
  <c r="U335" i="607" s="1"/>
  <c r="T199" i="607"/>
  <c r="T335" i="607" s="1"/>
  <c r="S199" i="607"/>
  <c r="S335" i="607" s="1"/>
  <c r="R199" i="607"/>
  <c r="R335" i="607" s="1"/>
  <c r="Q199" i="607"/>
  <c r="Q335" i="607" s="1"/>
  <c r="P199" i="607"/>
  <c r="O199" i="607"/>
  <c r="J199" i="607" a="1"/>
  <c r="J199" i="607" s="1"/>
  <c r="I199" i="607"/>
  <c r="I335" i="607" s="1"/>
  <c r="B343" i="607" s="1"/>
  <c r="G199" i="607"/>
  <c r="G335" i="607" s="1"/>
  <c r="W198" i="607"/>
  <c r="V198" i="607"/>
  <c r="N198" i="607"/>
  <c r="K198" i="607"/>
  <c r="M198" i="607" s="1"/>
  <c r="K198" i="607" a="1"/>
  <c r="J198" i="607"/>
  <c r="J198" i="607" a="1"/>
  <c r="H198" i="607"/>
  <c r="V197" i="607"/>
  <c r="W197" i="607" s="1"/>
  <c r="N197" i="607"/>
  <c r="K197" i="607" a="1"/>
  <c r="K197" i="607" s="1"/>
  <c r="M197" i="607" s="1"/>
  <c r="J197" i="607" a="1"/>
  <c r="J197" i="607" s="1"/>
  <c r="H197" i="607"/>
  <c r="K196" i="607" a="1"/>
  <c r="K196" i="607" s="1"/>
  <c r="M196" i="607" s="1"/>
  <c r="H196" i="607"/>
  <c r="K195" i="607" a="1"/>
  <c r="K195" i="607" s="1"/>
  <c r="M195" i="607" s="1"/>
  <c r="H195" i="607"/>
  <c r="K194" i="607" a="1"/>
  <c r="K194" i="607" s="1"/>
  <c r="M194" i="607" s="1"/>
  <c r="H194" i="607"/>
  <c r="K193" i="607" a="1"/>
  <c r="K193" i="607" s="1"/>
  <c r="M193" i="607" s="1"/>
  <c r="H193" i="607"/>
  <c r="W192" i="607"/>
  <c r="V192" i="607"/>
  <c r="N192" i="607"/>
  <c r="K192" i="607"/>
  <c r="M192" i="607" s="1"/>
  <c r="K192" i="607" a="1"/>
  <c r="J192" i="607"/>
  <c r="J192" i="607" a="1"/>
  <c r="H192" i="607"/>
  <c r="V191" i="607"/>
  <c r="W191" i="607" s="1"/>
  <c r="N191" i="607"/>
  <c r="K191" i="607" a="1"/>
  <c r="K191" i="607" s="1"/>
  <c r="M191" i="607" s="1"/>
  <c r="J191" i="607" a="1"/>
  <c r="J191" i="607" s="1"/>
  <c r="H191" i="607"/>
  <c r="W190" i="607"/>
  <c r="V190" i="607"/>
  <c r="N190" i="607"/>
  <c r="K190" i="607"/>
  <c r="M190" i="607" s="1"/>
  <c r="K190" i="607" a="1"/>
  <c r="J190" i="607"/>
  <c r="J190" i="607" a="1"/>
  <c r="H190" i="607"/>
  <c r="N189" i="607"/>
  <c r="K189" i="607" a="1"/>
  <c r="K189" i="607" s="1"/>
  <c r="M189" i="607" s="1"/>
  <c r="J189" i="607" a="1"/>
  <c r="J189" i="607" s="1"/>
  <c r="H189" i="607"/>
  <c r="N188" i="607"/>
  <c r="K188" i="607"/>
  <c r="M188" i="607" s="1"/>
  <c r="K188" i="607" a="1"/>
  <c r="J188" i="607"/>
  <c r="J188" i="607" a="1"/>
  <c r="H188" i="607"/>
  <c r="V187" i="607"/>
  <c r="W187" i="607" s="1"/>
  <c r="N187" i="607"/>
  <c r="K187" i="607" a="1"/>
  <c r="K187" i="607" s="1"/>
  <c r="M187" i="607" s="1"/>
  <c r="J187" i="607" a="1"/>
  <c r="J187" i="607" s="1"/>
  <c r="H187" i="607"/>
  <c r="W186" i="607"/>
  <c r="V186" i="607"/>
  <c r="N186" i="607"/>
  <c r="K186" i="607"/>
  <c r="M186" i="607" s="1"/>
  <c r="K186" i="607" a="1"/>
  <c r="J186" i="607"/>
  <c r="J186" i="607" a="1"/>
  <c r="H186" i="607"/>
  <c r="N185" i="607"/>
  <c r="K185" i="607" a="1"/>
  <c r="K185" i="607" s="1"/>
  <c r="M185" i="607" s="1"/>
  <c r="H185" i="607"/>
  <c r="N184" i="607"/>
  <c r="K184" i="607"/>
  <c r="M184" i="607" s="1"/>
  <c r="K184" i="607" a="1"/>
  <c r="H184" i="607"/>
  <c r="V183" i="607"/>
  <c r="W183" i="607" s="1"/>
  <c r="N183" i="607"/>
  <c r="K183" i="607" a="1"/>
  <c r="K183" i="607" s="1"/>
  <c r="M183" i="607" s="1"/>
  <c r="J183" i="607" a="1"/>
  <c r="J183" i="607" s="1"/>
  <c r="H183" i="607"/>
  <c r="W182" i="607"/>
  <c r="V182" i="607"/>
  <c r="N182" i="607"/>
  <c r="K182" i="607"/>
  <c r="M182" i="607" s="1"/>
  <c r="K182" i="607" a="1"/>
  <c r="J182" i="607"/>
  <c r="J182" i="607" a="1"/>
  <c r="H182" i="607"/>
  <c r="V181" i="607"/>
  <c r="W181" i="607" s="1"/>
  <c r="N181" i="607"/>
  <c r="K181" i="607" a="1"/>
  <c r="K181" i="607" s="1"/>
  <c r="M181" i="607" s="1"/>
  <c r="J181" i="607" a="1"/>
  <c r="J181" i="607" s="1"/>
  <c r="H181" i="607"/>
  <c r="W180" i="607"/>
  <c r="V180" i="607"/>
  <c r="N180" i="607"/>
  <c r="K180" i="607"/>
  <c r="M180" i="607" s="1"/>
  <c r="K180" i="607" a="1"/>
  <c r="J180" i="607"/>
  <c r="J180" i="607" a="1"/>
  <c r="H180" i="607"/>
  <c r="V179" i="607"/>
  <c r="W179" i="607" s="1"/>
  <c r="N179" i="607"/>
  <c r="K179" i="607" a="1"/>
  <c r="K179" i="607" s="1"/>
  <c r="M179" i="607" s="1"/>
  <c r="J179" i="607" a="1"/>
  <c r="J179" i="607" s="1"/>
  <c r="H179" i="607"/>
  <c r="W178" i="607"/>
  <c r="W199" i="607" s="1"/>
  <c r="V178" i="607"/>
  <c r="V199" i="607" s="1"/>
  <c r="N178" i="607"/>
  <c r="N199" i="607" s="1"/>
  <c r="N335" i="607" s="1"/>
  <c r="B344" i="607" s="1"/>
  <c r="E344" i="607" s="1"/>
  <c r="K178" i="607"/>
  <c r="K199" i="607" s="1"/>
  <c r="K178" i="607" a="1"/>
  <c r="J178" i="607"/>
  <c r="J178" i="607" a="1"/>
  <c r="H178" i="607"/>
  <c r="H199" i="607" s="1"/>
  <c r="H335" i="607" s="1"/>
  <c r="E342" i="607" s="1"/>
  <c r="X171" i="607"/>
  <c r="Q529" i="607" s="1"/>
  <c r="X170" i="607"/>
  <c r="Q528" i="607" s="1"/>
  <c r="G170" i="607"/>
  <c r="C170" i="607"/>
  <c r="X169" i="607"/>
  <c r="Q527" i="607" s="1"/>
  <c r="I169" i="607"/>
  <c r="E169" i="607"/>
  <c r="K169" i="607" s="1"/>
  <c r="M169" i="607" s="1"/>
  <c r="I168" i="607"/>
  <c r="E168" i="607"/>
  <c r="K168" i="607" s="1"/>
  <c r="M168" i="607" s="1"/>
  <c r="I167" i="607"/>
  <c r="E167" i="607"/>
  <c r="K167" i="607" s="1"/>
  <c r="M167" i="607" s="1"/>
  <c r="X166" i="607"/>
  <c r="Q524" i="607" s="1"/>
  <c r="I166" i="607"/>
  <c r="I170" i="607" s="1"/>
  <c r="E166" i="607"/>
  <c r="E170" i="607" s="1"/>
  <c r="AA163" i="607"/>
  <c r="Z163" i="607"/>
  <c r="Y163" i="607"/>
  <c r="X163" i="607"/>
  <c r="U163" i="607"/>
  <c r="T163" i="607"/>
  <c r="S163" i="607"/>
  <c r="R163" i="607"/>
  <c r="Q163" i="607"/>
  <c r="P163" i="607"/>
  <c r="O163" i="607"/>
  <c r="R171" i="607" s="1"/>
  <c r="I163" i="607"/>
  <c r="G163" i="607"/>
  <c r="C529" i="607" s="1"/>
  <c r="H162" i="607"/>
  <c r="H161" i="607"/>
  <c r="H160" i="607"/>
  <c r="V159" i="607"/>
  <c r="W159" i="607" s="1"/>
  <c r="N159" i="607"/>
  <c r="K159" i="607"/>
  <c r="K159" i="607" a="1"/>
  <c r="J159" i="607" a="1"/>
  <c r="J159" i="607" s="1"/>
  <c r="H159" i="607"/>
  <c r="D159" i="607"/>
  <c r="V158" i="607"/>
  <c r="W158" i="607" s="1"/>
  <c r="N158" i="607"/>
  <c r="K158" i="607" a="1"/>
  <c r="K158" i="607" s="1"/>
  <c r="M158" i="607" s="1"/>
  <c r="J158" i="607" a="1"/>
  <c r="J158" i="607" s="1"/>
  <c r="H158" i="607"/>
  <c r="H157" i="607"/>
  <c r="H156" i="607"/>
  <c r="W155" i="607"/>
  <c r="V155" i="607"/>
  <c r="N155" i="607"/>
  <c r="K155" i="607" a="1"/>
  <c r="K155" i="607" s="1"/>
  <c r="M155" i="607" s="1"/>
  <c r="J155" i="607" a="1"/>
  <c r="J155" i="607" s="1"/>
  <c r="H155" i="607"/>
  <c r="W154" i="607"/>
  <c r="V154" i="607"/>
  <c r="N154" i="607"/>
  <c r="K154" i="607" a="1"/>
  <c r="K154" i="607" s="1"/>
  <c r="M154" i="607" s="1"/>
  <c r="J154" i="607" a="1"/>
  <c r="J154" i="607" s="1"/>
  <c r="H154" i="607"/>
  <c r="H153" i="607"/>
  <c r="V152" i="607"/>
  <c r="W152" i="607" s="1"/>
  <c r="N152" i="607"/>
  <c r="K152" i="607" a="1"/>
  <c r="K152" i="607" s="1"/>
  <c r="M152" i="607" s="1"/>
  <c r="J152" i="607" a="1"/>
  <c r="J152" i="607" s="1"/>
  <c r="H152" i="607"/>
  <c r="V151" i="607"/>
  <c r="W151" i="607" s="1"/>
  <c r="N151" i="607"/>
  <c r="K151" i="607" a="1"/>
  <c r="K151" i="607" s="1"/>
  <c r="M151" i="607" s="1"/>
  <c r="J151" i="607" a="1"/>
  <c r="J151" i="607" s="1"/>
  <c r="H151" i="607"/>
  <c r="V150" i="607"/>
  <c r="W150" i="607" s="1"/>
  <c r="N150" i="607"/>
  <c r="K150" i="607" a="1"/>
  <c r="K150" i="607" s="1"/>
  <c r="M150" i="607" s="1"/>
  <c r="J150" i="607" a="1"/>
  <c r="J150" i="607" s="1"/>
  <c r="H150" i="607"/>
  <c r="W149" i="607"/>
  <c r="V149" i="607"/>
  <c r="V163" i="607" s="1"/>
  <c r="W163" i="607" s="1"/>
  <c r="N149" i="607"/>
  <c r="K149" i="607" a="1"/>
  <c r="K149" i="607" s="1"/>
  <c r="J149" i="607" a="1"/>
  <c r="J149" i="607" s="1"/>
  <c r="H149" i="607"/>
  <c r="H163" i="607" s="1"/>
  <c r="AA148" i="607"/>
  <c r="Z148" i="607"/>
  <c r="Y148" i="607"/>
  <c r="X148" i="607"/>
  <c r="U148" i="607"/>
  <c r="T148" i="607"/>
  <c r="S148" i="607"/>
  <c r="Q148" i="607"/>
  <c r="P148" i="607"/>
  <c r="O148" i="607"/>
  <c r="R170" i="607" s="1"/>
  <c r="I148" i="607"/>
  <c r="G148" i="607"/>
  <c r="C528" i="607" s="1"/>
  <c r="V147" i="607"/>
  <c r="W147" i="607" s="1"/>
  <c r="N147" i="607"/>
  <c r="K147" i="607" a="1"/>
  <c r="K147" i="607" s="1"/>
  <c r="M147" i="607" s="1"/>
  <c r="J147" i="607" a="1"/>
  <c r="J147" i="607" s="1"/>
  <c r="H147" i="607"/>
  <c r="K146" i="607" a="1"/>
  <c r="K146" i="607" s="1"/>
  <c r="H146" i="607"/>
  <c r="K145" i="607" a="1"/>
  <c r="K145" i="607" s="1"/>
  <c r="H145" i="607"/>
  <c r="K144" i="607" a="1"/>
  <c r="K144" i="607" s="1"/>
  <c r="H144" i="607"/>
  <c r="K143" i="607" a="1"/>
  <c r="K143" i="607" s="1"/>
  <c r="H143" i="607"/>
  <c r="W142" i="607"/>
  <c r="V142" i="607"/>
  <c r="N142" i="607"/>
  <c r="K142" i="607" a="1"/>
  <c r="K142" i="607" s="1"/>
  <c r="M142" i="607" s="1"/>
  <c r="J142" i="607" a="1"/>
  <c r="J142" i="607" s="1"/>
  <c r="H142" i="607"/>
  <c r="V141" i="607"/>
  <c r="W141" i="607" s="1"/>
  <c r="N141" i="607"/>
  <c r="K141" i="607" a="1"/>
  <c r="K141" i="607" s="1"/>
  <c r="M141" i="607" s="1"/>
  <c r="J141" i="607" a="1"/>
  <c r="J141" i="607" s="1"/>
  <c r="H141" i="607"/>
  <c r="V140" i="607"/>
  <c r="W140" i="607" s="1"/>
  <c r="N140" i="607"/>
  <c r="K140" i="607"/>
  <c r="M140" i="607" s="1"/>
  <c r="K140" i="607" a="1"/>
  <c r="J140" i="607"/>
  <c r="J140" i="607" a="1"/>
  <c r="H140" i="607"/>
  <c r="V139" i="607"/>
  <c r="W139" i="607" s="1"/>
  <c r="N139" i="607"/>
  <c r="K139" i="607" a="1"/>
  <c r="K139" i="607" s="1"/>
  <c r="M139" i="607" s="1"/>
  <c r="J139" i="607" a="1"/>
  <c r="J139" i="607" s="1"/>
  <c r="H139" i="607"/>
  <c r="W138" i="607"/>
  <c r="V138" i="607"/>
  <c r="V148" i="607" s="1"/>
  <c r="W148" i="607" s="1"/>
  <c r="N138" i="607"/>
  <c r="N148" i="607" s="1"/>
  <c r="K138" i="607" a="1"/>
  <c r="K138" i="607" s="1"/>
  <c r="J138" i="607" a="1"/>
  <c r="J138" i="607" s="1"/>
  <c r="H138" i="607"/>
  <c r="H148" i="607" s="1"/>
  <c r="AA137" i="607"/>
  <c r="Z137" i="607"/>
  <c r="Y137" i="607"/>
  <c r="X137" i="607"/>
  <c r="U137" i="607"/>
  <c r="T137" i="607"/>
  <c r="S137" i="607"/>
  <c r="Q137" i="607"/>
  <c r="P137" i="607"/>
  <c r="O137" i="607"/>
  <c r="I137" i="607"/>
  <c r="G137" i="607"/>
  <c r="C527" i="607" s="1"/>
  <c r="V136" i="607"/>
  <c r="W136" i="607" s="1"/>
  <c r="N136" i="607"/>
  <c r="K136" i="607" a="1"/>
  <c r="K136" i="607" s="1"/>
  <c r="M136" i="607" s="1"/>
  <c r="J136" i="607" a="1"/>
  <c r="J136" i="607" s="1"/>
  <c r="H136" i="607"/>
  <c r="V135" i="607"/>
  <c r="W135" i="607" s="1"/>
  <c r="N135" i="607"/>
  <c r="K135" i="607" a="1"/>
  <c r="K135" i="607" s="1"/>
  <c r="M135" i="607" s="1"/>
  <c r="J135" i="607" a="1"/>
  <c r="J135" i="607" s="1"/>
  <c r="H135" i="607"/>
  <c r="V134" i="607"/>
  <c r="W134" i="607" s="1"/>
  <c r="N134" i="607"/>
  <c r="K134" i="607" a="1"/>
  <c r="K134" i="607" s="1"/>
  <c r="M134" i="607" s="1"/>
  <c r="J134" i="607" a="1"/>
  <c r="J134" i="607" s="1"/>
  <c r="H134" i="607"/>
  <c r="V133" i="607"/>
  <c r="W133" i="607" s="1"/>
  <c r="N133" i="607"/>
  <c r="K133" i="607"/>
  <c r="M133" i="607" s="1"/>
  <c r="K133" i="607" a="1"/>
  <c r="J133" i="607"/>
  <c r="J133" i="607" a="1"/>
  <c r="H133" i="607"/>
  <c r="V132" i="607"/>
  <c r="W132" i="607" s="1"/>
  <c r="N132" i="607"/>
  <c r="K132" i="607" a="1"/>
  <c r="K132" i="607" s="1"/>
  <c r="M132" i="607" s="1"/>
  <c r="J132" i="607" a="1"/>
  <c r="J132" i="607" s="1"/>
  <c r="H132" i="607"/>
  <c r="W131" i="607"/>
  <c r="V131" i="607"/>
  <c r="N131" i="607"/>
  <c r="K131" i="607" a="1"/>
  <c r="K131" i="607" s="1"/>
  <c r="M131" i="607" s="1"/>
  <c r="J131" i="607" a="1"/>
  <c r="J131" i="607" s="1"/>
  <c r="H131" i="607"/>
  <c r="V130" i="607"/>
  <c r="W130" i="607" s="1"/>
  <c r="N130" i="607"/>
  <c r="K130" i="607" a="1"/>
  <c r="K130" i="607" s="1"/>
  <c r="M130" i="607" s="1"/>
  <c r="J130" i="607" a="1"/>
  <c r="J130" i="607" s="1"/>
  <c r="H130" i="607"/>
  <c r="V129" i="607"/>
  <c r="W129" i="607" s="1"/>
  <c r="N129" i="607"/>
  <c r="K129" i="607"/>
  <c r="M129" i="607" s="1"/>
  <c r="K129" i="607" a="1"/>
  <c r="J129" i="607"/>
  <c r="J129" i="607" a="1"/>
  <c r="H129" i="607"/>
  <c r="V128" i="607"/>
  <c r="W128" i="607" s="1"/>
  <c r="N128" i="607"/>
  <c r="K128" i="607" a="1"/>
  <c r="K128" i="607" s="1"/>
  <c r="M128" i="607" s="1"/>
  <c r="J128" i="607" a="1"/>
  <c r="J128" i="607" s="1"/>
  <c r="H128" i="607"/>
  <c r="W127" i="607"/>
  <c r="V127" i="607"/>
  <c r="N127" i="607"/>
  <c r="K127" i="607" a="1"/>
  <c r="K127" i="607" s="1"/>
  <c r="M127" i="607" s="1"/>
  <c r="J127" i="607" a="1"/>
  <c r="J127" i="607" s="1"/>
  <c r="H127" i="607"/>
  <c r="V126" i="607"/>
  <c r="W126" i="607" s="1"/>
  <c r="N126" i="607"/>
  <c r="K126" i="607" a="1"/>
  <c r="K126" i="607" s="1"/>
  <c r="M126" i="607" s="1"/>
  <c r="J126" i="607" a="1"/>
  <c r="J126" i="607" s="1"/>
  <c r="H126" i="607"/>
  <c r="V125" i="607"/>
  <c r="W125" i="607" s="1"/>
  <c r="N125" i="607"/>
  <c r="K125" i="607"/>
  <c r="M125" i="607" s="1"/>
  <c r="K125" i="607" a="1"/>
  <c r="J125" i="607"/>
  <c r="J125" i="607" a="1"/>
  <c r="H125" i="607"/>
  <c r="V124" i="607"/>
  <c r="W124" i="607" s="1"/>
  <c r="N124" i="607"/>
  <c r="K124" i="607" a="1"/>
  <c r="K124" i="607" s="1"/>
  <c r="M124" i="607" s="1"/>
  <c r="J124" i="607" a="1"/>
  <c r="J124" i="607" s="1"/>
  <c r="H124" i="607"/>
  <c r="W123" i="607"/>
  <c r="V123" i="607"/>
  <c r="N123" i="607"/>
  <c r="K123" i="607" a="1"/>
  <c r="K123" i="607" s="1"/>
  <c r="M123" i="607" s="1"/>
  <c r="J123" i="607" a="1"/>
  <c r="J123" i="607" s="1"/>
  <c r="H123" i="607"/>
  <c r="V122" i="607"/>
  <c r="V137" i="607" s="1"/>
  <c r="W137" i="607" s="1"/>
  <c r="N122" i="607"/>
  <c r="K122" i="607" a="1"/>
  <c r="K122" i="607" s="1"/>
  <c r="J122" i="607" a="1"/>
  <c r="J122" i="607" s="1"/>
  <c r="H122" i="607"/>
  <c r="H137" i="607" s="1"/>
  <c r="AA121" i="607"/>
  <c r="Z121" i="607"/>
  <c r="Y121" i="607"/>
  <c r="X121" i="607"/>
  <c r="U121" i="607"/>
  <c r="T121" i="607"/>
  <c r="S121" i="607"/>
  <c r="R121" i="607"/>
  <c r="Q121" i="607"/>
  <c r="P121" i="607"/>
  <c r="O121" i="607"/>
  <c r="R168" i="607" s="1"/>
  <c r="I121" i="607"/>
  <c r="G121" i="607"/>
  <c r="C526" i="607" s="1"/>
  <c r="V120" i="607"/>
  <c r="W120" i="607" s="1"/>
  <c r="N120" i="607"/>
  <c r="K120" i="607" a="1"/>
  <c r="K120" i="607" s="1"/>
  <c r="M120" i="607" s="1"/>
  <c r="J120" i="607" a="1"/>
  <c r="J120" i="607" s="1"/>
  <c r="H120" i="607"/>
  <c r="W119" i="607"/>
  <c r="V119" i="607"/>
  <c r="N119" i="607"/>
  <c r="K119" i="607" a="1"/>
  <c r="K119" i="607" s="1"/>
  <c r="M119" i="607" s="1"/>
  <c r="J119" i="607" a="1"/>
  <c r="J119" i="607" s="1"/>
  <c r="H119" i="607"/>
  <c r="V118" i="607"/>
  <c r="W118" i="607" s="1"/>
  <c r="N118" i="607"/>
  <c r="K118" i="607" a="1"/>
  <c r="K118" i="607" s="1"/>
  <c r="M118" i="607" s="1"/>
  <c r="J118" i="607" a="1"/>
  <c r="J118" i="607" s="1"/>
  <c r="H118" i="607"/>
  <c r="K117" i="607" a="1"/>
  <c r="K117" i="607" s="1"/>
  <c r="H117" i="607"/>
  <c r="K116" i="607" a="1"/>
  <c r="K116" i="607" s="1"/>
  <c r="H116" i="607"/>
  <c r="K115" i="607"/>
  <c r="K115" i="607" a="1"/>
  <c r="H115" i="607"/>
  <c r="V114" i="607"/>
  <c r="W114" i="607" s="1"/>
  <c r="N114" i="607"/>
  <c r="K114" i="607" a="1"/>
  <c r="K114" i="607" s="1"/>
  <c r="M114" i="607" s="1"/>
  <c r="J114" i="607" a="1"/>
  <c r="J114" i="607" s="1"/>
  <c r="H114" i="607"/>
  <c r="V113" i="607"/>
  <c r="W113" i="607" s="1"/>
  <c r="N113" i="607"/>
  <c r="K113" i="607"/>
  <c r="M113" i="607" s="1"/>
  <c r="K113" i="607" a="1"/>
  <c r="J113" i="607"/>
  <c r="J113" i="607" a="1"/>
  <c r="H113" i="607"/>
  <c r="N112" i="607"/>
  <c r="K112" i="607" a="1"/>
  <c r="K112" i="607" s="1"/>
  <c r="M112" i="607" s="1"/>
  <c r="H112" i="607"/>
  <c r="N111" i="607"/>
  <c r="K111" i="607" a="1"/>
  <c r="K111" i="607" s="1"/>
  <c r="M111" i="607" s="1"/>
  <c r="H111" i="607"/>
  <c r="N110" i="607"/>
  <c r="K110" i="607" a="1"/>
  <c r="K110" i="607" s="1"/>
  <c r="M110" i="607" s="1"/>
  <c r="H110" i="607"/>
  <c r="N109" i="607"/>
  <c r="K109" i="607"/>
  <c r="M109" i="607" s="1"/>
  <c r="K109" i="607" a="1"/>
  <c r="H109" i="607"/>
  <c r="N108" i="607"/>
  <c r="K108" i="607" a="1"/>
  <c r="K108" i="607" s="1"/>
  <c r="M108" i="607" s="1"/>
  <c r="H108" i="607"/>
  <c r="N107" i="607"/>
  <c r="K107" i="607" a="1"/>
  <c r="K107" i="607" s="1"/>
  <c r="M107" i="607" s="1"/>
  <c r="H107" i="607"/>
  <c r="V106" i="607"/>
  <c r="W106" i="607" s="1"/>
  <c r="N106" i="607"/>
  <c r="K106" i="607" a="1"/>
  <c r="K106" i="607" s="1"/>
  <c r="M106" i="607" s="1"/>
  <c r="J106" i="607" a="1"/>
  <c r="J106" i="607" s="1"/>
  <c r="H106" i="607"/>
  <c r="V105" i="607"/>
  <c r="W105" i="607" s="1"/>
  <c r="N105" i="607"/>
  <c r="K105" i="607"/>
  <c r="M105" i="607" s="1"/>
  <c r="K105" i="607" a="1"/>
  <c r="J105" i="607"/>
  <c r="J105" i="607" a="1"/>
  <c r="H105" i="607"/>
  <c r="V104" i="607"/>
  <c r="W104" i="607" s="1"/>
  <c r="N104" i="607"/>
  <c r="K104" i="607" a="1"/>
  <c r="K104" i="607" s="1"/>
  <c r="M104" i="607" s="1"/>
  <c r="J104" i="607" a="1"/>
  <c r="J104" i="607" s="1"/>
  <c r="H104" i="607"/>
  <c r="W103" i="607"/>
  <c r="V103" i="607"/>
  <c r="N103" i="607"/>
  <c r="K103" i="607" a="1"/>
  <c r="K103" i="607" s="1"/>
  <c r="M103" i="607" s="1"/>
  <c r="J103" i="607" a="1"/>
  <c r="J103" i="607" s="1"/>
  <c r="H103" i="607"/>
  <c r="V102" i="607"/>
  <c r="W102" i="607" s="1"/>
  <c r="N102" i="607"/>
  <c r="K102" i="607" a="1"/>
  <c r="K102" i="607" s="1"/>
  <c r="M102" i="607" s="1"/>
  <c r="J102" i="607" a="1"/>
  <c r="J102" i="607" s="1"/>
  <c r="H102" i="607"/>
  <c r="V101" i="607"/>
  <c r="W101" i="607" s="1"/>
  <c r="N101" i="607"/>
  <c r="K101" i="607"/>
  <c r="M101" i="607" s="1"/>
  <c r="K101" i="607" a="1"/>
  <c r="J101" i="607"/>
  <c r="J101" i="607" a="1"/>
  <c r="H101" i="607"/>
  <c r="V100" i="607"/>
  <c r="W100" i="607" s="1"/>
  <c r="N100" i="607"/>
  <c r="K100" i="607" a="1"/>
  <c r="K100" i="607" s="1"/>
  <c r="M100" i="607" s="1"/>
  <c r="J100" i="607" a="1"/>
  <c r="J100" i="607" s="1"/>
  <c r="H100" i="607"/>
  <c r="W99" i="607"/>
  <c r="V99" i="607"/>
  <c r="N99" i="607"/>
  <c r="K99" i="607" a="1"/>
  <c r="K99" i="607" s="1"/>
  <c r="M99" i="607" s="1"/>
  <c r="J99" i="607" a="1"/>
  <c r="J99" i="607" s="1"/>
  <c r="H99" i="607"/>
  <c r="V98" i="607"/>
  <c r="W98" i="607" s="1"/>
  <c r="N98" i="607"/>
  <c r="K98" i="607" a="1"/>
  <c r="K98" i="607" s="1"/>
  <c r="M98" i="607" s="1"/>
  <c r="J98" i="607" a="1"/>
  <c r="J98" i="607" s="1"/>
  <c r="H98" i="607"/>
  <c r="V97" i="607"/>
  <c r="W97" i="607" s="1"/>
  <c r="N97" i="607"/>
  <c r="K97" i="607"/>
  <c r="M97" i="607" s="1"/>
  <c r="K97" i="607" a="1"/>
  <c r="J97" i="607"/>
  <c r="J97" i="607" a="1"/>
  <c r="H97" i="607"/>
  <c r="V96" i="607"/>
  <c r="W96" i="607" s="1"/>
  <c r="N96" i="607"/>
  <c r="K96" i="607" a="1"/>
  <c r="K96" i="607" s="1"/>
  <c r="M96" i="607" s="1"/>
  <c r="J96" i="607" a="1"/>
  <c r="J96" i="607" s="1"/>
  <c r="H96" i="607"/>
  <c r="W95" i="607"/>
  <c r="V95" i="607"/>
  <c r="N95" i="607"/>
  <c r="K95" i="607" a="1"/>
  <c r="K95" i="607" s="1"/>
  <c r="M95" i="607" s="1"/>
  <c r="J95" i="607" a="1"/>
  <c r="J95" i="607" s="1"/>
  <c r="H95" i="607"/>
  <c r="K94" i="607"/>
  <c r="M94" i="607" s="1"/>
  <c r="K94" i="607" a="1"/>
  <c r="H94" i="607"/>
  <c r="V93" i="607"/>
  <c r="W93" i="607" s="1"/>
  <c r="N93" i="607"/>
  <c r="K93" i="607" a="1"/>
  <c r="K93" i="607" s="1"/>
  <c r="M93" i="607" s="1"/>
  <c r="J93" i="607" a="1"/>
  <c r="J93" i="607" s="1"/>
  <c r="H93" i="607"/>
  <c r="W92" i="607"/>
  <c r="V92" i="607"/>
  <c r="N92" i="607"/>
  <c r="K92" i="607" a="1"/>
  <c r="K92" i="607" s="1"/>
  <c r="M92" i="607" s="1"/>
  <c r="J92" i="607" a="1"/>
  <c r="J92" i="607" s="1"/>
  <c r="H92" i="607"/>
  <c r="V91" i="607"/>
  <c r="W91" i="607" s="1"/>
  <c r="N91" i="607"/>
  <c r="K91" i="607" a="1"/>
  <c r="K91" i="607" s="1"/>
  <c r="M91" i="607" s="1"/>
  <c r="J91" i="607" a="1"/>
  <c r="J91" i="607" s="1"/>
  <c r="H91" i="607"/>
  <c r="V90" i="607"/>
  <c r="W90" i="607" s="1"/>
  <c r="N90" i="607"/>
  <c r="K90" i="607"/>
  <c r="M90" i="607" s="1"/>
  <c r="K90" i="607" a="1"/>
  <c r="J90" i="607"/>
  <c r="J90" i="607" a="1"/>
  <c r="H90" i="607"/>
  <c r="V89" i="607"/>
  <c r="W89" i="607" s="1"/>
  <c r="N89" i="607"/>
  <c r="K89" i="607" a="1"/>
  <c r="K89" i="607" s="1"/>
  <c r="M89" i="607" s="1"/>
  <c r="J89" i="607" a="1"/>
  <c r="J89" i="607" s="1"/>
  <c r="H89" i="607"/>
  <c r="W88" i="607"/>
  <c r="V88" i="607"/>
  <c r="N88" i="607"/>
  <c r="K88" i="607" a="1"/>
  <c r="K88" i="607" s="1"/>
  <c r="M88" i="607" s="1"/>
  <c r="J88" i="607" a="1"/>
  <c r="J88" i="607" s="1"/>
  <c r="H88" i="607"/>
  <c r="V87" i="607"/>
  <c r="V121" i="607" s="1"/>
  <c r="W121" i="607" s="1"/>
  <c r="N87" i="607"/>
  <c r="K87" i="607" a="1"/>
  <c r="K87" i="607" s="1"/>
  <c r="J87" i="607" a="1"/>
  <c r="J87" i="607" s="1"/>
  <c r="H87" i="607"/>
  <c r="AA86" i="607"/>
  <c r="Z86" i="607"/>
  <c r="Y86" i="607"/>
  <c r="X86" i="607"/>
  <c r="U86" i="607"/>
  <c r="T86" i="607"/>
  <c r="S86" i="607"/>
  <c r="R86" i="607"/>
  <c r="Q86" i="607"/>
  <c r="P86" i="607"/>
  <c r="O86" i="607"/>
  <c r="R167" i="607" s="1"/>
  <c r="I86" i="607"/>
  <c r="G86" i="607"/>
  <c r="C525" i="607" s="1"/>
  <c r="K85" i="607" a="1"/>
  <c r="K85" i="607" s="1"/>
  <c r="H85" i="607"/>
  <c r="K84" i="607"/>
  <c r="K84" i="607" a="1"/>
  <c r="H84" i="607"/>
  <c r="K83" i="607" a="1"/>
  <c r="K83" i="607" s="1"/>
  <c r="H83" i="607"/>
  <c r="K82" i="607" a="1"/>
  <c r="K82" i="607" s="1"/>
  <c r="H82" i="607"/>
  <c r="K81" i="607" a="1"/>
  <c r="K81" i="607" s="1"/>
  <c r="H81" i="607"/>
  <c r="K80" i="607"/>
  <c r="K80" i="607" a="1"/>
  <c r="H80" i="607"/>
  <c r="K79" i="607" a="1"/>
  <c r="K79" i="607" s="1"/>
  <c r="M79" i="607" s="1"/>
  <c r="H79" i="607"/>
  <c r="K78" i="607"/>
  <c r="M78" i="607" s="1"/>
  <c r="K78" i="607" a="1"/>
  <c r="H78" i="607"/>
  <c r="K77" i="607" a="1"/>
  <c r="K77" i="607" s="1"/>
  <c r="M77" i="607" s="1"/>
  <c r="H77" i="607"/>
  <c r="K76" i="607" a="1"/>
  <c r="K76" i="607" s="1"/>
  <c r="M76" i="607" s="1"/>
  <c r="H76" i="607"/>
  <c r="W75" i="607"/>
  <c r="V75" i="607"/>
  <c r="N75" i="607"/>
  <c r="K75" i="607" a="1"/>
  <c r="K75" i="607" s="1"/>
  <c r="M75" i="607" s="1"/>
  <c r="J75" i="607" a="1"/>
  <c r="J75" i="607" s="1"/>
  <c r="H75" i="607"/>
  <c r="V74" i="607"/>
  <c r="W74" i="607" s="1"/>
  <c r="N74" i="607"/>
  <c r="K74" i="607"/>
  <c r="M74" i="607" s="1"/>
  <c r="K74" i="607" a="1"/>
  <c r="J74" i="607" a="1"/>
  <c r="J74" i="607" s="1"/>
  <c r="H74" i="607"/>
  <c r="W73" i="607"/>
  <c r="V73" i="607"/>
  <c r="N73" i="607"/>
  <c r="K73" i="607" a="1"/>
  <c r="K73" i="607" s="1"/>
  <c r="M73" i="607" s="1"/>
  <c r="J73" i="607" a="1"/>
  <c r="J73" i="607" s="1"/>
  <c r="H73" i="607"/>
  <c r="V72" i="607"/>
  <c r="W72" i="607" s="1"/>
  <c r="N72" i="607"/>
  <c r="K72" i="607"/>
  <c r="M72" i="607" s="1"/>
  <c r="K72" i="607" a="1"/>
  <c r="J72" i="607" a="1"/>
  <c r="J72" i="607" s="1"/>
  <c r="H72" i="607"/>
  <c r="H71" i="607"/>
  <c r="V70" i="607"/>
  <c r="W70" i="607" s="1"/>
  <c r="N70" i="607"/>
  <c r="K70" i="607" a="1"/>
  <c r="K70" i="607" s="1"/>
  <c r="M70" i="607" s="1"/>
  <c r="J70" i="607" a="1"/>
  <c r="J70" i="607" s="1"/>
  <c r="H70" i="607"/>
  <c r="W69" i="607"/>
  <c r="V69" i="607"/>
  <c r="N69" i="607"/>
  <c r="K69" i="607" a="1"/>
  <c r="K69" i="607" s="1"/>
  <c r="M69" i="607" s="1"/>
  <c r="J69" i="607" a="1"/>
  <c r="J69" i="607" s="1"/>
  <c r="H69" i="607"/>
  <c r="K68" i="607" a="1"/>
  <c r="K68" i="607" s="1"/>
  <c r="H68" i="607"/>
  <c r="K67" i="607"/>
  <c r="K67" i="607" a="1"/>
  <c r="H67" i="607"/>
  <c r="V66" i="607"/>
  <c r="W66" i="607" s="1"/>
  <c r="N66" i="607"/>
  <c r="K66" i="607" a="1"/>
  <c r="K66" i="607" s="1"/>
  <c r="M66" i="607" s="1"/>
  <c r="J66" i="607" a="1"/>
  <c r="J66" i="607" s="1"/>
  <c r="H66" i="607"/>
  <c r="V65" i="607"/>
  <c r="W65" i="607" s="1"/>
  <c r="N65" i="607"/>
  <c r="K65" i="607"/>
  <c r="M65" i="607" s="1"/>
  <c r="K65" i="607" a="1"/>
  <c r="J65" i="607"/>
  <c r="J65" i="607" a="1"/>
  <c r="H65" i="607"/>
  <c r="V64" i="607"/>
  <c r="W64" i="607" s="1"/>
  <c r="N64" i="607"/>
  <c r="K64" i="607" a="1"/>
  <c r="K64" i="607" s="1"/>
  <c r="M64" i="607" s="1"/>
  <c r="J64" i="607" a="1"/>
  <c r="J64" i="607" s="1"/>
  <c r="H64" i="607"/>
  <c r="V63" i="607"/>
  <c r="W63" i="607" s="1"/>
  <c r="N63" i="607"/>
  <c r="K63" i="607" a="1"/>
  <c r="K63" i="607" s="1"/>
  <c r="M63" i="607" s="1"/>
  <c r="J63" i="607" a="1"/>
  <c r="J63" i="607" s="1"/>
  <c r="H63" i="607"/>
  <c r="V62" i="607"/>
  <c r="W62" i="607" s="1"/>
  <c r="N62" i="607"/>
  <c r="K62" i="607" a="1"/>
  <c r="K62" i="607" s="1"/>
  <c r="M62" i="607" s="1"/>
  <c r="J62" i="607" a="1"/>
  <c r="J62" i="607" s="1"/>
  <c r="H62" i="607"/>
  <c r="V61" i="607"/>
  <c r="W61" i="607" s="1"/>
  <c r="N61" i="607"/>
  <c r="K61" i="607"/>
  <c r="M61" i="607" s="1"/>
  <c r="K61" i="607" a="1"/>
  <c r="J61" i="607"/>
  <c r="J61" i="607" a="1"/>
  <c r="H61" i="607"/>
  <c r="V60" i="607"/>
  <c r="W60" i="607" s="1"/>
  <c r="N60" i="607"/>
  <c r="K60" i="607" a="1"/>
  <c r="K60" i="607" s="1"/>
  <c r="M60" i="607" s="1"/>
  <c r="J60" i="607" a="1"/>
  <c r="J60" i="607" s="1"/>
  <c r="H60" i="607"/>
  <c r="V59" i="607"/>
  <c r="W59" i="607" s="1"/>
  <c r="N59" i="607"/>
  <c r="K59" i="607" a="1"/>
  <c r="K59" i="607" s="1"/>
  <c r="M59" i="607" s="1"/>
  <c r="J59" i="607" a="1"/>
  <c r="J59" i="607" s="1"/>
  <c r="H59" i="607"/>
  <c r="V58" i="607"/>
  <c r="W58" i="607" s="1"/>
  <c r="N58" i="607"/>
  <c r="K58" i="607" a="1"/>
  <c r="K58" i="607" s="1"/>
  <c r="M58" i="607" s="1"/>
  <c r="J58" i="607" a="1"/>
  <c r="J58" i="607" s="1"/>
  <c r="H58" i="607"/>
  <c r="V57" i="607"/>
  <c r="W57" i="607" s="1"/>
  <c r="N57" i="607"/>
  <c r="K57" i="607"/>
  <c r="M57" i="607" s="1"/>
  <c r="K57" i="607" a="1"/>
  <c r="J57" i="607"/>
  <c r="J57" i="607" a="1"/>
  <c r="H57" i="607"/>
  <c r="K56" i="607" a="1"/>
  <c r="K56" i="607" s="1"/>
  <c r="M56" i="607" s="1"/>
  <c r="H56" i="607"/>
  <c r="K55" i="607" a="1"/>
  <c r="K55" i="607" s="1"/>
  <c r="M55" i="607" s="1"/>
  <c r="H55" i="607"/>
  <c r="K54" i="607" a="1"/>
  <c r="K54" i="607" s="1"/>
  <c r="M54" i="607" s="1"/>
  <c r="H54" i="607"/>
  <c r="K53" i="607" a="1"/>
  <c r="K53" i="607" s="1"/>
  <c r="M53" i="607" s="1"/>
  <c r="H53" i="607"/>
  <c r="N52" i="607"/>
  <c r="K52" i="607" a="1"/>
  <c r="K52" i="607" s="1"/>
  <c r="M52" i="607" s="1"/>
  <c r="H52" i="607"/>
  <c r="N51" i="607"/>
  <c r="K51" i="607" a="1"/>
  <c r="K51" i="607" s="1"/>
  <c r="M51" i="607" s="1"/>
  <c r="H51" i="607"/>
  <c r="N50" i="607"/>
  <c r="K50" i="607" a="1"/>
  <c r="K50" i="607" s="1"/>
  <c r="M50" i="607" s="1"/>
  <c r="H50" i="607"/>
  <c r="N49" i="607"/>
  <c r="K49" i="607" a="1"/>
  <c r="K49" i="607" s="1"/>
  <c r="M49" i="607" s="1"/>
  <c r="H49" i="607"/>
  <c r="V48" i="607"/>
  <c r="W48" i="607" s="1"/>
  <c r="N48" i="607"/>
  <c r="K48" i="607" a="1"/>
  <c r="K48" i="607" s="1"/>
  <c r="M48" i="607" s="1"/>
  <c r="J48" i="607" a="1"/>
  <c r="J48" i="607" s="1"/>
  <c r="H48" i="607"/>
  <c r="V47" i="607"/>
  <c r="W47" i="607" s="1"/>
  <c r="N47" i="607"/>
  <c r="K47" i="607" a="1"/>
  <c r="K47" i="607" s="1"/>
  <c r="M47" i="607" s="1"/>
  <c r="J47" i="607" a="1"/>
  <c r="J47" i="607" s="1"/>
  <c r="H47" i="607"/>
  <c r="V46" i="607"/>
  <c r="W46" i="607" s="1"/>
  <c r="N46" i="607"/>
  <c r="K46" i="607"/>
  <c r="M46" i="607" s="1"/>
  <c r="K46" i="607" a="1"/>
  <c r="J46" i="607"/>
  <c r="J46" i="607" a="1"/>
  <c r="H46" i="607"/>
  <c r="V45" i="607"/>
  <c r="W45" i="607" s="1"/>
  <c r="N45" i="607"/>
  <c r="K45" i="607" a="1"/>
  <c r="K45" i="607" s="1"/>
  <c r="M45" i="607" s="1"/>
  <c r="J45" i="607" a="1"/>
  <c r="J45" i="607" s="1"/>
  <c r="H45" i="607"/>
  <c r="W44" i="607"/>
  <c r="V44" i="607"/>
  <c r="N44" i="607"/>
  <c r="K44" i="607" a="1"/>
  <c r="K44" i="607" s="1"/>
  <c r="M44" i="607" s="1"/>
  <c r="J44" i="607" a="1"/>
  <c r="J44" i="607" s="1"/>
  <c r="H44" i="607"/>
  <c r="V43" i="607"/>
  <c r="W43" i="607" s="1"/>
  <c r="N43" i="607"/>
  <c r="K43" i="607" a="1"/>
  <c r="K43" i="607" s="1"/>
  <c r="M43" i="607" s="1"/>
  <c r="J43" i="607" a="1"/>
  <c r="J43" i="607" s="1"/>
  <c r="H43" i="607"/>
  <c r="V42" i="607"/>
  <c r="W42" i="607" s="1"/>
  <c r="N42" i="607"/>
  <c r="K42" i="607"/>
  <c r="M42" i="607" s="1"/>
  <c r="K42" i="607" a="1"/>
  <c r="J42" i="607"/>
  <c r="J42" i="607" a="1"/>
  <c r="H42" i="607"/>
  <c r="V41" i="607"/>
  <c r="W41" i="607" s="1"/>
  <c r="N41" i="607"/>
  <c r="K41" i="607" a="1"/>
  <c r="K41" i="607" s="1"/>
  <c r="M41" i="607" s="1"/>
  <c r="J41" i="607" a="1"/>
  <c r="J41" i="607" s="1"/>
  <c r="H41" i="607"/>
  <c r="W40" i="607"/>
  <c r="V40" i="607"/>
  <c r="N40" i="607"/>
  <c r="K40" i="607" a="1"/>
  <c r="K40" i="607" s="1"/>
  <c r="M40" i="607" s="1"/>
  <c r="J40" i="607" a="1"/>
  <c r="J40" i="607" s="1"/>
  <c r="H40" i="607"/>
  <c r="V39" i="607"/>
  <c r="W39" i="607" s="1"/>
  <c r="N39" i="607"/>
  <c r="K39" i="607" a="1"/>
  <c r="K39" i="607" s="1"/>
  <c r="M39" i="607" s="1"/>
  <c r="J39" i="607" a="1"/>
  <c r="J39" i="607" s="1"/>
  <c r="H39" i="607"/>
  <c r="V38" i="607"/>
  <c r="W38" i="607" s="1"/>
  <c r="N38" i="607"/>
  <c r="K38" i="607"/>
  <c r="M38" i="607" s="1"/>
  <c r="K38" i="607" a="1"/>
  <c r="J38" i="607"/>
  <c r="J38" i="607" a="1"/>
  <c r="H38" i="607"/>
  <c r="V37" i="607"/>
  <c r="W37" i="607" s="1"/>
  <c r="N37" i="607"/>
  <c r="K37" i="607" a="1"/>
  <c r="K37" i="607" s="1"/>
  <c r="M37" i="607" s="1"/>
  <c r="J37" i="607" a="1"/>
  <c r="J37" i="607" s="1"/>
  <c r="H37" i="607"/>
  <c r="H36" i="607"/>
  <c r="H35" i="607"/>
  <c r="H34" i="607"/>
  <c r="V33" i="607"/>
  <c r="W33" i="607" s="1"/>
  <c r="N33" i="607"/>
  <c r="N33" i="505" s="1"/>
  <c r="K33" i="607" a="1"/>
  <c r="K33" i="607" s="1"/>
  <c r="M33" i="607" s="1"/>
  <c r="J33" i="607" a="1"/>
  <c r="J33" i="607" s="1"/>
  <c r="H33" i="607"/>
  <c r="V32" i="607"/>
  <c r="W32" i="607" s="1"/>
  <c r="N32" i="607"/>
  <c r="N32" i="505" s="1"/>
  <c r="K32" i="607" a="1"/>
  <c r="K32" i="607" s="1"/>
  <c r="M32" i="607" s="1"/>
  <c r="J32" i="607" a="1"/>
  <c r="J32" i="607" s="1"/>
  <c r="H32" i="607"/>
  <c r="V31" i="607"/>
  <c r="W31" i="607" s="1"/>
  <c r="N31" i="607"/>
  <c r="N31" i="505" s="1"/>
  <c r="K31" i="607" a="1"/>
  <c r="K31" i="607" s="1"/>
  <c r="M31" i="607" s="1"/>
  <c r="J31" i="607" a="1"/>
  <c r="J31" i="607" s="1"/>
  <c r="H31" i="607"/>
  <c r="K30" i="607" a="1"/>
  <c r="K30" i="607" s="1"/>
  <c r="H30" i="607"/>
  <c r="V29" i="607"/>
  <c r="V86" i="607" s="1"/>
  <c r="W86" i="607" s="1"/>
  <c r="N29" i="607"/>
  <c r="N29" i="505" s="1"/>
  <c r="K29" i="607" a="1"/>
  <c r="K29" i="607" s="1"/>
  <c r="J29" i="607" a="1"/>
  <c r="J29" i="607" s="1"/>
  <c r="H29" i="607"/>
  <c r="H86" i="607" s="1"/>
  <c r="AA28" i="607"/>
  <c r="AA164" i="607" s="1"/>
  <c r="Z28" i="607"/>
  <c r="Z164" i="607" s="1"/>
  <c r="Y28" i="607"/>
  <c r="Y164" i="607" s="1"/>
  <c r="X28" i="607"/>
  <c r="X164" i="607" s="1"/>
  <c r="U28" i="607"/>
  <c r="U164" i="607" s="1"/>
  <c r="T28" i="607"/>
  <c r="T164" i="607" s="1"/>
  <c r="S28" i="607"/>
  <c r="S164" i="607" s="1"/>
  <c r="R28" i="607"/>
  <c r="R164" i="607" s="1"/>
  <c r="Q28" i="607"/>
  <c r="Q164" i="607" s="1"/>
  <c r="P28" i="607"/>
  <c r="X167" i="607" s="1"/>
  <c r="O28" i="607"/>
  <c r="O164" i="607" s="1"/>
  <c r="I28" i="607"/>
  <c r="G28" i="607"/>
  <c r="C524" i="607" s="1"/>
  <c r="V27" i="607"/>
  <c r="W27" i="607" s="1"/>
  <c r="N27" i="607"/>
  <c r="N27" i="505" s="1"/>
  <c r="K27" i="607" a="1"/>
  <c r="K27" i="607" s="1"/>
  <c r="M27" i="607" s="1"/>
  <c r="J27" i="607" a="1"/>
  <c r="J27" i="607" s="1"/>
  <c r="H27" i="607"/>
  <c r="W26" i="607"/>
  <c r="V26" i="607"/>
  <c r="N26" i="607"/>
  <c r="N26" i="505" s="1"/>
  <c r="K26" i="607" a="1"/>
  <c r="K26" i="607" s="1"/>
  <c r="M26" i="607" s="1"/>
  <c r="J26" i="607" a="1"/>
  <c r="J26" i="607" s="1"/>
  <c r="H26" i="607"/>
  <c r="K25" i="607"/>
  <c r="M25" i="607" s="1"/>
  <c r="K25" i="607" a="1"/>
  <c r="J25" i="607"/>
  <c r="J25" i="607" a="1"/>
  <c r="H25" i="607"/>
  <c r="K24" i="607" a="1"/>
  <c r="K24" i="607" s="1"/>
  <c r="M24" i="607" s="1"/>
  <c r="J24" i="607" a="1"/>
  <c r="J24" i="607" s="1"/>
  <c r="H24" i="607"/>
  <c r="K23" i="607" a="1"/>
  <c r="K23" i="607" s="1"/>
  <c r="M23" i="607" s="1"/>
  <c r="J23" i="607" a="1"/>
  <c r="J23" i="607" s="1"/>
  <c r="H23" i="607"/>
  <c r="K22" i="607" a="1"/>
  <c r="K22" i="607" s="1"/>
  <c r="M22" i="607" s="1"/>
  <c r="J22" i="607" a="1"/>
  <c r="J22" i="607" s="1"/>
  <c r="H22" i="607"/>
  <c r="V21" i="607"/>
  <c r="W21" i="607" s="1"/>
  <c r="N21" i="607"/>
  <c r="N21" i="505" s="1"/>
  <c r="K21" i="607" a="1"/>
  <c r="K21" i="607" s="1"/>
  <c r="M21" i="607" s="1"/>
  <c r="J21" i="607" a="1"/>
  <c r="J21" i="607" s="1"/>
  <c r="H21" i="607"/>
  <c r="W20" i="607"/>
  <c r="V20" i="607"/>
  <c r="N20" i="607"/>
  <c r="K20" i="607" a="1"/>
  <c r="K20" i="607" s="1"/>
  <c r="M20" i="607" s="1"/>
  <c r="J20" i="607" a="1"/>
  <c r="J20" i="607" s="1"/>
  <c r="H20" i="607"/>
  <c r="V19" i="607"/>
  <c r="W19" i="607" s="1"/>
  <c r="N19" i="607"/>
  <c r="N19" i="505" s="1"/>
  <c r="K19" i="607" a="1"/>
  <c r="K19" i="607" s="1"/>
  <c r="M19" i="607" s="1"/>
  <c r="J19" i="607" a="1"/>
  <c r="J19" i="607" s="1"/>
  <c r="H19" i="607"/>
  <c r="N18" i="607"/>
  <c r="N18" i="505" s="1"/>
  <c r="K18" i="607" a="1"/>
  <c r="K18" i="607" s="1"/>
  <c r="M18" i="607" s="1"/>
  <c r="J18" i="607" a="1"/>
  <c r="J18" i="607" s="1"/>
  <c r="H18" i="607"/>
  <c r="N17" i="607"/>
  <c r="N17" i="505" s="1"/>
  <c r="K17" i="607" a="1"/>
  <c r="K17" i="607" s="1"/>
  <c r="M17" i="607" s="1"/>
  <c r="J17" i="607" a="1"/>
  <c r="J17" i="607" s="1"/>
  <c r="H17" i="607"/>
  <c r="V16" i="607"/>
  <c r="W16" i="607" s="1"/>
  <c r="N16" i="607"/>
  <c r="N16" i="505" s="1"/>
  <c r="K16" i="607" a="1"/>
  <c r="K16" i="607" s="1"/>
  <c r="M16" i="607" s="1"/>
  <c r="J16" i="607" a="1"/>
  <c r="J16" i="607" s="1"/>
  <c r="H16" i="607"/>
  <c r="V15" i="607"/>
  <c r="W15" i="607" s="1"/>
  <c r="N15" i="607"/>
  <c r="N15" i="505" s="1"/>
  <c r="K15" i="607" a="1"/>
  <c r="K15" i="607" s="1"/>
  <c r="M15" i="607" s="1"/>
  <c r="J15" i="607" a="1"/>
  <c r="J15" i="607" s="1"/>
  <c r="H15" i="607"/>
  <c r="N14" i="607"/>
  <c r="N14" i="505" s="1"/>
  <c r="K14" i="607" a="1"/>
  <c r="K14" i="607" s="1"/>
  <c r="M14" i="607" s="1"/>
  <c r="H14" i="607"/>
  <c r="N13" i="607"/>
  <c r="N13" i="505" s="1"/>
  <c r="K13" i="607" a="1"/>
  <c r="K13" i="607" s="1"/>
  <c r="M13" i="607" s="1"/>
  <c r="H13" i="607"/>
  <c r="V12" i="607"/>
  <c r="W12" i="607" s="1"/>
  <c r="N12" i="607"/>
  <c r="N12" i="505" s="1"/>
  <c r="K12" i="607" a="1"/>
  <c r="K12" i="607" s="1"/>
  <c r="M12" i="607" s="1"/>
  <c r="J12" i="607" a="1"/>
  <c r="J12" i="607" s="1"/>
  <c r="H12" i="607"/>
  <c r="V11" i="607"/>
  <c r="W11" i="607" s="1"/>
  <c r="N11" i="607"/>
  <c r="N11" i="505" s="1"/>
  <c r="K11" i="607" a="1"/>
  <c r="K11" i="607" s="1"/>
  <c r="M11" i="607" s="1"/>
  <c r="J11" i="607" a="1"/>
  <c r="J11" i="607" s="1"/>
  <c r="H11" i="607"/>
  <c r="V10" i="607"/>
  <c r="W10" i="607" s="1"/>
  <c r="N10" i="607"/>
  <c r="N10" i="505" s="1"/>
  <c r="K10" i="607" a="1"/>
  <c r="K10" i="607" s="1"/>
  <c r="M10" i="607" s="1"/>
  <c r="J10" i="607" a="1"/>
  <c r="J10" i="607" s="1"/>
  <c r="H10" i="607"/>
  <c r="V9" i="607"/>
  <c r="W9" i="607" s="1"/>
  <c r="N9" i="607"/>
  <c r="N9" i="505" s="1"/>
  <c r="K9" i="607" a="1"/>
  <c r="K9" i="607" s="1"/>
  <c r="M9" i="607" s="1"/>
  <c r="J9" i="607" a="1"/>
  <c r="J9" i="607" s="1"/>
  <c r="H9" i="607"/>
  <c r="V8" i="607"/>
  <c r="W8" i="607" s="1"/>
  <c r="N8" i="607"/>
  <c r="N8" i="505" s="1"/>
  <c r="K8" i="607" a="1"/>
  <c r="K8" i="607" s="1"/>
  <c r="M8" i="607" s="1"/>
  <c r="J8" i="607" a="1"/>
  <c r="J8" i="607" s="1"/>
  <c r="H8" i="607"/>
  <c r="V7" i="607"/>
  <c r="N7" i="607"/>
  <c r="N7" i="505" s="1"/>
  <c r="K7" i="607" a="1"/>
  <c r="K7" i="607" s="1"/>
  <c r="J7" i="607" a="1"/>
  <c r="J7" i="607" s="1"/>
  <c r="H7" i="607"/>
  <c r="J535" i="607" l="1"/>
  <c r="Q535" i="607" s="1"/>
  <c r="R535" i="607" s="1"/>
  <c r="C535" i="508"/>
  <c r="C535" i="505"/>
  <c r="J534" i="607"/>
  <c r="Q534" i="607" s="1"/>
  <c r="C534" i="508"/>
  <c r="C534" i="505"/>
  <c r="J533" i="607"/>
  <c r="C533" i="508"/>
  <c r="C533" i="505"/>
  <c r="I164" i="608"/>
  <c r="B172" i="608" s="1"/>
  <c r="C520" i="608" s="1"/>
  <c r="H159" i="505"/>
  <c r="H159" i="508"/>
  <c r="H146" i="508"/>
  <c r="H146" i="505"/>
  <c r="V28" i="608"/>
  <c r="V28" i="607"/>
  <c r="I164" i="607"/>
  <c r="B172" i="607" s="1"/>
  <c r="C520" i="607" s="1"/>
  <c r="N163" i="607"/>
  <c r="N137" i="607"/>
  <c r="R169" i="607"/>
  <c r="N121" i="607"/>
  <c r="N86" i="607"/>
  <c r="T164" i="608"/>
  <c r="X164" i="608"/>
  <c r="Z164" i="608"/>
  <c r="V148" i="608"/>
  <c r="W148" i="608" s="1"/>
  <c r="N137" i="608"/>
  <c r="W122" i="608"/>
  <c r="J137" i="608" a="1"/>
  <c r="J137" i="608" s="1"/>
  <c r="M137" i="608"/>
  <c r="R168" i="608"/>
  <c r="W29" i="608"/>
  <c r="H121" i="607"/>
  <c r="J148" i="608" a="1"/>
  <c r="J148" i="608" s="1"/>
  <c r="H148" i="608"/>
  <c r="J163" i="608" a="1"/>
  <c r="J163" i="608" s="1"/>
  <c r="H163" i="608"/>
  <c r="K148" i="607"/>
  <c r="J163" i="607" a="1"/>
  <c r="J163" i="607" s="1"/>
  <c r="K28" i="608"/>
  <c r="M7" i="608"/>
  <c r="M28" i="608" s="1"/>
  <c r="H28" i="608"/>
  <c r="H164" i="608" s="1"/>
  <c r="E171" i="608" s="1"/>
  <c r="N28" i="608"/>
  <c r="N164" i="608" s="1"/>
  <c r="B173" i="608" s="1"/>
  <c r="W7" i="608"/>
  <c r="Q525" i="608"/>
  <c r="M86" i="608"/>
  <c r="K525" i="608"/>
  <c r="K526" i="608"/>
  <c r="K199" i="608"/>
  <c r="M178" i="608"/>
  <c r="M199" i="608" s="1"/>
  <c r="W28" i="608"/>
  <c r="M87" i="608"/>
  <c r="M121" i="608" s="1"/>
  <c r="K121" i="608"/>
  <c r="K527" i="608"/>
  <c r="K148" i="608"/>
  <c r="M138" i="608"/>
  <c r="M148" i="608" s="1"/>
  <c r="K528" i="608"/>
  <c r="K163" i="608"/>
  <c r="M149" i="608"/>
  <c r="M163" i="608" s="1"/>
  <c r="K529" i="608"/>
  <c r="K257" i="608"/>
  <c r="M200" i="608"/>
  <c r="M257" i="608" s="1"/>
  <c r="J28" i="608" a="1"/>
  <c r="J28" i="608" s="1"/>
  <c r="J86" i="608" a="1"/>
  <c r="J86" i="608" s="1"/>
  <c r="K86" i="608"/>
  <c r="W87" i="608"/>
  <c r="J121" i="608" a="1"/>
  <c r="J121" i="608" s="1"/>
  <c r="K137" i="608"/>
  <c r="V163" i="608"/>
  <c r="W163" i="608" s="1"/>
  <c r="G164" i="608"/>
  <c r="P164" i="608"/>
  <c r="X168" i="608" s="1"/>
  <c r="X173" i="608" s="1"/>
  <c r="K166" i="608"/>
  <c r="R166" i="608"/>
  <c r="B342" i="608"/>
  <c r="J335" i="608" a="1"/>
  <c r="J335" i="608" s="1"/>
  <c r="M342" i="608" s="1"/>
  <c r="R337" i="608"/>
  <c r="O335" i="608"/>
  <c r="K308" i="608"/>
  <c r="M293" i="608"/>
  <c r="M308" i="608" s="1"/>
  <c r="C530" i="608"/>
  <c r="E524" i="608" s="1"/>
  <c r="W138" i="608"/>
  <c r="W178" i="608"/>
  <c r="W199" i="608" s="1"/>
  <c r="J199" i="608" a="1"/>
  <c r="J199" i="608" s="1"/>
  <c r="X338" i="608"/>
  <c r="P335" i="608"/>
  <c r="X339" i="608" s="1"/>
  <c r="W200" i="608"/>
  <c r="K334" i="608"/>
  <c r="K341" i="608"/>
  <c r="M341" i="608" s="1"/>
  <c r="M337" i="608"/>
  <c r="V308" i="608"/>
  <c r="W308" i="608" s="1"/>
  <c r="X344" i="608"/>
  <c r="E341" i="608"/>
  <c r="K370" i="608"/>
  <c r="M349" i="608"/>
  <c r="M370" i="608" s="1"/>
  <c r="K428" i="608"/>
  <c r="K463" i="608"/>
  <c r="M429" i="608"/>
  <c r="M463" i="608" s="1"/>
  <c r="M258" i="608"/>
  <c r="M292" i="608" s="1"/>
  <c r="M309" i="608"/>
  <c r="M319" i="608" s="1"/>
  <c r="M320" i="608"/>
  <c r="M334" i="608" s="1"/>
  <c r="Z343" i="608"/>
  <c r="B514" i="608"/>
  <c r="J507" i="608" a="1"/>
  <c r="J507" i="608" s="1"/>
  <c r="M514" i="608" s="1"/>
  <c r="R509" i="608"/>
  <c r="X509" i="608"/>
  <c r="O507" i="608"/>
  <c r="X510" i="608" s="1"/>
  <c r="M371" i="608"/>
  <c r="M428" i="608" s="1"/>
  <c r="H463" i="608"/>
  <c r="H507" i="608" s="1"/>
  <c r="E514" i="608" s="1"/>
  <c r="N463" i="608"/>
  <c r="N507" i="608" s="1"/>
  <c r="B516" i="608" s="1"/>
  <c r="E516" i="608" s="1"/>
  <c r="W429" i="608"/>
  <c r="J463" i="608" a="1"/>
  <c r="J463" i="608" s="1"/>
  <c r="N479" i="608"/>
  <c r="W349" i="608"/>
  <c r="W370" i="608" s="1"/>
  <c r="J370" i="608" a="1"/>
  <c r="J370" i="608" s="1"/>
  <c r="W464" i="608"/>
  <c r="V479" i="608"/>
  <c r="W479" i="608" s="1"/>
  <c r="V490" i="608"/>
  <c r="W490" i="608" s="1"/>
  <c r="W506" i="608"/>
  <c r="V506" i="608"/>
  <c r="R534" i="608"/>
  <c r="S534" i="608" a="1"/>
  <c r="S534" i="608" s="1"/>
  <c r="M480" i="608"/>
  <c r="M490" i="608" s="1"/>
  <c r="M491" i="608"/>
  <c r="M506" i="608" s="1"/>
  <c r="R514" i="608"/>
  <c r="K513" i="608"/>
  <c r="M509" i="608"/>
  <c r="J536" i="608"/>
  <c r="Q533" i="608"/>
  <c r="R535" i="608"/>
  <c r="S535" i="608" a="1"/>
  <c r="S535" i="608" s="1"/>
  <c r="E513" i="608"/>
  <c r="T533" i="608" a="1"/>
  <c r="T533" i="608" s="1"/>
  <c r="T534" i="608" a="1"/>
  <c r="T534" i="608" s="1"/>
  <c r="T535" i="608" a="1"/>
  <c r="T535" i="608" s="1"/>
  <c r="C536" i="608"/>
  <c r="T536" i="608" s="1" a="1"/>
  <c r="T536" i="608" s="1"/>
  <c r="K28" i="607"/>
  <c r="M7" i="607"/>
  <c r="M28" i="607" s="1"/>
  <c r="W28" i="607"/>
  <c r="W164" i="607" s="1"/>
  <c r="V164" i="607"/>
  <c r="I173" i="607" s="1"/>
  <c r="Q525" i="607"/>
  <c r="M29" i="607"/>
  <c r="M86" i="607" s="1"/>
  <c r="K86" i="607"/>
  <c r="M87" i="607"/>
  <c r="M121" i="607" s="1"/>
  <c r="K121" i="607"/>
  <c r="M122" i="607"/>
  <c r="M137" i="607" s="1"/>
  <c r="K137" i="607"/>
  <c r="K527" i="607"/>
  <c r="K529" i="607"/>
  <c r="H28" i="607"/>
  <c r="H164" i="607" s="1"/>
  <c r="E171" i="607" s="1"/>
  <c r="N28" i="607"/>
  <c r="N164" i="607" s="1"/>
  <c r="B173" i="607" s="1"/>
  <c r="W7" i="607"/>
  <c r="C530" i="607"/>
  <c r="E524" i="607" s="1"/>
  <c r="K525" i="607"/>
  <c r="K526" i="607"/>
  <c r="K528" i="607"/>
  <c r="K163" i="607"/>
  <c r="J28" i="607" a="1"/>
  <c r="J28" i="607" s="1"/>
  <c r="W29" i="607"/>
  <c r="J86" i="607" a="1"/>
  <c r="J86" i="607" s="1"/>
  <c r="W87" i="607"/>
  <c r="J121" i="607" a="1"/>
  <c r="J121" i="607" s="1"/>
  <c r="W122" i="607"/>
  <c r="J137" i="607" a="1"/>
  <c r="J137" i="607" s="1"/>
  <c r="M138" i="607"/>
  <c r="M148" i="607" s="1"/>
  <c r="J148" i="607" a="1"/>
  <c r="J148" i="607" s="1"/>
  <c r="M149" i="607"/>
  <c r="M163" i="607" s="1"/>
  <c r="G164" i="607"/>
  <c r="P164" i="607"/>
  <c r="X168" i="607" s="1"/>
  <c r="X173" i="607" s="1"/>
  <c r="K166" i="607"/>
  <c r="R166" i="607"/>
  <c r="M178" i="607"/>
  <c r="M199" i="607" s="1"/>
  <c r="B342" i="607"/>
  <c r="J335" i="607" a="1"/>
  <c r="J335" i="607" s="1"/>
  <c r="M342" i="607" s="1"/>
  <c r="R337" i="607"/>
  <c r="O335" i="607"/>
  <c r="M200" i="607"/>
  <c r="M257" i="607" s="1"/>
  <c r="K308" i="607"/>
  <c r="K335" i="607" s="1"/>
  <c r="M293" i="607"/>
  <c r="M308" i="607" s="1"/>
  <c r="E527" i="607"/>
  <c r="X338" i="607"/>
  <c r="P335" i="607"/>
  <c r="X339" i="607" s="1"/>
  <c r="V308" i="607"/>
  <c r="W308" i="607" s="1"/>
  <c r="W335" i="607" s="1"/>
  <c r="V319" i="607"/>
  <c r="W319" i="607" s="1"/>
  <c r="K337" i="607"/>
  <c r="Z342" i="607"/>
  <c r="B514" i="607"/>
  <c r="J507" i="607" a="1"/>
  <c r="J507" i="607" s="1"/>
  <c r="M514" i="607" s="1"/>
  <c r="R338" i="607"/>
  <c r="M258" i="607"/>
  <c r="M292" i="607" s="1"/>
  <c r="M309" i="607"/>
  <c r="M319" i="607" s="1"/>
  <c r="M320" i="607"/>
  <c r="M334" i="607" s="1"/>
  <c r="X344" i="607"/>
  <c r="Z337" i="607" s="1" a="1"/>
  <c r="Z337" i="607" s="1"/>
  <c r="Z341" i="607"/>
  <c r="Z343" i="607"/>
  <c r="W370" i="607"/>
  <c r="K428" i="607"/>
  <c r="J370" i="607" a="1"/>
  <c r="J370" i="607" s="1"/>
  <c r="K370" i="607"/>
  <c r="M429" i="607"/>
  <c r="M463" i="607" s="1"/>
  <c r="K490" i="607"/>
  <c r="V506" i="607"/>
  <c r="W491" i="607"/>
  <c r="W506" i="607" s="1"/>
  <c r="R534" i="607"/>
  <c r="S534" i="607" a="1"/>
  <c r="S534" i="607" s="1"/>
  <c r="R509" i="607"/>
  <c r="X509" i="607"/>
  <c r="O507" i="607"/>
  <c r="X510" i="607" s="1"/>
  <c r="M371" i="607"/>
  <c r="M428" i="607" s="1"/>
  <c r="M507" i="607" s="1"/>
  <c r="M479" i="607"/>
  <c r="K479" i="607"/>
  <c r="V490" i="607"/>
  <c r="W490" i="607" s="1"/>
  <c r="W480" i="607"/>
  <c r="H506" i="607"/>
  <c r="H507" i="607" s="1"/>
  <c r="E514" i="607" s="1"/>
  <c r="N506" i="607"/>
  <c r="N507" i="607" s="1"/>
  <c r="B516" i="607" s="1"/>
  <c r="E516" i="607" s="1"/>
  <c r="R511" i="607"/>
  <c r="R512" i="607"/>
  <c r="R513" i="607"/>
  <c r="K513" i="607"/>
  <c r="M509" i="607"/>
  <c r="Q533" i="607"/>
  <c r="S535" i="607" a="1"/>
  <c r="S535" i="607" s="1"/>
  <c r="E513" i="607"/>
  <c r="T533" i="607" a="1"/>
  <c r="T533" i="607" s="1"/>
  <c r="T534" i="607" a="1"/>
  <c r="T534" i="607" s="1"/>
  <c r="T535" i="607" a="1"/>
  <c r="T535" i="607" s="1"/>
  <c r="C536" i="607"/>
  <c r="T536" i="607" s="1" a="1"/>
  <c r="T536" i="607" s="1"/>
  <c r="J536" i="607" l="1"/>
  <c r="E529" i="607"/>
  <c r="E525" i="607"/>
  <c r="Z167" i="607"/>
  <c r="Z169" i="607"/>
  <c r="Z170" i="607"/>
  <c r="Z170" i="608"/>
  <c r="Z169" i="608"/>
  <c r="Z171" i="608"/>
  <c r="E528" i="608"/>
  <c r="E527" i="608"/>
  <c r="E525" i="608"/>
  <c r="E529" i="608"/>
  <c r="E526" i="608"/>
  <c r="E528" i="607"/>
  <c r="E526" i="607"/>
  <c r="M513" i="608"/>
  <c r="R516" i="608"/>
  <c r="M507" i="608"/>
  <c r="Z337" i="608" a="1"/>
  <c r="Z337" i="608" s="1"/>
  <c r="Z342" i="608"/>
  <c r="Z341" i="608"/>
  <c r="Z338" i="608"/>
  <c r="W335" i="608"/>
  <c r="Z340" i="608"/>
  <c r="Z172" i="608"/>
  <c r="Z166" i="608" a="1"/>
  <c r="Z166" i="608" s="1"/>
  <c r="K524" i="608"/>
  <c r="R173" i="608"/>
  <c r="T166" i="608" s="1" a="1"/>
  <c r="T166" i="608" s="1"/>
  <c r="Q526" i="608"/>
  <c r="Z168" i="608"/>
  <c r="W164" i="608"/>
  <c r="M335" i="608"/>
  <c r="C521" i="608"/>
  <c r="G521" i="608" s="1"/>
  <c r="E173" i="608"/>
  <c r="M164" i="608"/>
  <c r="R533" i="608"/>
  <c r="R536" i="608" s="1"/>
  <c r="Q536" i="608"/>
  <c r="S536" i="608" s="1" a="1"/>
  <c r="S536" i="608" s="1"/>
  <c r="S533" i="608" a="1"/>
  <c r="S533" i="608" s="1"/>
  <c r="T514" i="608"/>
  <c r="X516" i="608"/>
  <c r="V507" i="608"/>
  <c r="K507" i="608"/>
  <c r="Z339" i="608"/>
  <c r="R344" i="608"/>
  <c r="M166" i="608"/>
  <c r="K170" i="608"/>
  <c r="M170" i="608" s="1"/>
  <c r="J164" i="608" a="1"/>
  <c r="J164" i="608" s="1"/>
  <c r="M171" i="608" s="1"/>
  <c r="B171" i="608"/>
  <c r="C519" i="608" s="1"/>
  <c r="V164" i="608"/>
  <c r="I173" i="608" s="1"/>
  <c r="V335" i="608"/>
  <c r="I344" i="608" s="1"/>
  <c r="M344" i="608" s="1" a="1"/>
  <c r="M344" i="608" s="1"/>
  <c r="K335" i="608"/>
  <c r="Z167" i="608"/>
  <c r="G519" i="608"/>
  <c r="K164" i="608"/>
  <c r="E172" i="608" s="1"/>
  <c r="E343" i="607"/>
  <c r="I343" i="607" s="1"/>
  <c r="M343" i="607" s="1"/>
  <c r="L335" i="607"/>
  <c r="I342" i="607" s="1"/>
  <c r="M513" i="607"/>
  <c r="R516" i="607"/>
  <c r="V507" i="607"/>
  <c r="Z340" i="607"/>
  <c r="Z339" i="607"/>
  <c r="M335" i="607"/>
  <c r="M166" i="607"/>
  <c r="K170" i="607"/>
  <c r="M170" i="607" s="1"/>
  <c r="J164" i="607" a="1"/>
  <c r="J164" i="607" s="1"/>
  <c r="M171" i="607" s="1"/>
  <c r="B171" i="607"/>
  <c r="C519" i="607" s="1"/>
  <c r="G519" i="607"/>
  <c r="M173" i="607" a="1"/>
  <c r="M173" i="607" s="1"/>
  <c r="M164" i="607"/>
  <c r="R533" i="607"/>
  <c r="R536" i="607" s="1"/>
  <c r="Q536" i="607"/>
  <c r="S536" i="607" s="1" a="1"/>
  <c r="S536" i="607" s="1"/>
  <c r="S533" i="607" a="1"/>
  <c r="S533" i="607" s="1"/>
  <c r="T513" i="607"/>
  <c r="T511" i="607"/>
  <c r="Z509" i="607" a="1"/>
  <c r="Z509" i="607" s="1"/>
  <c r="X516" i="607"/>
  <c r="K507" i="607"/>
  <c r="M337" i="607"/>
  <c r="K341" i="607"/>
  <c r="M341" i="607" s="1"/>
  <c r="Z338" i="607"/>
  <c r="T337" i="607" a="1"/>
  <c r="T337" i="607" s="1"/>
  <c r="R344" i="607"/>
  <c r="Z172" i="607"/>
  <c r="Z171" i="607"/>
  <c r="Z166" i="607" a="1"/>
  <c r="Z166" i="607" s="1"/>
  <c r="K524" i="607"/>
  <c r="R173" i="607"/>
  <c r="T166" i="607" s="1" a="1"/>
  <c r="T166" i="607" s="1"/>
  <c r="Q526" i="607"/>
  <c r="Z168" i="607"/>
  <c r="V335" i="607"/>
  <c r="I344" i="607" s="1"/>
  <c r="M344" i="607" s="1" a="1"/>
  <c r="M344" i="607" s="1"/>
  <c r="C521" i="607"/>
  <c r="G521" i="607" s="1"/>
  <c r="E173" i="607"/>
  <c r="K164" i="607"/>
  <c r="E172" i="607" s="1"/>
  <c r="I159" i="606"/>
  <c r="I152" i="606"/>
  <c r="E530" i="607" l="1"/>
  <c r="E530" i="608"/>
  <c r="I172" i="608"/>
  <c r="M172" i="608" s="1"/>
  <c r="L164" i="608"/>
  <c r="I171" i="608" s="1"/>
  <c r="T343" i="608"/>
  <c r="T338" i="608"/>
  <c r="T342" i="608"/>
  <c r="T339" i="608"/>
  <c r="T340" i="608"/>
  <c r="T341" i="608"/>
  <c r="E515" i="608"/>
  <c r="I515" i="608" s="1"/>
  <c r="M515" i="608" s="1"/>
  <c r="L507" i="608"/>
  <c r="I514" i="608" s="1"/>
  <c r="Z515" i="608"/>
  <c r="Z514" i="608"/>
  <c r="Z513" i="608"/>
  <c r="Z512" i="608"/>
  <c r="Z511" i="608"/>
  <c r="T515" i="608"/>
  <c r="T512" i="608"/>
  <c r="T511" i="608"/>
  <c r="T510" i="608"/>
  <c r="T513" i="608"/>
  <c r="E343" i="608"/>
  <c r="I343" i="608" s="1"/>
  <c r="M343" i="608" s="1"/>
  <c r="L335" i="608"/>
  <c r="I342" i="608" s="1"/>
  <c r="K521" i="608"/>
  <c r="O521" i="608" s="1" a="1"/>
  <c r="O521" i="608" s="1"/>
  <c r="M173" i="608" a="1"/>
  <c r="M173" i="608" s="1"/>
  <c r="O519" i="608" a="1"/>
  <c r="O519" i="608" s="1"/>
  <c r="T337" i="608" a="1"/>
  <c r="T337" i="608" s="1"/>
  <c r="I516" i="608"/>
  <c r="M516" i="608" s="1" a="1"/>
  <c r="M516" i="608" s="1"/>
  <c r="W507" i="608"/>
  <c r="Z509" i="608" a="1"/>
  <c r="Z509" i="608" s="1"/>
  <c r="Q530" i="608"/>
  <c r="S526" i="608" s="1"/>
  <c r="K530" i="608"/>
  <c r="T172" i="608"/>
  <c r="T169" i="608"/>
  <c r="T170" i="608"/>
  <c r="T171" i="608"/>
  <c r="T167" i="608"/>
  <c r="T168" i="608"/>
  <c r="T509" i="608" a="1"/>
  <c r="T509" i="608" s="1"/>
  <c r="Z510" i="608"/>
  <c r="Q530" i="607"/>
  <c r="T343" i="607"/>
  <c r="T339" i="607"/>
  <c r="T340" i="607"/>
  <c r="T341" i="607"/>
  <c r="T342" i="607"/>
  <c r="Z515" i="607"/>
  <c r="Z512" i="607"/>
  <c r="Z513" i="607"/>
  <c r="Z514" i="607"/>
  <c r="Z511" i="607"/>
  <c r="O519" i="607" a="1"/>
  <c r="O519" i="607" s="1"/>
  <c r="T338" i="607"/>
  <c r="T515" i="607"/>
  <c r="T510" i="607"/>
  <c r="T514" i="607"/>
  <c r="T512" i="607"/>
  <c r="I172" i="607"/>
  <c r="M172" i="607" s="1"/>
  <c r="K530" i="607"/>
  <c r="T172" i="607"/>
  <c r="T169" i="607"/>
  <c r="T171" i="607"/>
  <c r="T167" i="607"/>
  <c r="T168" i="607"/>
  <c r="T170" i="607"/>
  <c r="E515" i="607"/>
  <c r="I515" i="607" s="1"/>
  <c r="M515" i="607" s="1"/>
  <c r="L507" i="607"/>
  <c r="I514" i="607" s="1"/>
  <c r="L164" i="607"/>
  <c r="I171" i="607" s="1"/>
  <c r="I516" i="607"/>
  <c r="M516" i="607" s="1" a="1"/>
  <c r="M516" i="607" s="1"/>
  <c r="W507" i="607"/>
  <c r="T509" i="607" a="1"/>
  <c r="T509" i="607" s="1"/>
  <c r="Z510" i="607"/>
  <c r="I20" i="606"/>
  <c r="I21" i="606"/>
  <c r="I40" i="606"/>
  <c r="I45" i="606"/>
  <c r="M529" i="608" l="1"/>
  <c r="M527" i="608"/>
  <c r="M525" i="608"/>
  <c r="M528" i="608"/>
  <c r="M526" i="608"/>
  <c r="M524" i="608" a="1"/>
  <c r="M524" i="608" s="1"/>
  <c r="G520" i="608"/>
  <c r="S527" i="608"/>
  <c r="S529" i="608"/>
  <c r="S524" i="608" a="1"/>
  <c r="S524" i="608" s="1"/>
  <c r="S528" i="608"/>
  <c r="S525" i="608"/>
  <c r="K521" i="607"/>
  <c r="O521" i="607" s="1" a="1"/>
  <c r="O521" i="607" s="1"/>
  <c r="S528" i="607"/>
  <c r="S524" i="607" a="1"/>
  <c r="S524" i="607" s="1"/>
  <c r="S527" i="607"/>
  <c r="S529" i="607"/>
  <c r="S525" i="607"/>
  <c r="M528" i="607"/>
  <c r="M525" i="607"/>
  <c r="M527" i="607"/>
  <c r="M526" i="607"/>
  <c r="M529" i="607"/>
  <c r="G520" i="607"/>
  <c r="M524" i="607" a="1"/>
  <c r="M524" i="607" s="1"/>
  <c r="S526" i="607"/>
  <c r="G146" i="606"/>
  <c r="K520" i="608" l="1"/>
  <c r="O520" i="608" s="1"/>
  <c r="K519" i="608"/>
  <c r="S530" i="608"/>
  <c r="S530" i="607"/>
  <c r="K520" i="607"/>
  <c r="O520" i="607" s="1"/>
  <c r="K519" i="607"/>
  <c r="G52" i="606"/>
  <c r="G51" i="606"/>
  <c r="G159" i="606"/>
  <c r="G108" i="606"/>
  <c r="G152" i="606"/>
  <c r="G92" i="606"/>
  <c r="G88" i="606"/>
  <c r="G40" i="606"/>
  <c r="G45" i="606"/>
  <c r="P536" i="606"/>
  <c r="O536" i="606"/>
  <c r="N536" i="606"/>
  <c r="M536" i="606"/>
  <c r="L536" i="606"/>
  <c r="K536" i="606"/>
  <c r="I536" i="606"/>
  <c r="H536" i="606"/>
  <c r="G536" i="606"/>
  <c r="F536" i="606"/>
  <c r="E536" i="606"/>
  <c r="D536" i="606"/>
  <c r="C535" i="606"/>
  <c r="J535" i="606" s="1"/>
  <c r="Q535" i="606" s="1"/>
  <c r="C534" i="606"/>
  <c r="J534" i="606" s="1"/>
  <c r="Q534" i="606" s="1"/>
  <c r="C533" i="606"/>
  <c r="J533" i="606" s="1"/>
  <c r="G517" i="606"/>
  <c r="N517" i="606" s="1"/>
  <c r="X515" i="606"/>
  <c r="X514" i="606"/>
  <c r="X513" i="606"/>
  <c r="G513" i="606"/>
  <c r="C513" i="606"/>
  <c r="X512" i="606"/>
  <c r="I512" i="606"/>
  <c r="E512" i="606"/>
  <c r="K512" i="606" s="1"/>
  <c r="M512" i="606" s="1"/>
  <c r="X511" i="606"/>
  <c r="I511" i="606"/>
  <c r="E511" i="606"/>
  <c r="K511" i="606" s="1"/>
  <c r="M511" i="606" s="1"/>
  <c r="I510" i="606"/>
  <c r="E510" i="606"/>
  <c r="K510" i="606" s="1"/>
  <c r="M510" i="606" s="1"/>
  <c r="I509" i="606"/>
  <c r="I513" i="606" s="1"/>
  <c r="E509" i="606"/>
  <c r="AA506" i="606"/>
  <c r="Z506" i="606"/>
  <c r="Y506" i="606"/>
  <c r="X506" i="606"/>
  <c r="U506" i="606"/>
  <c r="T506" i="606"/>
  <c r="S506" i="606"/>
  <c r="R506" i="606"/>
  <c r="Q506" i="606"/>
  <c r="P506" i="606"/>
  <c r="O506" i="606"/>
  <c r="R514" i="606" s="1"/>
  <c r="J506" i="606" a="1"/>
  <c r="J506" i="606" s="1"/>
  <c r="I506" i="606"/>
  <c r="G506" i="606"/>
  <c r="H505" i="606"/>
  <c r="H504" i="606"/>
  <c r="H503" i="606"/>
  <c r="D502" i="606"/>
  <c r="H502" i="606" s="1"/>
  <c r="V501" i="606"/>
  <c r="W501" i="606" s="1"/>
  <c r="N501" i="606"/>
  <c r="K501" i="606" a="1"/>
  <c r="K501" i="606" s="1"/>
  <c r="M501" i="606" s="1"/>
  <c r="J501" i="606" a="1"/>
  <c r="J501" i="606" s="1"/>
  <c r="H501" i="606"/>
  <c r="H500" i="606"/>
  <c r="H499" i="606"/>
  <c r="W498" i="606"/>
  <c r="V498" i="606"/>
  <c r="N498" i="606"/>
  <c r="K498" i="606"/>
  <c r="M498" i="606" s="1"/>
  <c r="K498" i="606" a="1"/>
  <c r="J498" i="606"/>
  <c r="J498" i="606" a="1"/>
  <c r="H498" i="606"/>
  <c r="V497" i="606"/>
  <c r="W497" i="606" s="1"/>
  <c r="N497" i="606"/>
  <c r="K497" i="606" a="1"/>
  <c r="K497" i="606" s="1"/>
  <c r="M497" i="606" s="1"/>
  <c r="J497" i="606" a="1"/>
  <c r="J497" i="606" s="1"/>
  <c r="H497" i="606"/>
  <c r="H496" i="606"/>
  <c r="H495" i="606"/>
  <c r="W494" i="606"/>
  <c r="V494" i="606"/>
  <c r="N494" i="606"/>
  <c r="K494" i="606"/>
  <c r="M494" i="606" s="1"/>
  <c r="K494" i="606" a="1"/>
  <c r="J494" i="606"/>
  <c r="J494" i="606" a="1"/>
  <c r="H494" i="606"/>
  <c r="V493" i="606"/>
  <c r="W493" i="606" s="1"/>
  <c r="N493" i="606"/>
  <c r="K493" i="606" a="1"/>
  <c r="K493" i="606" s="1"/>
  <c r="M493" i="606" s="1"/>
  <c r="J493" i="606" a="1"/>
  <c r="J493" i="606" s="1"/>
  <c r="H493" i="606"/>
  <c r="W492" i="606"/>
  <c r="V492" i="606"/>
  <c r="N492" i="606"/>
  <c r="K492" i="606"/>
  <c r="M492" i="606" s="1"/>
  <c r="K492" i="606" a="1"/>
  <c r="J492" i="606"/>
  <c r="J492" i="606" a="1"/>
  <c r="H492" i="606"/>
  <c r="V491" i="606"/>
  <c r="V506" i="606" s="1"/>
  <c r="N491" i="606"/>
  <c r="N506" i="606" s="1"/>
  <c r="K491" i="606" a="1"/>
  <c r="K491" i="606" s="1"/>
  <c r="J491" i="606" a="1"/>
  <c r="J491" i="606" s="1"/>
  <c r="H491" i="606"/>
  <c r="H506" i="606" s="1"/>
  <c r="AA490" i="606"/>
  <c r="Z490" i="606"/>
  <c r="Y490" i="606"/>
  <c r="X490" i="606"/>
  <c r="U490" i="606"/>
  <c r="T490" i="606"/>
  <c r="S490" i="606"/>
  <c r="Q490" i="606"/>
  <c r="P490" i="606"/>
  <c r="O490" i="606"/>
  <c r="J490" i="606" a="1"/>
  <c r="J490" i="606" s="1"/>
  <c r="I490" i="606"/>
  <c r="G490" i="606"/>
  <c r="W489" i="606"/>
  <c r="V489" i="606"/>
  <c r="N489" i="606"/>
  <c r="K489" i="606"/>
  <c r="M489" i="606" s="1"/>
  <c r="K489" i="606" a="1"/>
  <c r="J489" i="606"/>
  <c r="J489" i="606" a="1"/>
  <c r="H489" i="606"/>
  <c r="H488" i="606"/>
  <c r="H487" i="606"/>
  <c r="H486" i="606"/>
  <c r="H485" i="606"/>
  <c r="V484" i="606"/>
  <c r="W484" i="606" s="1"/>
  <c r="N484" i="606"/>
  <c r="K484" i="606" a="1"/>
  <c r="K484" i="606" s="1"/>
  <c r="M484" i="606" s="1"/>
  <c r="J484" i="606" a="1"/>
  <c r="J484" i="606" s="1"/>
  <c r="H484" i="606"/>
  <c r="W483" i="606"/>
  <c r="V483" i="606"/>
  <c r="N483" i="606"/>
  <c r="K483" i="606"/>
  <c r="M483" i="606" s="1"/>
  <c r="K483" i="606" a="1"/>
  <c r="J483" i="606"/>
  <c r="J483" i="606" a="1"/>
  <c r="H483" i="606"/>
  <c r="V482" i="606"/>
  <c r="W482" i="606" s="1"/>
  <c r="N482" i="606"/>
  <c r="K482" i="606" a="1"/>
  <c r="K482" i="606" s="1"/>
  <c r="M482" i="606" s="1"/>
  <c r="J482" i="606" a="1"/>
  <c r="J482" i="606" s="1"/>
  <c r="H482" i="606"/>
  <c r="W481" i="606"/>
  <c r="V481" i="606"/>
  <c r="N481" i="606"/>
  <c r="N490" i="606" s="1"/>
  <c r="K481" i="606"/>
  <c r="M481" i="606" s="1"/>
  <c r="K481" i="606" a="1"/>
  <c r="J481" i="606"/>
  <c r="J481" i="606" a="1"/>
  <c r="H481" i="606"/>
  <c r="H490" i="606" s="1"/>
  <c r="V480" i="606"/>
  <c r="V490" i="606" s="1"/>
  <c r="W490" i="606" s="1"/>
  <c r="N480" i="606"/>
  <c r="K480" i="606" a="1"/>
  <c r="K480" i="606" s="1"/>
  <c r="J480" i="606" a="1"/>
  <c r="J480" i="606" s="1"/>
  <c r="H480" i="606"/>
  <c r="AA479" i="606"/>
  <c r="Z479" i="606"/>
  <c r="Y479" i="606"/>
  <c r="X479" i="606"/>
  <c r="U479" i="606"/>
  <c r="T479" i="606"/>
  <c r="S479" i="606"/>
  <c r="Q479" i="606"/>
  <c r="P479" i="606"/>
  <c r="O479" i="606"/>
  <c r="J479" i="606" a="1"/>
  <c r="J479" i="606" s="1"/>
  <c r="I479" i="606"/>
  <c r="G479" i="606"/>
  <c r="W478" i="606"/>
  <c r="V478" i="606"/>
  <c r="N478" i="606"/>
  <c r="K478" i="606"/>
  <c r="M478" i="606" s="1"/>
  <c r="K478" i="606" a="1"/>
  <c r="J478" i="606"/>
  <c r="J478" i="606" a="1"/>
  <c r="H478" i="606"/>
  <c r="V477" i="606"/>
  <c r="W477" i="606" s="1"/>
  <c r="N477" i="606"/>
  <c r="K477" i="606" a="1"/>
  <c r="K477" i="606" s="1"/>
  <c r="M477" i="606" s="1"/>
  <c r="J477" i="606" a="1"/>
  <c r="J477" i="606" s="1"/>
  <c r="H477" i="606"/>
  <c r="W476" i="606"/>
  <c r="V476" i="606"/>
  <c r="N476" i="606"/>
  <c r="K476" i="606"/>
  <c r="M476" i="606" s="1"/>
  <c r="K476" i="606" a="1"/>
  <c r="J476" i="606"/>
  <c r="J476" i="606" a="1"/>
  <c r="H476" i="606"/>
  <c r="V475" i="606"/>
  <c r="W475" i="606" s="1"/>
  <c r="N475" i="606"/>
  <c r="K475" i="606" a="1"/>
  <c r="K475" i="606" s="1"/>
  <c r="M475" i="606" s="1"/>
  <c r="J475" i="606" a="1"/>
  <c r="J475" i="606" s="1"/>
  <c r="H475" i="606"/>
  <c r="W474" i="606"/>
  <c r="V474" i="606"/>
  <c r="N474" i="606"/>
  <c r="K474" i="606"/>
  <c r="M474" i="606" s="1"/>
  <c r="K474" i="606" a="1"/>
  <c r="J474" i="606"/>
  <c r="J474" i="606" a="1"/>
  <c r="H474" i="606"/>
  <c r="V473" i="606"/>
  <c r="W473" i="606" s="1"/>
  <c r="N473" i="606"/>
  <c r="K473" i="606" a="1"/>
  <c r="K473" i="606" s="1"/>
  <c r="M473" i="606" s="1"/>
  <c r="J473" i="606" a="1"/>
  <c r="J473" i="606" s="1"/>
  <c r="H473" i="606"/>
  <c r="W472" i="606"/>
  <c r="V472" i="606"/>
  <c r="N472" i="606"/>
  <c r="K472" i="606"/>
  <c r="M472" i="606" s="1"/>
  <c r="K472" i="606" a="1"/>
  <c r="J472" i="606"/>
  <c r="J472" i="606" a="1"/>
  <c r="H472" i="606"/>
  <c r="V471" i="606"/>
  <c r="W471" i="606" s="1"/>
  <c r="N471" i="606"/>
  <c r="K471" i="606" a="1"/>
  <c r="K471" i="606" s="1"/>
  <c r="M471" i="606" s="1"/>
  <c r="J471" i="606" a="1"/>
  <c r="J471" i="606" s="1"/>
  <c r="H471" i="606"/>
  <c r="W470" i="606"/>
  <c r="V470" i="606"/>
  <c r="N470" i="606"/>
  <c r="K470" i="606"/>
  <c r="M470" i="606" s="1"/>
  <c r="K470" i="606" a="1"/>
  <c r="J470" i="606"/>
  <c r="J470" i="606" a="1"/>
  <c r="H470" i="606"/>
  <c r="V469" i="606"/>
  <c r="W469" i="606" s="1"/>
  <c r="N469" i="606"/>
  <c r="K469" i="606" a="1"/>
  <c r="K469" i="606" s="1"/>
  <c r="M469" i="606" s="1"/>
  <c r="J469" i="606" a="1"/>
  <c r="J469" i="606" s="1"/>
  <c r="H469" i="606"/>
  <c r="W468" i="606"/>
  <c r="V468" i="606"/>
  <c r="N468" i="606"/>
  <c r="K468" i="606"/>
  <c r="M468" i="606" s="1"/>
  <c r="K468" i="606" a="1"/>
  <c r="J468" i="606"/>
  <c r="J468" i="606" a="1"/>
  <c r="H468" i="606"/>
  <c r="V467" i="606"/>
  <c r="W467" i="606" s="1"/>
  <c r="N467" i="606"/>
  <c r="K467" i="606" a="1"/>
  <c r="K467" i="606" s="1"/>
  <c r="M467" i="606" s="1"/>
  <c r="J467" i="606" a="1"/>
  <c r="J467" i="606" s="1"/>
  <c r="H467" i="606"/>
  <c r="W466" i="606"/>
  <c r="V466" i="606"/>
  <c r="N466" i="606"/>
  <c r="K466" i="606"/>
  <c r="M466" i="606" s="1"/>
  <c r="K466" i="606" a="1"/>
  <c r="J466" i="606"/>
  <c r="J466" i="606" a="1"/>
  <c r="H466" i="606"/>
  <c r="V465" i="606"/>
  <c r="W465" i="606" s="1"/>
  <c r="N465" i="606"/>
  <c r="M465" i="606"/>
  <c r="K465" i="606" a="1"/>
  <c r="K465" i="606" s="1"/>
  <c r="J465" i="606" a="1"/>
  <c r="J465" i="606" s="1"/>
  <c r="H465" i="606"/>
  <c r="W464" i="606"/>
  <c r="V464" i="606"/>
  <c r="V479" i="606" s="1"/>
  <c r="W479" i="606" s="1"/>
  <c r="N464" i="606"/>
  <c r="N479" i="606" s="1"/>
  <c r="K464" i="606"/>
  <c r="K464" i="606" a="1"/>
  <c r="J464" i="606"/>
  <c r="J464" i="606" a="1"/>
  <c r="H464" i="606"/>
  <c r="H479" i="606" s="1"/>
  <c r="AA463" i="606"/>
  <c r="Z463" i="606"/>
  <c r="Y463" i="606"/>
  <c r="X463" i="606"/>
  <c r="U463" i="606"/>
  <c r="T463" i="606"/>
  <c r="S463" i="606"/>
  <c r="R463" i="606"/>
  <c r="Q463" i="606"/>
  <c r="P463" i="606"/>
  <c r="O463" i="606"/>
  <c r="J463" i="606" a="1"/>
  <c r="J463" i="606" s="1"/>
  <c r="I463" i="606"/>
  <c r="G463" i="606"/>
  <c r="W462" i="606"/>
  <c r="V462" i="606"/>
  <c r="N462" i="606"/>
  <c r="K462" i="606"/>
  <c r="M462" i="606" s="1"/>
  <c r="K462" i="606" a="1"/>
  <c r="J462" i="606"/>
  <c r="J462" i="606" a="1"/>
  <c r="H462" i="606"/>
  <c r="V461" i="606"/>
  <c r="W461" i="606" s="1"/>
  <c r="N461" i="606"/>
  <c r="M461" i="606"/>
  <c r="K461" i="606" a="1"/>
  <c r="K461" i="606" s="1"/>
  <c r="J461" i="606" a="1"/>
  <c r="J461" i="606" s="1"/>
  <c r="H461" i="606"/>
  <c r="W460" i="606"/>
  <c r="V460" i="606"/>
  <c r="N460" i="606"/>
  <c r="K460" i="606"/>
  <c r="M460" i="606" s="1"/>
  <c r="K460" i="606" a="1"/>
  <c r="J460" i="606"/>
  <c r="J460" i="606" a="1"/>
  <c r="H460" i="606"/>
  <c r="K459" i="606"/>
  <c r="M459" i="606" s="1"/>
  <c r="K459" i="606" a="1"/>
  <c r="H459" i="606"/>
  <c r="K458" i="606"/>
  <c r="M458" i="606" s="1"/>
  <c r="K458" i="606" a="1"/>
  <c r="H458" i="606"/>
  <c r="K457" i="606"/>
  <c r="M457" i="606" s="1"/>
  <c r="K457" i="606" a="1"/>
  <c r="H457" i="606"/>
  <c r="V456" i="606"/>
  <c r="W456" i="606" s="1"/>
  <c r="N456" i="606"/>
  <c r="K456" i="606" a="1"/>
  <c r="K456" i="606" s="1"/>
  <c r="M456" i="606" s="1"/>
  <c r="J456" i="606" a="1"/>
  <c r="J456" i="606" s="1"/>
  <c r="H456" i="606"/>
  <c r="W455" i="606"/>
  <c r="V455" i="606"/>
  <c r="N455" i="606"/>
  <c r="K455" i="606"/>
  <c r="M455" i="606" s="1"/>
  <c r="K455" i="606" a="1"/>
  <c r="J455" i="606"/>
  <c r="J455" i="606" a="1"/>
  <c r="H455" i="606"/>
  <c r="N454" i="606"/>
  <c r="K454" i="606" a="1"/>
  <c r="K454" i="606" s="1"/>
  <c r="M454" i="606" s="1"/>
  <c r="H454" i="606"/>
  <c r="N453" i="606"/>
  <c r="K453" i="606"/>
  <c r="M453" i="606" s="1"/>
  <c r="K453" i="606" a="1"/>
  <c r="H453" i="606"/>
  <c r="N452" i="606"/>
  <c r="K452" i="606" a="1"/>
  <c r="K452" i="606" s="1"/>
  <c r="M452" i="606" s="1"/>
  <c r="H452" i="606"/>
  <c r="N451" i="606"/>
  <c r="K451" i="606"/>
  <c r="M451" i="606" s="1"/>
  <c r="K451" i="606" a="1"/>
  <c r="H451" i="606"/>
  <c r="N450" i="606"/>
  <c r="K450" i="606" a="1"/>
  <c r="K450" i="606" s="1"/>
  <c r="M450" i="606" s="1"/>
  <c r="H450" i="606"/>
  <c r="N449" i="606"/>
  <c r="K449" i="606"/>
  <c r="M449" i="606" s="1"/>
  <c r="K449" i="606" a="1"/>
  <c r="H449" i="606"/>
  <c r="V448" i="606"/>
  <c r="W448" i="606" s="1"/>
  <c r="N448" i="606"/>
  <c r="K448" i="606" a="1"/>
  <c r="K448" i="606" s="1"/>
  <c r="M448" i="606" s="1"/>
  <c r="J448" i="606" a="1"/>
  <c r="J448" i="606" s="1"/>
  <c r="H448" i="606"/>
  <c r="W447" i="606"/>
  <c r="V447" i="606"/>
  <c r="N447" i="606"/>
  <c r="K447" i="606"/>
  <c r="M447" i="606" s="1"/>
  <c r="K447" i="606" a="1"/>
  <c r="J447" i="606"/>
  <c r="J447" i="606" a="1"/>
  <c r="H447" i="606"/>
  <c r="V446" i="606"/>
  <c r="W446" i="606" s="1"/>
  <c r="N446" i="606"/>
  <c r="K446" i="606" a="1"/>
  <c r="K446" i="606" s="1"/>
  <c r="M446" i="606" s="1"/>
  <c r="J446" i="606" a="1"/>
  <c r="J446" i="606" s="1"/>
  <c r="H446" i="606"/>
  <c r="W445" i="606"/>
  <c r="V445" i="606"/>
  <c r="N445" i="606"/>
  <c r="K445" i="606"/>
  <c r="M445" i="606" s="1"/>
  <c r="K445" i="606" a="1"/>
  <c r="J445" i="606"/>
  <c r="J445" i="606" a="1"/>
  <c r="H445" i="606"/>
  <c r="V444" i="606"/>
  <c r="W444" i="606" s="1"/>
  <c r="N444" i="606"/>
  <c r="K444" i="606" a="1"/>
  <c r="K444" i="606" s="1"/>
  <c r="M444" i="606" s="1"/>
  <c r="J444" i="606" a="1"/>
  <c r="J444" i="606" s="1"/>
  <c r="H444" i="606"/>
  <c r="W443" i="606"/>
  <c r="V443" i="606"/>
  <c r="N443" i="606"/>
  <c r="K443" i="606"/>
  <c r="M443" i="606" s="1"/>
  <c r="K443" i="606" a="1"/>
  <c r="J443" i="606"/>
  <c r="J443" i="606" a="1"/>
  <c r="H443" i="606"/>
  <c r="V442" i="606"/>
  <c r="W442" i="606" s="1"/>
  <c r="N442" i="606"/>
  <c r="K442" i="606" a="1"/>
  <c r="K442" i="606" s="1"/>
  <c r="M442" i="606" s="1"/>
  <c r="J442" i="606" a="1"/>
  <c r="J442" i="606" s="1"/>
  <c r="H442" i="606"/>
  <c r="W441" i="606"/>
  <c r="V441" i="606"/>
  <c r="N441" i="606"/>
  <c r="K441" i="606"/>
  <c r="M441" i="606" s="1"/>
  <c r="K441" i="606" a="1"/>
  <c r="J441" i="606"/>
  <c r="J441" i="606" a="1"/>
  <c r="H441" i="606"/>
  <c r="V440" i="606"/>
  <c r="W440" i="606" s="1"/>
  <c r="N440" i="606"/>
  <c r="K440" i="606" a="1"/>
  <c r="K440" i="606" s="1"/>
  <c r="M440" i="606" s="1"/>
  <c r="J440" i="606" a="1"/>
  <c r="J440" i="606" s="1"/>
  <c r="H440" i="606"/>
  <c r="W439" i="606"/>
  <c r="V439" i="606"/>
  <c r="N439" i="606"/>
  <c r="K439" i="606"/>
  <c r="M439" i="606" s="1"/>
  <c r="K439" i="606" a="1"/>
  <c r="J439" i="606"/>
  <c r="J439" i="606" a="1"/>
  <c r="H439" i="606"/>
  <c r="V438" i="606"/>
  <c r="W438" i="606" s="1"/>
  <c r="N438" i="606"/>
  <c r="K438" i="606" a="1"/>
  <c r="K438" i="606" s="1"/>
  <c r="M438" i="606" s="1"/>
  <c r="J438" i="606" a="1"/>
  <c r="J438" i="606" s="1"/>
  <c r="H438" i="606"/>
  <c r="W437" i="606"/>
  <c r="V437" i="606"/>
  <c r="N437" i="606"/>
  <c r="K437" i="606"/>
  <c r="M437" i="606" s="1"/>
  <c r="K437" i="606" a="1"/>
  <c r="J437" i="606"/>
  <c r="J437" i="606" a="1"/>
  <c r="H437" i="606"/>
  <c r="N436" i="606"/>
  <c r="K436" i="606" a="1"/>
  <c r="K436" i="606" s="1"/>
  <c r="M436" i="606" s="1"/>
  <c r="H436" i="606"/>
  <c r="W435" i="606"/>
  <c r="V435" i="606"/>
  <c r="N435" i="606"/>
  <c r="K435" i="606"/>
  <c r="M435" i="606" s="1"/>
  <c r="K435" i="606" a="1"/>
  <c r="J435" i="606"/>
  <c r="J435" i="606" a="1"/>
  <c r="H435" i="606"/>
  <c r="V434" i="606"/>
  <c r="W434" i="606" s="1"/>
  <c r="N434" i="606"/>
  <c r="K434" i="606" a="1"/>
  <c r="K434" i="606" s="1"/>
  <c r="M434" i="606" s="1"/>
  <c r="J434" i="606" a="1"/>
  <c r="J434" i="606" s="1"/>
  <c r="H434" i="606"/>
  <c r="W433" i="606"/>
  <c r="V433" i="606"/>
  <c r="N433" i="606"/>
  <c r="K433" i="606"/>
  <c r="M433" i="606" s="1"/>
  <c r="K433" i="606" a="1"/>
  <c r="J433" i="606"/>
  <c r="J433" i="606" a="1"/>
  <c r="H433" i="606"/>
  <c r="V432" i="606"/>
  <c r="W432" i="606" s="1"/>
  <c r="N432" i="606"/>
  <c r="K432" i="606" a="1"/>
  <c r="K432" i="606" s="1"/>
  <c r="M432" i="606" s="1"/>
  <c r="J432" i="606" a="1"/>
  <c r="J432" i="606" s="1"/>
  <c r="H432" i="606"/>
  <c r="W431" i="606"/>
  <c r="V431" i="606"/>
  <c r="N431" i="606"/>
  <c r="K431" i="606"/>
  <c r="M431" i="606" s="1"/>
  <c r="K431" i="606" a="1"/>
  <c r="J431" i="606"/>
  <c r="J431" i="606" a="1"/>
  <c r="H431" i="606"/>
  <c r="V430" i="606"/>
  <c r="W430" i="606" s="1"/>
  <c r="N430" i="606"/>
  <c r="K430" i="606" a="1"/>
  <c r="K430" i="606" s="1"/>
  <c r="M430" i="606" s="1"/>
  <c r="J430" i="606" a="1"/>
  <c r="J430" i="606" s="1"/>
  <c r="H430" i="606"/>
  <c r="W429" i="606"/>
  <c r="V429" i="606"/>
  <c r="V463" i="606" s="1"/>
  <c r="W463" i="606" s="1"/>
  <c r="N429" i="606"/>
  <c r="N463" i="606" s="1"/>
  <c r="K429" i="606"/>
  <c r="K463" i="606" s="1"/>
  <c r="K429" i="606" a="1"/>
  <c r="J429" i="606"/>
  <c r="J429" i="606" a="1"/>
  <c r="H429" i="606"/>
  <c r="H463" i="606" s="1"/>
  <c r="AA428" i="606"/>
  <c r="Z428" i="606"/>
  <c r="Y428" i="606"/>
  <c r="X428" i="606"/>
  <c r="U428" i="606"/>
  <c r="T428" i="606"/>
  <c r="S428" i="606"/>
  <c r="R428" i="606"/>
  <c r="Q428" i="606"/>
  <c r="P428" i="606"/>
  <c r="O428" i="606"/>
  <c r="J428" i="606" a="1"/>
  <c r="J428" i="606" s="1"/>
  <c r="I428" i="606"/>
  <c r="G428" i="606"/>
  <c r="K427" i="606" a="1"/>
  <c r="K427" i="606" s="1"/>
  <c r="M427" i="606" s="1"/>
  <c r="H427" i="606"/>
  <c r="K426" i="606" a="1"/>
  <c r="K426" i="606" s="1"/>
  <c r="M426" i="606" s="1"/>
  <c r="H426" i="606"/>
  <c r="K425" i="606" a="1"/>
  <c r="K425" i="606" s="1"/>
  <c r="M425" i="606" s="1"/>
  <c r="H425" i="606"/>
  <c r="K424" i="606" a="1"/>
  <c r="K424" i="606" s="1"/>
  <c r="M424" i="606" s="1"/>
  <c r="H424" i="606"/>
  <c r="K423" i="606" a="1"/>
  <c r="K423" i="606" s="1"/>
  <c r="M423" i="606" s="1"/>
  <c r="H423" i="606"/>
  <c r="K422" i="606" a="1"/>
  <c r="K422" i="606" s="1"/>
  <c r="M422" i="606" s="1"/>
  <c r="H422" i="606"/>
  <c r="K421" i="606" a="1"/>
  <c r="K421" i="606" s="1"/>
  <c r="M421" i="606" s="1"/>
  <c r="H421" i="606"/>
  <c r="K420" i="606" a="1"/>
  <c r="K420" i="606" s="1"/>
  <c r="M420" i="606" s="1"/>
  <c r="H420" i="606"/>
  <c r="K419" i="606" a="1"/>
  <c r="K419" i="606" s="1"/>
  <c r="M419" i="606" s="1"/>
  <c r="H419" i="606"/>
  <c r="K418" i="606" a="1"/>
  <c r="K418" i="606" s="1"/>
  <c r="M418" i="606" s="1"/>
  <c r="H418" i="606"/>
  <c r="W417" i="606"/>
  <c r="V417" i="606"/>
  <c r="N417" i="606"/>
  <c r="K417" i="606"/>
  <c r="M417" i="606" s="1"/>
  <c r="K417" i="606" a="1"/>
  <c r="J417" i="606"/>
  <c r="J417" i="606" a="1"/>
  <c r="H417" i="606"/>
  <c r="V416" i="606"/>
  <c r="W416" i="606" s="1"/>
  <c r="N416" i="606"/>
  <c r="K416" i="606" a="1"/>
  <c r="K416" i="606" s="1"/>
  <c r="M416" i="606" s="1"/>
  <c r="J416" i="606" a="1"/>
  <c r="J416" i="606" s="1"/>
  <c r="H416" i="606"/>
  <c r="W415" i="606"/>
  <c r="V415" i="606"/>
  <c r="N415" i="606"/>
  <c r="K415" i="606"/>
  <c r="M415" i="606" s="1"/>
  <c r="K415" i="606" a="1"/>
  <c r="J415" i="606"/>
  <c r="J415" i="606" a="1"/>
  <c r="H415" i="606"/>
  <c r="V414" i="606"/>
  <c r="W414" i="606" s="1"/>
  <c r="N414" i="606"/>
  <c r="K414" i="606" a="1"/>
  <c r="K414" i="606" s="1"/>
  <c r="M414" i="606" s="1"/>
  <c r="J414" i="606" a="1"/>
  <c r="J414" i="606" s="1"/>
  <c r="H414" i="606"/>
  <c r="H413" i="606"/>
  <c r="V412" i="606"/>
  <c r="W412" i="606" s="1"/>
  <c r="N412" i="606"/>
  <c r="K412" i="606" a="1"/>
  <c r="K412" i="606" s="1"/>
  <c r="M412" i="606" s="1"/>
  <c r="J412" i="606" a="1"/>
  <c r="J412" i="606" s="1"/>
  <c r="H412" i="606"/>
  <c r="W411" i="606"/>
  <c r="V411" i="606"/>
  <c r="N411" i="606"/>
  <c r="K411" i="606"/>
  <c r="M411" i="606" s="1"/>
  <c r="K411" i="606" a="1"/>
  <c r="J411" i="606"/>
  <c r="J411" i="606" a="1"/>
  <c r="H411" i="606"/>
  <c r="H410" i="606"/>
  <c r="K409" i="606"/>
  <c r="K409" i="606" a="1"/>
  <c r="H409" i="606"/>
  <c r="V408" i="606"/>
  <c r="W408" i="606" s="1"/>
  <c r="N408" i="606"/>
  <c r="K408" i="606" a="1"/>
  <c r="K408" i="606" s="1"/>
  <c r="M408" i="606" s="1"/>
  <c r="J408" i="606" a="1"/>
  <c r="J408" i="606" s="1"/>
  <c r="H408" i="606"/>
  <c r="W407" i="606"/>
  <c r="V407" i="606"/>
  <c r="N407" i="606"/>
  <c r="K407" i="606"/>
  <c r="M407" i="606" s="1"/>
  <c r="K407" i="606" a="1"/>
  <c r="J407" i="606"/>
  <c r="J407" i="606" a="1"/>
  <c r="H407" i="606"/>
  <c r="V406" i="606"/>
  <c r="W406" i="606" s="1"/>
  <c r="N406" i="606"/>
  <c r="K406" i="606" a="1"/>
  <c r="K406" i="606" s="1"/>
  <c r="M406" i="606" s="1"/>
  <c r="J406" i="606" a="1"/>
  <c r="J406" i="606" s="1"/>
  <c r="H406" i="606"/>
  <c r="W405" i="606"/>
  <c r="V405" i="606"/>
  <c r="N405" i="606"/>
  <c r="K405" i="606"/>
  <c r="M405" i="606" s="1"/>
  <c r="K405" i="606" a="1"/>
  <c r="J405" i="606"/>
  <c r="J405" i="606" a="1"/>
  <c r="H405" i="606"/>
  <c r="V404" i="606"/>
  <c r="W404" i="606" s="1"/>
  <c r="N404" i="606"/>
  <c r="K404" i="606" a="1"/>
  <c r="K404" i="606" s="1"/>
  <c r="M404" i="606" s="1"/>
  <c r="J404" i="606" a="1"/>
  <c r="J404" i="606" s="1"/>
  <c r="H404" i="606"/>
  <c r="W403" i="606"/>
  <c r="V403" i="606"/>
  <c r="N403" i="606"/>
  <c r="K403" i="606"/>
  <c r="M403" i="606" s="1"/>
  <c r="K403" i="606" a="1"/>
  <c r="J403" i="606"/>
  <c r="J403" i="606" a="1"/>
  <c r="H403" i="606"/>
  <c r="V402" i="606"/>
  <c r="W402" i="606" s="1"/>
  <c r="N402" i="606"/>
  <c r="K402" i="606" a="1"/>
  <c r="K402" i="606" s="1"/>
  <c r="M402" i="606" s="1"/>
  <c r="J402" i="606" a="1"/>
  <c r="J402" i="606" s="1"/>
  <c r="H402" i="606"/>
  <c r="W401" i="606"/>
  <c r="V401" i="606"/>
  <c r="N401" i="606"/>
  <c r="K401" i="606"/>
  <c r="M401" i="606" s="1"/>
  <c r="K401" i="606" a="1"/>
  <c r="J401" i="606"/>
  <c r="J401" i="606" a="1"/>
  <c r="H401" i="606"/>
  <c r="V400" i="606"/>
  <c r="W400" i="606" s="1"/>
  <c r="N400" i="606"/>
  <c r="K400" i="606" a="1"/>
  <c r="K400" i="606" s="1"/>
  <c r="M400" i="606" s="1"/>
  <c r="J400" i="606" a="1"/>
  <c r="J400" i="606" s="1"/>
  <c r="H400" i="606"/>
  <c r="W399" i="606"/>
  <c r="V399" i="606"/>
  <c r="N399" i="606"/>
  <c r="K399" i="606"/>
  <c r="M399" i="606" s="1"/>
  <c r="K399" i="606" a="1"/>
  <c r="J399" i="606"/>
  <c r="J399" i="606" a="1"/>
  <c r="H399" i="606"/>
  <c r="K398" i="606"/>
  <c r="M398" i="606" s="1"/>
  <c r="K398" i="606" a="1"/>
  <c r="H398" i="606"/>
  <c r="K397" i="606"/>
  <c r="M397" i="606" s="1"/>
  <c r="K397" i="606" a="1"/>
  <c r="H397" i="606"/>
  <c r="K396" i="606"/>
  <c r="M396" i="606" s="1"/>
  <c r="K396" i="606" a="1"/>
  <c r="H396" i="606"/>
  <c r="K395" i="606"/>
  <c r="M395" i="606" s="1"/>
  <c r="K395" i="606" a="1"/>
  <c r="H395" i="606"/>
  <c r="N394" i="606"/>
  <c r="K394" i="606" a="1"/>
  <c r="K394" i="606" s="1"/>
  <c r="M394" i="606" s="1"/>
  <c r="H394" i="606"/>
  <c r="N393" i="606"/>
  <c r="K393" i="606"/>
  <c r="M393" i="606" s="1"/>
  <c r="K393" i="606" a="1"/>
  <c r="H393" i="606"/>
  <c r="N392" i="606"/>
  <c r="K392" i="606" a="1"/>
  <c r="K392" i="606" s="1"/>
  <c r="M392" i="606" s="1"/>
  <c r="H392" i="606"/>
  <c r="N391" i="606"/>
  <c r="K391" i="606"/>
  <c r="M391" i="606" s="1"/>
  <c r="K391" i="606" a="1"/>
  <c r="H391" i="606"/>
  <c r="V390" i="606"/>
  <c r="W390" i="606" s="1"/>
  <c r="N390" i="606"/>
  <c r="K390" i="606" a="1"/>
  <c r="K390" i="606" s="1"/>
  <c r="M390" i="606" s="1"/>
  <c r="J390" i="606" a="1"/>
  <c r="J390" i="606" s="1"/>
  <c r="H390" i="606"/>
  <c r="W389" i="606"/>
  <c r="V389" i="606"/>
  <c r="N389" i="606"/>
  <c r="K389" i="606"/>
  <c r="M389" i="606" s="1"/>
  <c r="K389" i="606" a="1"/>
  <c r="J389" i="606"/>
  <c r="J389" i="606" a="1"/>
  <c r="H389" i="606"/>
  <c r="V388" i="606"/>
  <c r="W388" i="606" s="1"/>
  <c r="N388" i="606"/>
  <c r="K388" i="606" a="1"/>
  <c r="K388" i="606" s="1"/>
  <c r="M388" i="606" s="1"/>
  <c r="J388" i="606" a="1"/>
  <c r="J388" i="606" s="1"/>
  <c r="H388" i="606"/>
  <c r="W387" i="606"/>
  <c r="V387" i="606"/>
  <c r="N387" i="606"/>
  <c r="K387" i="606"/>
  <c r="M387" i="606" s="1"/>
  <c r="K387" i="606" a="1"/>
  <c r="J387" i="606"/>
  <c r="J387" i="606" a="1"/>
  <c r="H387" i="606"/>
  <c r="V386" i="606"/>
  <c r="W386" i="606" s="1"/>
  <c r="N386" i="606"/>
  <c r="K386" i="606" a="1"/>
  <c r="K386" i="606" s="1"/>
  <c r="M386" i="606" s="1"/>
  <c r="J386" i="606" a="1"/>
  <c r="J386" i="606" s="1"/>
  <c r="H386" i="606"/>
  <c r="W385" i="606"/>
  <c r="V385" i="606"/>
  <c r="N385" i="606"/>
  <c r="K385" i="606"/>
  <c r="M385" i="606" s="1"/>
  <c r="K385" i="606" a="1"/>
  <c r="J385" i="606"/>
  <c r="J385" i="606" a="1"/>
  <c r="H385" i="606"/>
  <c r="V384" i="606"/>
  <c r="W384" i="606" s="1"/>
  <c r="N384" i="606"/>
  <c r="K384" i="606" a="1"/>
  <c r="K384" i="606" s="1"/>
  <c r="M384" i="606" s="1"/>
  <c r="J384" i="606" a="1"/>
  <c r="J384" i="606" s="1"/>
  <c r="H384" i="606"/>
  <c r="W383" i="606"/>
  <c r="V383" i="606"/>
  <c r="N383" i="606"/>
  <c r="K383" i="606"/>
  <c r="M383" i="606" s="1"/>
  <c r="K383" i="606" a="1"/>
  <c r="J383" i="606"/>
  <c r="J383" i="606" a="1"/>
  <c r="H383" i="606"/>
  <c r="V382" i="606"/>
  <c r="W382" i="606" s="1"/>
  <c r="N382" i="606"/>
  <c r="K382" i="606" a="1"/>
  <c r="K382" i="606" s="1"/>
  <c r="M382" i="606" s="1"/>
  <c r="J382" i="606" a="1"/>
  <c r="J382" i="606" s="1"/>
  <c r="H382" i="606"/>
  <c r="W381" i="606"/>
  <c r="V381" i="606"/>
  <c r="N381" i="606"/>
  <c r="K381" i="606"/>
  <c r="M381" i="606" s="1"/>
  <c r="K381" i="606" a="1"/>
  <c r="J381" i="606"/>
  <c r="J381" i="606" a="1"/>
  <c r="H381" i="606"/>
  <c r="V380" i="606"/>
  <c r="W380" i="606" s="1"/>
  <c r="N380" i="606"/>
  <c r="K380" i="606" a="1"/>
  <c r="K380" i="606" s="1"/>
  <c r="M380" i="606" s="1"/>
  <c r="J380" i="606" a="1"/>
  <c r="J380" i="606" s="1"/>
  <c r="H380" i="606"/>
  <c r="W379" i="606"/>
  <c r="V379" i="606"/>
  <c r="N379" i="606"/>
  <c r="K379" i="606"/>
  <c r="M379" i="606" s="1"/>
  <c r="K379" i="606" a="1"/>
  <c r="J379" i="606"/>
  <c r="J379" i="606" a="1"/>
  <c r="H379" i="606"/>
  <c r="K378" i="606"/>
  <c r="M378" i="606" s="1"/>
  <c r="K378" i="606" a="1"/>
  <c r="H378" i="606"/>
  <c r="K377" i="606"/>
  <c r="M377" i="606" s="1"/>
  <c r="K377" i="606" a="1"/>
  <c r="H377" i="606"/>
  <c r="K376" i="606"/>
  <c r="M376" i="606" s="1"/>
  <c r="K376" i="606" a="1"/>
  <c r="H376" i="606"/>
  <c r="V375" i="606"/>
  <c r="W375" i="606" s="1"/>
  <c r="N375" i="606"/>
  <c r="K375" i="606" a="1"/>
  <c r="K375" i="606" s="1"/>
  <c r="M375" i="606" s="1"/>
  <c r="J375" i="606" a="1"/>
  <c r="J375" i="606" s="1"/>
  <c r="H375" i="606"/>
  <c r="W374" i="606"/>
  <c r="V374" i="606"/>
  <c r="N374" i="606"/>
  <c r="K374" i="606"/>
  <c r="M374" i="606" s="1"/>
  <c r="K374" i="606" a="1"/>
  <c r="J374" i="606"/>
  <c r="J374" i="606" a="1"/>
  <c r="H374" i="606"/>
  <c r="V373" i="606"/>
  <c r="W373" i="606" s="1"/>
  <c r="N373" i="606"/>
  <c r="K373" i="606" a="1"/>
  <c r="K373" i="606" s="1"/>
  <c r="M373" i="606" s="1"/>
  <c r="J373" i="606" a="1"/>
  <c r="J373" i="606" s="1"/>
  <c r="H373" i="606"/>
  <c r="K372" i="606"/>
  <c r="K372" i="606" a="1"/>
  <c r="H372" i="606"/>
  <c r="V371" i="606"/>
  <c r="V428" i="606" s="1"/>
  <c r="W428" i="606" s="1"/>
  <c r="N371" i="606"/>
  <c r="N428" i="606" s="1"/>
  <c r="K371" i="606" a="1"/>
  <c r="K371" i="606" s="1"/>
  <c r="J371" i="606" a="1"/>
  <c r="J371" i="606" s="1"/>
  <c r="H371" i="606"/>
  <c r="H428" i="606" s="1"/>
  <c r="AA370" i="606"/>
  <c r="AA507" i="606" s="1"/>
  <c r="Z370" i="606"/>
  <c r="Z507" i="606" s="1"/>
  <c r="Y370" i="606"/>
  <c r="Y507" i="606" s="1"/>
  <c r="X370" i="606"/>
  <c r="X507" i="606" s="1"/>
  <c r="U370" i="606"/>
  <c r="U507" i="606" s="1"/>
  <c r="T370" i="606"/>
  <c r="T507" i="606" s="1"/>
  <c r="S370" i="606"/>
  <c r="S507" i="606" s="1"/>
  <c r="R370" i="606"/>
  <c r="R507" i="606" s="1"/>
  <c r="Q370" i="606"/>
  <c r="Q507" i="606" s="1"/>
  <c r="P370" i="606"/>
  <c r="P507" i="606" s="1"/>
  <c r="O370" i="606"/>
  <c r="I370" i="606"/>
  <c r="I507" i="606" s="1"/>
  <c r="B515" i="606" s="1"/>
  <c r="G370" i="606"/>
  <c r="G507" i="606" s="1"/>
  <c r="V369" i="606"/>
  <c r="W369" i="606" s="1"/>
  <c r="N369" i="606"/>
  <c r="K369" i="606" a="1"/>
  <c r="K369" i="606" s="1"/>
  <c r="M369" i="606" s="1"/>
  <c r="J369" i="606" a="1"/>
  <c r="J369" i="606" s="1"/>
  <c r="H369" i="606"/>
  <c r="W368" i="606"/>
  <c r="V368" i="606"/>
  <c r="N368" i="606"/>
  <c r="K368" i="606"/>
  <c r="M368" i="606" s="1"/>
  <c r="K368" i="606" a="1"/>
  <c r="J368" i="606"/>
  <c r="J368" i="606" a="1"/>
  <c r="H368" i="606"/>
  <c r="K367" i="606"/>
  <c r="M367" i="606" s="1"/>
  <c r="K367" i="606" a="1"/>
  <c r="H367" i="606"/>
  <c r="K366" i="606"/>
  <c r="M366" i="606" s="1"/>
  <c r="K366" i="606" a="1"/>
  <c r="H366" i="606"/>
  <c r="K365" i="606"/>
  <c r="M365" i="606" s="1"/>
  <c r="K365" i="606" a="1"/>
  <c r="H365" i="606"/>
  <c r="K364" i="606"/>
  <c r="M364" i="606" s="1"/>
  <c r="K364" i="606" a="1"/>
  <c r="H364" i="606"/>
  <c r="V363" i="606"/>
  <c r="W363" i="606" s="1"/>
  <c r="N363" i="606"/>
  <c r="K363" i="606" a="1"/>
  <c r="K363" i="606" s="1"/>
  <c r="M363" i="606" s="1"/>
  <c r="J363" i="606" a="1"/>
  <c r="J363" i="606" s="1"/>
  <c r="H363" i="606"/>
  <c r="W362" i="606"/>
  <c r="V362" i="606"/>
  <c r="N362" i="606"/>
  <c r="K362" i="606"/>
  <c r="M362" i="606" s="1"/>
  <c r="K362" i="606" a="1"/>
  <c r="J362" i="606"/>
  <c r="J362" i="606" a="1"/>
  <c r="H362" i="606"/>
  <c r="V361" i="606"/>
  <c r="W361" i="606" s="1"/>
  <c r="N361" i="606"/>
  <c r="K361" i="606" a="1"/>
  <c r="K361" i="606" s="1"/>
  <c r="M361" i="606" s="1"/>
  <c r="J361" i="606" a="1"/>
  <c r="J361" i="606" s="1"/>
  <c r="H361" i="606"/>
  <c r="H360" i="606"/>
  <c r="H359" i="606"/>
  <c r="W358" i="606"/>
  <c r="V358" i="606"/>
  <c r="N358" i="606"/>
  <c r="K358" i="606"/>
  <c r="M358" i="606" s="1"/>
  <c r="K358" i="606" a="1"/>
  <c r="J358" i="606"/>
  <c r="J358" i="606" a="1"/>
  <c r="H358" i="606"/>
  <c r="V357" i="606"/>
  <c r="W357" i="606" s="1"/>
  <c r="N357" i="606"/>
  <c r="K357" i="606" a="1"/>
  <c r="K357" i="606" s="1"/>
  <c r="M357" i="606" s="1"/>
  <c r="J357" i="606" a="1"/>
  <c r="J357" i="606" s="1"/>
  <c r="H357" i="606"/>
  <c r="K356" i="606" a="1"/>
  <c r="K356" i="606" s="1"/>
  <c r="M356" i="606" s="1"/>
  <c r="H356" i="606"/>
  <c r="K355" i="606" a="1"/>
  <c r="K355" i="606" s="1"/>
  <c r="M355" i="606" s="1"/>
  <c r="H355" i="606"/>
  <c r="W354" i="606"/>
  <c r="V354" i="606"/>
  <c r="N354" i="606"/>
  <c r="K354" i="606"/>
  <c r="M354" i="606" s="1"/>
  <c r="K354" i="606" a="1"/>
  <c r="J354" i="606"/>
  <c r="J354" i="606" a="1"/>
  <c r="H354" i="606"/>
  <c r="V353" i="606"/>
  <c r="W353" i="606" s="1"/>
  <c r="N353" i="606"/>
  <c r="K353" i="606" a="1"/>
  <c r="K353" i="606" s="1"/>
  <c r="M353" i="606" s="1"/>
  <c r="J353" i="606" a="1"/>
  <c r="J353" i="606" s="1"/>
  <c r="H353" i="606"/>
  <c r="W352" i="606"/>
  <c r="V352" i="606"/>
  <c r="N352" i="606"/>
  <c r="K352" i="606"/>
  <c r="M352" i="606" s="1"/>
  <c r="K352" i="606" a="1"/>
  <c r="J352" i="606"/>
  <c r="J352" i="606" a="1"/>
  <c r="H352" i="606"/>
  <c r="V351" i="606"/>
  <c r="W351" i="606" s="1"/>
  <c r="N351" i="606"/>
  <c r="K351" i="606" a="1"/>
  <c r="K351" i="606" s="1"/>
  <c r="M351" i="606" s="1"/>
  <c r="J351" i="606" a="1"/>
  <c r="J351" i="606" s="1"/>
  <c r="H351" i="606"/>
  <c r="W350" i="606"/>
  <c r="V350" i="606"/>
  <c r="N350" i="606"/>
  <c r="K350" i="606"/>
  <c r="M350" i="606" s="1"/>
  <c r="K350" i="606" a="1"/>
  <c r="J350" i="606"/>
  <c r="J350" i="606" a="1"/>
  <c r="H350" i="606"/>
  <c r="V349" i="606"/>
  <c r="V370" i="606" s="1"/>
  <c r="V507" i="606" s="1"/>
  <c r="N349" i="606"/>
  <c r="K349" i="606" a="1"/>
  <c r="K349" i="606" s="1"/>
  <c r="J349" i="606" a="1"/>
  <c r="J349" i="606" s="1"/>
  <c r="H349" i="606"/>
  <c r="X343" i="606"/>
  <c r="X342" i="606"/>
  <c r="X341" i="606"/>
  <c r="G341" i="606"/>
  <c r="C341" i="606"/>
  <c r="X340" i="606"/>
  <c r="I340" i="606"/>
  <c r="E340" i="606"/>
  <c r="K340" i="606" s="1"/>
  <c r="M340" i="606" s="1"/>
  <c r="I339" i="606"/>
  <c r="E339" i="606"/>
  <c r="K339" i="606" s="1"/>
  <c r="M339" i="606" s="1"/>
  <c r="I338" i="606"/>
  <c r="E338" i="606"/>
  <c r="K338" i="606" s="1"/>
  <c r="M338" i="606" s="1"/>
  <c r="X337" i="606"/>
  <c r="I337" i="606"/>
  <c r="I341" i="606" s="1"/>
  <c r="E337" i="606"/>
  <c r="E341" i="606" s="1"/>
  <c r="AA334" i="606"/>
  <c r="Z334" i="606"/>
  <c r="Y334" i="606"/>
  <c r="X334" i="606"/>
  <c r="U334" i="606"/>
  <c r="T334" i="606"/>
  <c r="S334" i="606"/>
  <c r="R334" i="606"/>
  <c r="Q334" i="606"/>
  <c r="P334" i="606"/>
  <c r="O334" i="606"/>
  <c r="R342" i="606" s="1"/>
  <c r="I334" i="606"/>
  <c r="G334" i="606"/>
  <c r="K333" i="606" a="1"/>
  <c r="K333" i="606" s="1"/>
  <c r="H333" i="606"/>
  <c r="K332" i="606" a="1"/>
  <c r="K332" i="606" s="1"/>
  <c r="H332" i="606"/>
  <c r="K331" i="606" a="1"/>
  <c r="K331" i="606" s="1"/>
  <c r="H331" i="606"/>
  <c r="W330" i="606"/>
  <c r="V330" i="606"/>
  <c r="N330" i="606"/>
  <c r="K330" i="606" a="1"/>
  <c r="K330" i="606" s="1"/>
  <c r="D330" i="606"/>
  <c r="H330" i="606" s="1"/>
  <c r="H329" i="606"/>
  <c r="K328" i="606"/>
  <c r="K328" i="606" a="1"/>
  <c r="H328" i="606"/>
  <c r="H327" i="606"/>
  <c r="W326" i="606"/>
  <c r="V326" i="606"/>
  <c r="N326" i="606"/>
  <c r="K326" i="606"/>
  <c r="M326" i="606" s="1"/>
  <c r="K326" i="606" a="1"/>
  <c r="J326" i="606" a="1"/>
  <c r="J326" i="606" s="1"/>
  <c r="H326" i="606"/>
  <c r="W325" i="606"/>
  <c r="V325" i="606"/>
  <c r="N325" i="606"/>
  <c r="K325" i="606"/>
  <c r="M325" i="606" s="1"/>
  <c r="K325" i="606" a="1"/>
  <c r="J325" i="606" a="1"/>
  <c r="J325" i="606" s="1"/>
  <c r="H325" i="606"/>
  <c r="H324" i="606"/>
  <c r="V323" i="606"/>
  <c r="W323" i="606" s="1"/>
  <c r="N323" i="606"/>
  <c r="K323" i="606" a="1"/>
  <c r="K323" i="606" s="1"/>
  <c r="M323" i="606" s="1"/>
  <c r="J323" i="606" a="1"/>
  <c r="J323" i="606" s="1"/>
  <c r="H323" i="606"/>
  <c r="W322" i="606"/>
  <c r="V322" i="606"/>
  <c r="N322" i="606"/>
  <c r="K322" i="606"/>
  <c r="M322" i="606" s="1"/>
  <c r="K322" i="606" a="1"/>
  <c r="J322" i="606"/>
  <c r="J322" i="606" a="1"/>
  <c r="H322" i="606"/>
  <c r="V321" i="606"/>
  <c r="W321" i="606" s="1"/>
  <c r="N321" i="606"/>
  <c r="K321" i="606" a="1"/>
  <c r="K321" i="606" s="1"/>
  <c r="M321" i="606" s="1"/>
  <c r="J321" i="606" a="1"/>
  <c r="J321" i="606" s="1"/>
  <c r="H321" i="606"/>
  <c r="W320" i="606"/>
  <c r="W334" i="606" s="1"/>
  <c r="V320" i="606"/>
  <c r="V334" i="606" s="1"/>
  <c r="N320" i="606"/>
  <c r="N334" i="606" s="1"/>
  <c r="K320" i="606"/>
  <c r="K320" i="606" a="1"/>
  <c r="J320" i="606"/>
  <c r="J320" i="606" a="1"/>
  <c r="H320" i="606"/>
  <c r="H334" i="606" s="1"/>
  <c r="AA319" i="606"/>
  <c r="Z319" i="606"/>
  <c r="Y319" i="606"/>
  <c r="X319" i="606"/>
  <c r="U319" i="606"/>
  <c r="T319" i="606"/>
  <c r="S319" i="606"/>
  <c r="Q319" i="606"/>
  <c r="P319" i="606"/>
  <c r="O319" i="606"/>
  <c r="R341" i="606" s="1"/>
  <c r="I319" i="606"/>
  <c r="G319" i="606"/>
  <c r="J319" i="606" s="1" a="1"/>
  <c r="J319" i="606" s="1"/>
  <c r="V318" i="606"/>
  <c r="W318" i="606" s="1"/>
  <c r="N318" i="606"/>
  <c r="K318" i="606" a="1"/>
  <c r="K318" i="606" s="1"/>
  <c r="M318" i="606" s="1"/>
  <c r="J318" i="606" a="1"/>
  <c r="J318" i="606" s="1"/>
  <c r="H318" i="606"/>
  <c r="H317" i="606"/>
  <c r="H316" i="606"/>
  <c r="H315" i="606"/>
  <c r="H314" i="606"/>
  <c r="W313" i="606"/>
  <c r="V313" i="606"/>
  <c r="N313" i="606"/>
  <c r="K313" i="606"/>
  <c r="M313" i="606" s="1"/>
  <c r="K313" i="606" a="1"/>
  <c r="J313" i="606"/>
  <c r="J313" i="606" a="1"/>
  <c r="H313" i="606"/>
  <c r="V312" i="606"/>
  <c r="W312" i="606" s="1"/>
  <c r="N312" i="606"/>
  <c r="K312" i="606" a="1"/>
  <c r="K312" i="606" s="1"/>
  <c r="M312" i="606" s="1"/>
  <c r="J312" i="606" a="1"/>
  <c r="J312" i="606" s="1"/>
  <c r="H312" i="606"/>
  <c r="W311" i="606"/>
  <c r="V311" i="606"/>
  <c r="N311" i="606"/>
  <c r="K311" i="606"/>
  <c r="M311" i="606" s="1"/>
  <c r="K311" i="606" a="1"/>
  <c r="J311" i="606"/>
  <c r="J311" i="606" a="1"/>
  <c r="H311" i="606"/>
  <c r="V310" i="606"/>
  <c r="W310" i="606" s="1"/>
  <c r="N310" i="606"/>
  <c r="K310" i="606" a="1"/>
  <c r="K310" i="606" s="1"/>
  <c r="M310" i="606" s="1"/>
  <c r="J310" i="606" a="1"/>
  <c r="J310" i="606" s="1"/>
  <c r="H310" i="606"/>
  <c r="W309" i="606"/>
  <c r="V309" i="606"/>
  <c r="V319" i="606" s="1"/>
  <c r="W319" i="606" s="1"/>
  <c r="N309" i="606"/>
  <c r="N319" i="606" s="1"/>
  <c r="K309" i="606"/>
  <c r="K319" i="606" s="1"/>
  <c r="K309" i="606" a="1"/>
  <c r="J309" i="606"/>
  <c r="J309" i="606" a="1"/>
  <c r="H309" i="606"/>
  <c r="H319" i="606" s="1"/>
  <c r="AA308" i="606"/>
  <c r="Z308" i="606"/>
  <c r="Y308" i="606"/>
  <c r="X308" i="606"/>
  <c r="U308" i="606"/>
  <c r="T308" i="606"/>
  <c r="S308" i="606"/>
  <c r="Q308" i="606"/>
  <c r="P308" i="606"/>
  <c r="O308" i="606"/>
  <c r="R340" i="606" s="1"/>
  <c r="I308" i="606"/>
  <c r="G308" i="606"/>
  <c r="J308" i="606" s="1" a="1"/>
  <c r="J308" i="606" s="1"/>
  <c r="V307" i="606"/>
  <c r="W307" i="606" s="1"/>
  <c r="N307" i="606"/>
  <c r="K307" i="606" a="1"/>
  <c r="K307" i="606" s="1"/>
  <c r="M307" i="606" s="1"/>
  <c r="J307" i="606" a="1"/>
  <c r="J307" i="606" s="1"/>
  <c r="H307" i="606"/>
  <c r="W306" i="606"/>
  <c r="V306" i="606"/>
  <c r="N306" i="606"/>
  <c r="K306" i="606"/>
  <c r="M306" i="606" s="1"/>
  <c r="K306" i="606" a="1"/>
  <c r="J306" i="606"/>
  <c r="J306" i="606" a="1"/>
  <c r="H306" i="606"/>
  <c r="V305" i="606"/>
  <c r="W305" i="606" s="1"/>
  <c r="N305" i="606"/>
  <c r="K305" i="606" a="1"/>
  <c r="K305" i="606" s="1"/>
  <c r="M305" i="606" s="1"/>
  <c r="J305" i="606" a="1"/>
  <c r="J305" i="606" s="1"/>
  <c r="H305" i="606"/>
  <c r="W304" i="606"/>
  <c r="V304" i="606"/>
  <c r="N304" i="606"/>
  <c r="K304" i="606"/>
  <c r="M304" i="606" s="1"/>
  <c r="K304" i="606" a="1"/>
  <c r="J304" i="606"/>
  <c r="J304" i="606" a="1"/>
  <c r="H304" i="606"/>
  <c r="V303" i="606"/>
  <c r="W303" i="606" s="1"/>
  <c r="N303" i="606"/>
  <c r="K303" i="606" a="1"/>
  <c r="K303" i="606" s="1"/>
  <c r="M303" i="606" s="1"/>
  <c r="J303" i="606" a="1"/>
  <c r="J303" i="606" s="1"/>
  <c r="H303" i="606"/>
  <c r="W302" i="606"/>
  <c r="V302" i="606"/>
  <c r="N302" i="606"/>
  <c r="K302" i="606"/>
  <c r="M302" i="606" s="1"/>
  <c r="K302" i="606" a="1"/>
  <c r="J302" i="606"/>
  <c r="J302" i="606" a="1"/>
  <c r="H302" i="606"/>
  <c r="V301" i="606"/>
  <c r="W301" i="606" s="1"/>
  <c r="N301" i="606"/>
  <c r="K301" i="606" a="1"/>
  <c r="K301" i="606" s="1"/>
  <c r="M301" i="606" s="1"/>
  <c r="J301" i="606" a="1"/>
  <c r="J301" i="606" s="1"/>
  <c r="H301" i="606"/>
  <c r="W300" i="606"/>
  <c r="V300" i="606"/>
  <c r="N300" i="606"/>
  <c r="K300" i="606"/>
  <c r="M300" i="606" s="1"/>
  <c r="K300" i="606" a="1"/>
  <c r="J300" i="606"/>
  <c r="J300" i="606" a="1"/>
  <c r="H300" i="606"/>
  <c r="V299" i="606"/>
  <c r="W299" i="606" s="1"/>
  <c r="N299" i="606"/>
  <c r="K299" i="606" a="1"/>
  <c r="K299" i="606" s="1"/>
  <c r="M299" i="606" s="1"/>
  <c r="J299" i="606" a="1"/>
  <c r="J299" i="606" s="1"/>
  <c r="H299" i="606"/>
  <c r="W298" i="606"/>
  <c r="V298" i="606"/>
  <c r="N298" i="606"/>
  <c r="K298" i="606"/>
  <c r="M298" i="606" s="1"/>
  <c r="K298" i="606" a="1"/>
  <c r="J298" i="606"/>
  <c r="J298" i="606" a="1"/>
  <c r="H298" i="606"/>
  <c r="V297" i="606"/>
  <c r="W297" i="606" s="1"/>
  <c r="N297" i="606"/>
  <c r="K297" i="606" a="1"/>
  <c r="K297" i="606" s="1"/>
  <c r="M297" i="606" s="1"/>
  <c r="J297" i="606" a="1"/>
  <c r="J297" i="606" s="1"/>
  <c r="H297" i="606"/>
  <c r="W296" i="606"/>
  <c r="V296" i="606"/>
  <c r="N296" i="606"/>
  <c r="K296" i="606"/>
  <c r="M296" i="606" s="1"/>
  <c r="K296" i="606" a="1"/>
  <c r="J296" i="606"/>
  <c r="J296" i="606" a="1"/>
  <c r="H296" i="606"/>
  <c r="V295" i="606"/>
  <c r="W295" i="606" s="1"/>
  <c r="N295" i="606"/>
  <c r="K295" i="606" a="1"/>
  <c r="K295" i="606" s="1"/>
  <c r="M295" i="606" s="1"/>
  <c r="J295" i="606" a="1"/>
  <c r="J295" i="606" s="1"/>
  <c r="H295" i="606"/>
  <c r="W294" i="606"/>
  <c r="V294" i="606"/>
  <c r="N294" i="606"/>
  <c r="K294" i="606"/>
  <c r="M294" i="606" s="1"/>
  <c r="K294" i="606" a="1"/>
  <c r="J294" i="606"/>
  <c r="J294" i="606" a="1"/>
  <c r="H294" i="606"/>
  <c r="V293" i="606"/>
  <c r="V308" i="606" s="1"/>
  <c r="W308" i="606" s="1"/>
  <c r="N293" i="606"/>
  <c r="N308" i="606" s="1"/>
  <c r="K293" i="606" a="1"/>
  <c r="K293" i="606" s="1"/>
  <c r="J293" i="606" a="1"/>
  <c r="J293" i="606" s="1"/>
  <c r="H293" i="606"/>
  <c r="H308" i="606" s="1"/>
  <c r="AA292" i="606"/>
  <c r="Z292" i="606"/>
  <c r="Y292" i="606"/>
  <c r="X292" i="606"/>
  <c r="U292" i="606"/>
  <c r="T292" i="606"/>
  <c r="S292" i="606"/>
  <c r="R292" i="606"/>
  <c r="Q292" i="606"/>
  <c r="P292" i="606"/>
  <c r="O292" i="606"/>
  <c r="R339" i="606" s="1"/>
  <c r="I292" i="606"/>
  <c r="G292" i="606"/>
  <c r="J292" i="606" s="1" a="1"/>
  <c r="J292" i="606" s="1"/>
  <c r="V291" i="606"/>
  <c r="W291" i="606" s="1"/>
  <c r="N291" i="606"/>
  <c r="K291" i="606" a="1"/>
  <c r="K291" i="606" s="1"/>
  <c r="M291" i="606" s="1"/>
  <c r="J291" i="606" a="1"/>
  <c r="J291" i="606" s="1"/>
  <c r="H291" i="606"/>
  <c r="W290" i="606"/>
  <c r="V290" i="606"/>
  <c r="N290" i="606"/>
  <c r="K290" i="606"/>
  <c r="M290" i="606" s="1"/>
  <c r="K290" i="606" a="1"/>
  <c r="J290" i="606"/>
  <c r="J290" i="606" a="1"/>
  <c r="H290" i="606"/>
  <c r="V289" i="606"/>
  <c r="W289" i="606" s="1"/>
  <c r="N289" i="606"/>
  <c r="K289" i="606" a="1"/>
  <c r="K289" i="606" s="1"/>
  <c r="M289" i="606" s="1"/>
  <c r="J289" i="606" a="1"/>
  <c r="J289" i="606" s="1"/>
  <c r="H289" i="606"/>
  <c r="H288" i="606"/>
  <c r="H287" i="606"/>
  <c r="H286" i="606"/>
  <c r="V285" i="606"/>
  <c r="W285" i="606" s="1"/>
  <c r="N285" i="606"/>
  <c r="K285" i="606" a="1"/>
  <c r="K285" i="606" s="1"/>
  <c r="M285" i="606" s="1"/>
  <c r="J285" i="606" a="1"/>
  <c r="J285" i="606" s="1"/>
  <c r="H285" i="606"/>
  <c r="W284" i="606"/>
  <c r="V284" i="606"/>
  <c r="N284" i="606"/>
  <c r="K284" i="606"/>
  <c r="M284" i="606" s="1"/>
  <c r="K284" i="606" a="1"/>
  <c r="J284" i="606"/>
  <c r="J284" i="606" a="1"/>
  <c r="H284" i="606"/>
  <c r="N283" i="606"/>
  <c r="K283" i="606" a="1"/>
  <c r="K283" i="606" s="1"/>
  <c r="M283" i="606" s="1"/>
  <c r="H283" i="606"/>
  <c r="N282" i="606"/>
  <c r="K282" i="606"/>
  <c r="M282" i="606" s="1"/>
  <c r="K282" i="606" a="1"/>
  <c r="H282" i="606"/>
  <c r="N281" i="606"/>
  <c r="K281" i="606" a="1"/>
  <c r="K281" i="606" s="1"/>
  <c r="M281" i="606" s="1"/>
  <c r="H281" i="606"/>
  <c r="N280" i="606"/>
  <c r="K280" i="606"/>
  <c r="M280" i="606" s="1"/>
  <c r="K280" i="606" a="1"/>
  <c r="H280" i="606"/>
  <c r="N279" i="606"/>
  <c r="K279" i="606" a="1"/>
  <c r="K279" i="606" s="1"/>
  <c r="M279" i="606" s="1"/>
  <c r="H279" i="606"/>
  <c r="N278" i="606"/>
  <c r="K278" i="606"/>
  <c r="M278" i="606" s="1"/>
  <c r="K278" i="606" a="1"/>
  <c r="H278" i="606"/>
  <c r="V277" i="606"/>
  <c r="W277" i="606" s="1"/>
  <c r="N277" i="606"/>
  <c r="K277" i="606" a="1"/>
  <c r="K277" i="606" s="1"/>
  <c r="M277" i="606" s="1"/>
  <c r="J277" i="606" a="1"/>
  <c r="J277" i="606" s="1"/>
  <c r="H277" i="606"/>
  <c r="W276" i="606"/>
  <c r="V276" i="606"/>
  <c r="N276" i="606"/>
  <c r="K276" i="606"/>
  <c r="M276" i="606" s="1"/>
  <c r="K276" i="606" a="1"/>
  <c r="J276" i="606"/>
  <c r="J276" i="606" a="1"/>
  <c r="H276" i="606"/>
  <c r="V275" i="606"/>
  <c r="W275" i="606" s="1"/>
  <c r="N275" i="606"/>
  <c r="K275" i="606" a="1"/>
  <c r="K275" i="606" s="1"/>
  <c r="M275" i="606" s="1"/>
  <c r="J275" i="606" a="1"/>
  <c r="J275" i="606" s="1"/>
  <c r="H275" i="606"/>
  <c r="W274" i="606"/>
  <c r="V274" i="606"/>
  <c r="N274" i="606"/>
  <c r="K274" i="606"/>
  <c r="M274" i="606" s="1"/>
  <c r="K274" i="606" a="1"/>
  <c r="J274" i="606"/>
  <c r="J274" i="606" a="1"/>
  <c r="H274" i="606"/>
  <c r="V273" i="606"/>
  <c r="W273" i="606" s="1"/>
  <c r="N273" i="606"/>
  <c r="K273" i="606" a="1"/>
  <c r="K273" i="606" s="1"/>
  <c r="M273" i="606" s="1"/>
  <c r="J273" i="606" a="1"/>
  <c r="J273" i="606" s="1"/>
  <c r="H273" i="606"/>
  <c r="W272" i="606"/>
  <c r="V272" i="606"/>
  <c r="N272" i="606"/>
  <c r="K272" i="606"/>
  <c r="M272" i="606" s="1"/>
  <c r="K272" i="606" a="1"/>
  <c r="J272" i="606"/>
  <c r="J272" i="606" a="1"/>
  <c r="H272" i="606"/>
  <c r="V271" i="606"/>
  <c r="W271" i="606" s="1"/>
  <c r="N271" i="606"/>
  <c r="K271" i="606" a="1"/>
  <c r="K271" i="606" s="1"/>
  <c r="M271" i="606" s="1"/>
  <c r="J271" i="606" a="1"/>
  <c r="J271" i="606" s="1"/>
  <c r="H271" i="606"/>
  <c r="W270" i="606"/>
  <c r="V270" i="606"/>
  <c r="N270" i="606"/>
  <c r="K270" i="606"/>
  <c r="M270" i="606" s="1"/>
  <c r="K270" i="606" a="1"/>
  <c r="J270" i="606"/>
  <c r="J270" i="606" a="1"/>
  <c r="H270" i="606"/>
  <c r="V269" i="606"/>
  <c r="W269" i="606" s="1"/>
  <c r="N269" i="606"/>
  <c r="K269" i="606" a="1"/>
  <c r="K269" i="606" s="1"/>
  <c r="M269" i="606" s="1"/>
  <c r="J269" i="606" a="1"/>
  <c r="J269" i="606" s="1"/>
  <c r="H269" i="606"/>
  <c r="W268" i="606"/>
  <c r="V268" i="606"/>
  <c r="N268" i="606"/>
  <c r="K268" i="606"/>
  <c r="M268" i="606" s="1"/>
  <c r="K268" i="606" a="1"/>
  <c r="J268" i="606"/>
  <c r="J268" i="606" a="1"/>
  <c r="H268" i="606"/>
  <c r="V267" i="606"/>
  <c r="W267" i="606" s="1"/>
  <c r="N267" i="606"/>
  <c r="K267" i="606" a="1"/>
  <c r="K267" i="606" s="1"/>
  <c r="M267" i="606" s="1"/>
  <c r="J267" i="606" a="1"/>
  <c r="J267" i="606" s="1"/>
  <c r="H267" i="606"/>
  <c r="W266" i="606"/>
  <c r="V266" i="606"/>
  <c r="N266" i="606"/>
  <c r="K266" i="606"/>
  <c r="M266" i="606" s="1"/>
  <c r="K266" i="606" a="1"/>
  <c r="J266" i="606"/>
  <c r="J266" i="606" a="1"/>
  <c r="H266" i="606"/>
  <c r="N265" i="606"/>
  <c r="K265" i="606" a="1"/>
  <c r="K265" i="606" s="1"/>
  <c r="M265" i="606" s="1"/>
  <c r="H265" i="606"/>
  <c r="W264" i="606"/>
  <c r="V264" i="606"/>
  <c r="N264" i="606"/>
  <c r="K264" i="606"/>
  <c r="M264" i="606" s="1"/>
  <c r="K264" i="606" a="1"/>
  <c r="J264" i="606"/>
  <c r="J264" i="606" a="1"/>
  <c r="H264" i="606"/>
  <c r="V263" i="606"/>
  <c r="W263" i="606" s="1"/>
  <c r="N263" i="606"/>
  <c r="K263" i="606" a="1"/>
  <c r="K263" i="606" s="1"/>
  <c r="M263" i="606" s="1"/>
  <c r="J263" i="606" a="1"/>
  <c r="J263" i="606" s="1"/>
  <c r="H263" i="606"/>
  <c r="W262" i="606"/>
  <c r="V262" i="606"/>
  <c r="N262" i="606"/>
  <c r="K262" i="606"/>
  <c r="M262" i="606" s="1"/>
  <c r="K262" i="606" a="1"/>
  <c r="J262" i="606"/>
  <c r="J262" i="606" a="1"/>
  <c r="H262" i="606"/>
  <c r="V261" i="606"/>
  <c r="W261" i="606" s="1"/>
  <c r="N261" i="606"/>
  <c r="K261" i="606" a="1"/>
  <c r="K261" i="606" s="1"/>
  <c r="M261" i="606" s="1"/>
  <c r="J261" i="606" a="1"/>
  <c r="J261" i="606" s="1"/>
  <c r="H261" i="606"/>
  <c r="W260" i="606"/>
  <c r="V260" i="606"/>
  <c r="N260" i="606"/>
  <c r="K260" i="606"/>
  <c r="M260" i="606" s="1"/>
  <c r="K260" i="606" a="1"/>
  <c r="J260" i="606"/>
  <c r="J260" i="606" a="1"/>
  <c r="H260" i="606"/>
  <c r="V259" i="606"/>
  <c r="W259" i="606" s="1"/>
  <c r="N259" i="606"/>
  <c r="K259" i="606" a="1"/>
  <c r="K259" i="606" s="1"/>
  <c r="M259" i="606" s="1"/>
  <c r="J259" i="606" a="1"/>
  <c r="J259" i="606" s="1"/>
  <c r="H259" i="606"/>
  <c r="W258" i="606"/>
  <c r="V258" i="606"/>
  <c r="V292" i="606" s="1"/>
  <c r="W292" i="606" s="1"/>
  <c r="N258" i="606"/>
  <c r="N292" i="606" s="1"/>
  <c r="K258" i="606"/>
  <c r="K292" i="606" s="1"/>
  <c r="K258" i="606" a="1"/>
  <c r="J258" i="606"/>
  <c r="J258" i="606" a="1"/>
  <c r="H258" i="606"/>
  <c r="H292" i="606" s="1"/>
  <c r="AA257" i="606"/>
  <c r="Z257" i="606"/>
  <c r="Y257" i="606"/>
  <c r="X257" i="606"/>
  <c r="U257" i="606"/>
  <c r="T257" i="606"/>
  <c r="S257" i="606"/>
  <c r="R257" i="606"/>
  <c r="Q257" i="606"/>
  <c r="P257" i="606"/>
  <c r="O257" i="606"/>
  <c r="R338" i="606" s="1"/>
  <c r="I257" i="606"/>
  <c r="G257" i="606"/>
  <c r="J257" i="606" s="1" a="1"/>
  <c r="J257" i="606" s="1"/>
  <c r="H256" i="606"/>
  <c r="H255" i="606"/>
  <c r="H254" i="606"/>
  <c r="H253" i="606"/>
  <c r="H252" i="606"/>
  <c r="H251" i="606"/>
  <c r="K250" i="606"/>
  <c r="M250" i="606" s="1"/>
  <c r="K250" i="606" a="1"/>
  <c r="H250" i="606"/>
  <c r="K249" i="606"/>
  <c r="M249" i="606" s="1"/>
  <c r="K249" i="606" a="1"/>
  <c r="H249" i="606"/>
  <c r="K248" i="606"/>
  <c r="M248" i="606" s="1"/>
  <c r="K248" i="606" a="1"/>
  <c r="H248" i="606"/>
  <c r="K247" i="606" a="1"/>
  <c r="K247" i="606" s="1"/>
  <c r="M247" i="606" s="1"/>
  <c r="H247" i="606"/>
  <c r="V246" i="606"/>
  <c r="W246" i="606" s="1"/>
  <c r="N246" i="606"/>
  <c r="K246" i="606" a="1"/>
  <c r="K246" i="606" s="1"/>
  <c r="M246" i="606" s="1"/>
  <c r="J246" i="606" a="1"/>
  <c r="J246" i="606" s="1"/>
  <c r="H246" i="606"/>
  <c r="W245" i="606"/>
  <c r="V245" i="606"/>
  <c r="N245" i="606"/>
  <c r="K245" i="606"/>
  <c r="M245" i="606" s="1"/>
  <c r="K245" i="606" a="1"/>
  <c r="J245" i="606"/>
  <c r="J245" i="606" a="1"/>
  <c r="H245" i="606"/>
  <c r="V244" i="606"/>
  <c r="W244" i="606" s="1"/>
  <c r="N244" i="606"/>
  <c r="K244" i="606" a="1"/>
  <c r="K244" i="606" s="1"/>
  <c r="M244" i="606" s="1"/>
  <c r="J244" i="606" a="1"/>
  <c r="J244" i="606" s="1"/>
  <c r="H244" i="606"/>
  <c r="W243" i="606"/>
  <c r="V243" i="606"/>
  <c r="N243" i="606"/>
  <c r="K243" i="606"/>
  <c r="M243" i="606" s="1"/>
  <c r="K243" i="606" a="1"/>
  <c r="J243" i="606"/>
  <c r="J243" i="606" a="1"/>
  <c r="H243" i="606"/>
  <c r="M242" i="606"/>
  <c r="H242" i="606"/>
  <c r="V241" i="606"/>
  <c r="W241" i="606" s="1"/>
  <c r="N241" i="606"/>
  <c r="K241" i="606" a="1"/>
  <c r="K241" i="606" s="1"/>
  <c r="M241" i="606" s="1"/>
  <c r="J241" i="606" a="1"/>
  <c r="J241" i="606" s="1"/>
  <c r="H241" i="606"/>
  <c r="W240" i="606"/>
  <c r="V240" i="606"/>
  <c r="N240" i="606"/>
  <c r="K240" i="606"/>
  <c r="M240" i="606" s="1"/>
  <c r="K240" i="606" a="1"/>
  <c r="J240" i="606"/>
  <c r="J240" i="606" a="1"/>
  <c r="H240" i="606"/>
  <c r="K239" i="606"/>
  <c r="M239" i="606" s="1"/>
  <c r="K239" i="606" a="1"/>
  <c r="H239" i="606"/>
  <c r="H238" i="606"/>
  <c r="V237" i="606"/>
  <c r="W237" i="606" s="1"/>
  <c r="N237" i="606"/>
  <c r="K237" i="606" a="1"/>
  <c r="K237" i="606" s="1"/>
  <c r="M237" i="606" s="1"/>
  <c r="J237" i="606" a="1"/>
  <c r="J237" i="606" s="1"/>
  <c r="H237" i="606"/>
  <c r="W236" i="606"/>
  <c r="V236" i="606"/>
  <c r="N236" i="606"/>
  <c r="K236" i="606"/>
  <c r="M236" i="606" s="1"/>
  <c r="K236" i="606" a="1"/>
  <c r="J236" i="606"/>
  <c r="J236" i="606" a="1"/>
  <c r="H236" i="606"/>
  <c r="V235" i="606"/>
  <c r="W235" i="606" s="1"/>
  <c r="N235" i="606"/>
  <c r="K235" i="606" a="1"/>
  <c r="K235" i="606" s="1"/>
  <c r="M235" i="606" s="1"/>
  <c r="J235" i="606" a="1"/>
  <c r="J235" i="606" s="1"/>
  <c r="H235" i="606"/>
  <c r="W234" i="606"/>
  <c r="V234" i="606"/>
  <c r="N234" i="606"/>
  <c r="K234" i="606"/>
  <c r="M234" i="606" s="1"/>
  <c r="K234" i="606" a="1"/>
  <c r="J234" i="606"/>
  <c r="J234" i="606" a="1"/>
  <c r="H234" i="606"/>
  <c r="V233" i="606"/>
  <c r="W233" i="606" s="1"/>
  <c r="N233" i="606"/>
  <c r="K233" i="606" a="1"/>
  <c r="K233" i="606" s="1"/>
  <c r="M233" i="606" s="1"/>
  <c r="J233" i="606" a="1"/>
  <c r="J233" i="606" s="1"/>
  <c r="H233" i="606"/>
  <c r="W232" i="606"/>
  <c r="V232" i="606"/>
  <c r="N232" i="606"/>
  <c r="K232" i="606"/>
  <c r="M232" i="606" s="1"/>
  <c r="K232" i="606" a="1"/>
  <c r="J232" i="606"/>
  <c r="J232" i="606" a="1"/>
  <c r="H232" i="606"/>
  <c r="V231" i="606"/>
  <c r="W231" i="606" s="1"/>
  <c r="N231" i="606"/>
  <c r="K231" i="606" a="1"/>
  <c r="K231" i="606" s="1"/>
  <c r="M231" i="606" s="1"/>
  <c r="J231" i="606" a="1"/>
  <c r="J231" i="606" s="1"/>
  <c r="H231" i="606"/>
  <c r="W230" i="606"/>
  <c r="V230" i="606"/>
  <c r="N230" i="606"/>
  <c r="K230" i="606"/>
  <c r="M230" i="606" s="1"/>
  <c r="K230" i="606" a="1"/>
  <c r="J230" i="606"/>
  <c r="J230" i="606" a="1"/>
  <c r="H230" i="606"/>
  <c r="V229" i="606"/>
  <c r="W229" i="606" s="1"/>
  <c r="N229" i="606"/>
  <c r="K229" i="606" a="1"/>
  <c r="K229" i="606" s="1"/>
  <c r="M229" i="606" s="1"/>
  <c r="J229" i="606" a="1"/>
  <c r="J229" i="606" s="1"/>
  <c r="H229" i="606"/>
  <c r="W228" i="606"/>
  <c r="V228" i="606"/>
  <c r="N228" i="606"/>
  <c r="K228" i="606"/>
  <c r="M228" i="606" s="1"/>
  <c r="K228" i="606" a="1"/>
  <c r="J228" i="606"/>
  <c r="J228" i="606" a="1"/>
  <c r="H228" i="606"/>
  <c r="N227" i="606"/>
  <c r="K227" i="606" a="1"/>
  <c r="K227" i="606" s="1"/>
  <c r="M227" i="606" s="1"/>
  <c r="H227" i="606"/>
  <c r="N226" i="606"/>
  <c r="K226" i="606"/>
  <c r="M226" i="606" s="1"/>
  <c r="K226" i="606" a="1"/>
  <c r="H226" i="606"/>
  <c r="N225" i="606"/>
  <c r="K225" i="606" a="1"/>
  <c r="K225" i="606" s="1"/>
  <c r="M225" i="606" s="1"/>
  <c r="H225" i="606"/>
  <c r="N224" i="606"/>
  <c r="K224" i="606"/>
  <c r="M224" i="606" s="1"/>
  <c r="K224" i="606" a="1"/>
  <c r="H224" i="606"/>
  <c r="N223" i="606"/>
  <c r="K223" i="606" a="1"/>
  <c r="K223" i="606" s="1"/>
  <c r="M223" i="606" s="1"/>
  <c r="H223" i="606"/>
  <c r="N222" i="606"/>
  <c r="K222" i="606"/>
  <c r="M222" i="606" s="1"/>
  <c r="K222" i="606" a="1"/>
  <c r="H222" i="606"/>
  <c r="N221" i="606"/>
  <c r="K221" i="606" a="1"/>
  <c r="K221" i="606" s="1"/>
  <c r="M221" i="606" s="1"/>
  <c r="H221" i="606"/>
  <c r="N220" i="606"/>
  <c r="K220" i="606"/>
  <c r="M220" i="606" s="1"/>
  <c r="K220" i="606" a="1"/>
  <c r="H220" i="606"/>
  <c r="V219" i="606"/>
  <c r="W219" i="606" s="1"/>
  <c r="N219" i="606"/>
  <c r="K219" i="606" a="1"/>
  <c r="K219" i="606" s="1"/>
  <c r="M219" i="606" s="1"/>
  <c r="J219" i="606" a="1"/>
  <c r="J219" i="606" s="1"/>
  <c r="H219" i="606"/>
  <c r="W218" i="606"/>
  <c r="V218" i="606"/>
  <c r="N218" i="606"/>
  <c r="K218" i="606"/>
  <c r="M218" i="606" s="1"/>
  <c r="K218" i="606" a="1"/>
  <c r="J218" i="606"/>
  <c r="J218" i="606" a="1"/>
  <c r="H218" i="606"/>
  <c r="V217" i="606"/>
  <c r="W217" i="606" s="1"/>
  <c r="N217" i="606"/>
  <c r="K217" i="606" a="1"/>
  <c r="K217" i="606" s="1"/>
  <c r="M217" i="606" s="1"/>
  <c r="J217" i="606" a="1"/>
  <c r="J217" i="606" s="1"/>
  <c r="H217" i="606"/>
  <c r="W216" i="606"/>
  <c r="V216" i="606"/>
  <c r="N216" i="606"/>
  <c r="K216" i="606"/>
  <c r="M216" i="606" s="1"/>
  <c r="K216" i="606" a="1"/>
  <c r="J216" i="606"/>
  <c r="J216" i="606" a="1"/>
  <c r="H216" i="606"/>
  <c r="V215" i="606"/>
  <c r="W215" i="606" s="1"/>
  <c r="N215" i="606"/>
  <c r="K215" i="606" a="1"/>
  <c r="K215" i="606" s="1"/>
  <c r="M215" i="606" s="1"/>
  <c r="J215" i="606" a="1"/>
  <c r="J215" i="606" s="1"/>
  <c r="H215" i="606"/>
  <c r="W214" i="606"/>
  <c r="V214" i="606"/>
  <c r="N214" i="606"/>
  <c r="K214" i="606"/>
  <c r="M214" i="606" s="1"/>
  <c r="K214" i="606" a="1"/>
  <c r="J214" i="606"/>
  <c r="J214" i="606" a="1"/>
  <c r="H214" i="606"/>
  <c r="V213" i="606"/>
  <c r="W213" i="606" s="1"/>
  <c r="N213" i="606"/>
  <c r="K213" i="606" a="1"/>
  <c r="K213" i="606" s="1"/>
  <c r="M213" i="606" s="1"/>
  <c r="J213" i="606" a="1"/>
  <c r="J213" i="606" s="1"/>
  <c r="H213" i="606"/>
  <c r="W212" i="606"/>
  <c r="V212" i="606"/>
  <c r="N212" i="606"/>
  <c r="K212" i="606"/>
  <c r="M212" i="606" s="1"/>
  <c r="K212" i="606" a="1"/>
  <c r="J212" i="606"/>
  <c r="J212" i="606" a="1"/>
  <c r="H212" i="606"/>
  <c r="V211" i="606"/>
  <c r="W211" i="606" s="1"/>
  <c r="N211" i="606"/>
  <c r="K211" i="606" a="1"/>
  <c r="K211" i="606" s="1"/>
  <c r="M211" i="606" s="1"/>
  <c r="J211" i="606" a="1"/>
  <c r="J211" i="606" s="1"/>
  <c r="H211" i="606"/>
  <c r="W210" i="606"/>
  <c r="V210" i="606"/>
  <c r="N210" i="606"/>
  <c r="K210" i="606"/>
  <c r="M210" i="606" s="1"/>
  <c r="K210" i="606" a="1"/>
  <c r="J210" i="606"/>
  <c r="J210" i="606" a="1"/>
  <c r="H210" i="606"/>
  <c r="V209" i="606"/>
  <c r="W209" i="606" s="1"/>
  <c r="N209" i="606"/>
  <c r="K209" i="606" a="1"/>
  <c r="K209" i="606" s="1"/>
  <c r="M209" i="606" s="1"/>
  <c r="J209" i="606" a="1"/>
  <c r="J209" i="606" s="1"/>
  <c r="H209" i="606"/>
  <c r="W208" i="606"/>
  <c r="V208" i="606"/>
  <c r="N208" i="606"/>
  <c r="K208" i="606"/>
  <c r="M208" i="606" s="1"/>
  <c r="K208" i="606" a="1"/>
  <c r="J208" i="606"/>
  <c r="J208" i="606" a="1"/>
  <c r="H208" i="606"/>
  <c r="H207" i="606"/>
  <c r="H206" i="606"/>
  <c r="H205" i="606"/>
  <c r="W204" i="606"/>
  <c r="V204" i="606"/>
  <c r="N204" i="606"/>
  <c r="K204" i="606"/>
  <c r="M204" i="606" s="1"/>
  <c r="K204" i="606" a="1"/>
  <c r="J204" i="606" a="1"/>
  <c r="J204" i="606" s="1"/>
  <c r="H204" i="606"/>
  <c r="W203" i="606"/>
  <c r="V203" i="606"/>
  <c r="N203" i="606"/>
  <c r="K203" i="606" a="1"/>
  <c r="K203" i="606" s="1"/>
  <c r="M203" i="606" s="1"/>
  <c r="J203" i="606" a="1"/>
  <c r="J203" i="606" s="1"/>
  <c r="H203" i="606"/>
  <c r="W202" i="606"/>
  <c r="V202" i="606"/>
  <c r="N202" i="606"/>
  <c r="K202" i="606"/>
  <c r="M202" i="606" s="1"/>
  <c r="K202" i="606" a="1"/>
  <c r="J202" i="606" a="1"/>
  <c r="J202" i="606" s="1"/>
  <c r="H202" i="606"/>
  <c r="H201" i="606"/>
  <c r="V200" i="606"/>
  <c r="V257" i="606" s="1"/>
  <c r="W257" i="606" s="1"/>
  <c r="N200" i="606"/>
  <c r="N257" i="606" s="1"/>
  <c r="K200" i="606" a="1"/>
  <c r="K200" i="606" s="1"/>
  <c r="J200" i="606" a="1"/>
  <c r="J200" i="606" s="1"/>
  <c r="H200" i="606"/>
  <c r="H257" i="606" s="1"/>
  <c r="AA199" i="606"/>
  <c r="AA335" i="606" s="1"/>
  <c r="Z199" i="606"/>
  <c r="Z335" i="606" s="1"/>
  <c r="Y199" i="606"/>
  <c r="Y335" i="606" s="1"/>
  <c r="X199" i="606"/>
  <c r="X335" i="606" s="1"/>
  <c r="U199" i="606"/>
  <c r="U335" i="606" s="1"/>
  <c r="T199" i="606"/>
  <c r="T335" i="606" s="1"/>
  <c r="S199" i="606"/>
  <c r="S335" i="606" s="1"/>
  <c r="R199" i="606"/>
  <c r="R335" i="606" s="1"/>
  <c r="Q199" i="606"/>
  <c r="Q335" i="606" s="1"/>
  <c r="P199" i="606"/>
  <c r="X338" i="606" s="1"/>
  <c r="O199" i="606"/>
  <c r="O335" i="606" s="1"/>
  <c r="I199" i="606"/>
  <c r="I335" i="606" s="1"/>
  <c r="B343" i="606" s="1"/>
  <c r="G199" i="606"/>
  <c r="J199" i="606" s="1" a="1"/>
  <c r="J199" i="606" s="1"/>
  <c r="V198" i="606"/>
  <c r="W198" i="606" s="1"/>
  <c r="N198" i="606"/>
  <c r="K198" i="606" a="1"/>
  <c r="K198" i="606" s="1"/>
  <c r="M198" i="606" s="1"/>
  <c r="J198" i="606" a="1"/>
  <c r="J198" i="606" s="1"/>
  <c r="H198" i="606"/>
  <c r="W197" i="606"/>
  <c r="V197" i="606"/>
  <c r="N197" i="606"/>
  <c r="K197" i="606"/>
  <c r="M197" i="606" s="1"/>
  <c r="K197" i="606" a="1"/>
  <c r="J197" i="606"/>
  <c r="J197" i="606" a="1"/>
  <c r="H197" i="606"/>
  <c r="K196" i="606"/>
  <c r="M196" i="606" s="1"/>
  <c r="K196" i="606" a="1"/>
  <c r="H196" i="606"/>
  <c r="K195" i="606" a="1"/>
  <c r="K195" i="606" s="1"/>
  <c r="M195" i="606" s="1"/>
  <c r="H195" i="606"/>
  <c r="K194" i="606" a="1"/>
  <c r="K194" i="606" s="1"/>
  <c r="M194" i="606" s="1"/>
  <c r="H194" i="606"/>
  <c r="K193" i="606" a="1"/>
  <c r="K193" i="606" s="1"/>
  <c r="M193" i="606" s="1"/>
  <c r="H193" i="606"/>
  <c r="W192" i="606"/>
  <c r="V192" i="606"/>
  <c r="N192" i="606"/>
  <c r="K192" i="606"/>
  <c r="M192" i="606" s="1"/>
  <c r="K192" i="606" a="1"/>
  <c r="J192" i="606"/>
  <c r="J192" i="606" a="1"/>
  <c r="H192" i="606"/>
  <c r="V191" i="606"/>
  <c r="W191" i="606" s="1"/>
  <c r="N191" i="606"/>
  <c r="K191" i="606" a="1"/>
  <c r="K191" i="606" s="1"/>
  <c r="M191" i="606" s="1"/>
  <c r="J191" i="606" a="1"/>
  <c r="J191" i="606" s="1"/>
  <c r="H191" i="606"/>
  <c r="W190" i="606"/>
  <c r="V190" i="606"/>
  <c r="N190" i="606"/>
  <c r="K190" i="606"/>
  <c r="M190" i="606" s="1"/>
  <c r="K190" i="606" a="1"/>
  <c r="J190" i="606"/>
  <c r="J190" i="606" a="1"/>
  <c r="H190" i="606"/>
  <c r="N189" i="606"/>
  <c r="K189" i="606" a="1"/>
  <c r="K189" i="606" s="1"/>
  <c r="M189" i="606" s="1"/>
  <c r="J189" i="606" a="1"/>
  <c r="J189" i="606" s="1"/>
  <c r="H189" i="606"/>
  <c r="N188" i="606"/>
  <c r="K188" i="606"/>
  <c r="M188" i="606" s="1"/>
  <c r="K188" i="606" a="1"/>
  <c r="J188" i="606" a="1"/>
  <c r="J188" i="606" s="1"/>
  <c r="H188" i="606"/>
  <c r="W187" i="606"/>
  <c r="V187" i="606"/>
  <c r="N187" i="606"/>
  <c r="K187" i="606"/>
  <c r="M187" i="606" s="1"/>
  <c r="K187" i="606" a="1"/>
  <c r="J187" i="606" a="1"/>
  <c r="J187" i="606" s="1"/>
  <c r="H187" i="606"/>
  <c r="W186" i="606"/>
  <c r="V186" i="606"/>
  <c r="N186" i="606"/>
  <c r="K186" i="606"/>
  <c r="M186" i="606" s="1"/>
  <c r="K186" i="606" a="1"/>
  <c r="J186" i="606" a="1"/>
  <c r="J186" i="606" s="1"/>
  <c r="H186" i="606"/>
  <c r="N185" i="606"/>
  <c r="K185" i="606" a="1"/>
  <c r="K185" i="606" s="1"/>
  <c r="M185" i="606" s="1"/>
  <c r="H185" i="606"/>
  <c r="N184" i="606"/>
  <c r="K184" i="606" a="1"/>
  <c r="K184" i="606" s="1"/>
  <c r="M184" i="606" s="1"/>
  <c r="H184" i="606"/>
  <c r="W183" i="606"/>
  <c r="V183" i="606"/>
  <c r="N183" i="606"/>
  <c r="K183" i="606"/>
  <c r="M183" i="606" s="1"/>
  <c r="K183" i="606" a="1"/>
  <c r="J183" i="606"/>
  <c r="J183" i="606" a="1"/>
  <c r="H183" i="606"/>
  <c r="V182" i="606"/>
  <c r="W182" i="606" s="1"/>
  <c r="N182" i="606"/>
  <c r="K182" i="606" a="1"/>
  <c r="K182" i="606" s="1"/>
  <c r="M182" i="606" s="1"/>
  <c r="J182" i="606" a="1"/>
  <c r="J182" i="606" s="1"/>
  <c r="H182" i="606"/>
  <c r="W181" i="606"/>
  <c r="V181" i="606"/>
  <c r="N181" i="606"/>
  <c r="K181" i="606"/>
  <c r="M181" i="606" s="1"/>
  <c r="K181" i="606" a="1"/>
  <c r="J181" i="606"/>
  <c r="J181" i="606" a="1"/>
  <c r="H181" i="606"/>
  <c r="V180" i="606"/>
  <c r="W180" i="606" s="1"/>
  <c r="N180" i="606"/>
  <c r="K180" i="606" a="1"/>
  <c r="K180" i="606" s="1"/>
  <c r="M180" i="606" s="1"/>
  <c r="J180" i="606" a="1"/>
  <c r="J180" i="606" s="1"/>
  <c r="H180" i="606"/>
  <c r="W179" i="606"/>
  <c r="V179" i="606"/>
  <c r="N179" i="606"/>
  <c r="K179" i="606"/>
  <c r="M179" i="606" s="1"/>
  <c r="K179" i="606" a="1"/>
  <c r="J179" i="606"/>
  <c r="J179" i="606" a="1"/>
  <c r="H179" i="606"/>
  <c r="V178" i="606"/>
  <c r="V199" i="606" s="1"/>
  <c r="V335" i="606" s="1"/>
  <c r="I344" i="606" s="1"/>
  <c r="N178" i="606"/>
  <c r="N199" i="606" s="1"/>
  <c r="N335" i="606" s="1"/>
  <c r="B344" i="606" s="1"/>
  <c r="E344" i="606" s="1"/>
  <c r="K178" i="606" a="1"/>
  <c r="K178" i="606" s="1"/>
  <c r="J178" i="606" a="1"/>
  <c r="J178" i="606" s="1"/>
  <c r="H178" i="606"/>
  <c r="H199" i="606" s="1"/>
  <c r="H335" i="606" s="1"/>
  <c r="E342" i="606" s="1"/>
  <c r="X171" i="606"/>
  <c r="X170" i="606"/>
  <c r="G170" i="606"/>
  <c r="C170" i="606"/>
  <c r="X169" i="606"/>
  <c r="Q527" i="606" s="1"/>
  <c r="I169" i="606"/>
  <c r="E169" i="606"/>
  <c r="K169" i="606" s="1"/>
  <c r="M169" i="606" s="1"/>
  <c r="I168" i="606"/>
  <c r="E168" i="606"/>
  <c r="K168" i="606" s="1"/>
  <c r="M168" i="606" s="1"/>
  <c r="I167" i="606"/>
  <c r="E167" i="606"/>
  <c r="K167" i="606" s="1"/>
  <c r="M167" i="606" s="1"/>
  <c r="X166" i="606"/>
  <c r="I166" i="606"/>
  <c r="I170" i="606" s="1"/>
  <c r="E166" i="606"/>
  <c r="E170" i="606" s="1"/>
  <c r="AA163" i="606"/>
  <c r="Z163" i="606"/>
  <c r="Y163" i="606"/>
  <c r="X163" i="606"/>
  <c r="U163" i="606"/>
  <c r="T163" i="606"/>
  <c r="S163" i="606"/>
  <c r="R163" i="606"/>
  <c r="Q163" i="606"/>
  <c r="P163" i="606"/>
  <c r="O163" i="606"/>
  <c r="R171" i="606" s="1"/>
  <c r="I163" i="606"/>
  <c r="G163" i="606"/>
  <c r="C529" i="606" s="1"/>
  <c r="H162" i="606"/>
  <c r="H161" i="606"/>
  <c r="H160" i="606"/>
  <c r="V159" i="606"/>
  <c r="W159" i="606" s="1"/>
  <c r="N159" i="606"/>
  <c r="K159" i="606"/>
  <c r="K159" i="606" a="1"/>
  <c r="J159" i="606" a="1"/>
  <c r="J159" i="606" s="1"/>
  <c r="H159" i="606"/>
  <c r="D159" i="606"/>
  <c r="V158" i="606"/>
  <c r="W158" i="606" s="1"/>
  <c r="N158" i="606"/>
  <c r="K158" i="606" a="1"/>
  <c r="K158" i="606" s="1"/>
  <c r="M158" i="606" s="1"/>
  <c r="J158" i="606" a="1"/>
  <c r="J158" i="606" s="1"/>
  <c r="H158" i="606"/>
  <c r="H157" i="606"/>
  <c r="H156" i="606"/>
  <c r="V155" i="606"/>
  <c r="W155" i="606" s="1"/>
  <c r="N155" i="606"/>
  <c r="K155" i="606" a="1"/>
  <c r="K155" i="606" s="1"/>
  <c r="M155" i="606" s="1"/>
  <c r="J155" i="606" a="1"/>
  <c r="J155" i="606" s="1"/>
  <c r="H155" i="606"/>
  <c r="V154" i="606"/>
  <c r="W154" i="606" s="1"/>
  <c r="N154" i="606"/>
  <c r="K154" i="606"/>
  <c r="M154" i="606" s="1"/>
  <c r="K154" i="606" a="1"/>
  <c r="J154" i="606"/>
  <c r="J154" i="606" a="1"/>
  <c r="H154" i="606"/>
  <c r="H153" i="606"/>
  <c r="W152" i="606"/>
  <c r="V152" i="606"/>
  <c r="N152" i="606"/>
  <c r="K152" i="606" a="1"/>
  <c r="K152" i="606" s="1"/>
  <c r="M152" i="606" s="1"/>
  <c r="J152" i="606" a="1"/>
  <c r="J152" i="606" s="1"/>
  <c r="H152" i="606"/>
  <c r="V151" i="606"/>
  <c r="W151" i="606" s="1"/>
  <c r="N151" i="606"/>
  <c r="K151" i="606" a="1"/>
  <c r="K151" i="606" s="1"/>
  <c r="M151" i="606" s="1"/>
  <c r="J151" i="606" a="1"/>
  <c r="J151" i="606" s="1"/>
  <c r="H151" i="606"/>
  <c r="V150" i="606"/>
  <c r="W150" i="606" s="1"/>
  <c r="N150" i="606"/>
  <c r="K150" i="606" a="1"/>
  <c r="K150" i="606" s="1"/>
  <c r="M150" i="606" s="1"/>
  <c r="J150" i="606" a="1"/>
  <c r="J150" i="606" s="1"/>
  <c r="H150" i="606"/>
  <c r="V149" i="606"/>
  <c r="W149" i="606" s="1"/>
  <c r="N149" i="606"/>
  <c r="N163" i="606" s="1"/>
  <c r="K149" i="606" a="1"/>
  <c r="K149" i="606" s="1"/>
  <c r="J149" i="606" a="1"/>
  <c r="J149" i="606" s="1"/>
  <c r="H149" i="606"/>
  <c r="H163" i="606" s="1"/>
  <c r="AA148" i="606"/>
  <c r="Z148" i="606"/>
  <c r="Y148" i="606"/>
  <c r="X148" i="606"/>
  <c r="U148" i="606"/>
  <c r="T148" i="606"/>
  <c r="S148" i="606"/>
  <c r="Q148" i="606"/>
  <c r="P148" i="606"/>
  <c r="O148" i="606"/>
  <c r="I148" i="606"/>
  <c r="G148" i="606"/>
  <c r="C528" i="606" s="1"/>
  <c r="V147" i="606"/>
  <c r="W147" i="606" s="1"/>
  <c r="N147" i="606"/>
  <c r="K147" i="606" a="1"/>
  <c r="K147" i="606" s="1"/>
  <c r="M147" i="606" s="1"/>
  <c r="J147" i="606" a="1"/>
  <c r="J147" i="606" s="1"/>
  <c r="H147" i="606"/>
  <c r="K146" i="606" a="1"/>
  <c r="K146" i="606" s="1"/>
  <c r="H146" i="606"/>
  <c r="K145" i="606" a="1"/>
  <c r="K145" i="606" s="1"/>
  <c r="H145" i="606"/>
  <c r="K144" i="606" a="1"/>
  <c r="K144" i="606" s="1"/>
  <c r="H144" i="606"/>
  <c r="K143" i="606"/>
  <c r="K143" i="606" a="1"/>
  <c r="H143" i="606"/>
  <c r="V142" i="606"/>
  <c r="W142" i="606" s="1"/>
  <c r="N142" i="606"/>
  <c r="K142" i="606" a="1"/>
  <c r="K142" i="606" s="1"/>
  <c r="M142" i="606" s="1"/>
  <c r="J142" i="606" a="1"/>
  <c r="J142" i="606" s="1"/>
  <c r="H142" i="606"/>
  <c r="V141" i="606"/>
  <c r="W141" i="606" s="1"/>
  <c r="N141" i="606"/>
  <c r="K141" i="606"/>
  <c r="M141" i="606" s="1"/>
  <c r="K141" i="606" a="1"/>
  <c r="J141" i="606" a="1"/>
  <c r="J141" i="606" s="1"/>
  <c r="H141" i="606"/>
  <c r="V140" i="606"/>
  <c r="W140" i="606" s="1"/>
  <c r="N140" i="606"/>
  <c r="K140" i="606" a="1"/>
  <c r="K140" i="606" s="1"/>
  <c r="M140" i="606" s="1"/>
  <c r="J140" i="606" a="1"/>
  <c r="J140" i="606" s="1"/>
  <c r="H140" i="606"/>
  <c r="V139" i="606"/>
  <c r="W139" i="606" s="1"/>
  <c r="N139" i="606"/>
  <c r="K139" i="606"/>
  <c r="M139" i="606" s="1"/>
  <c r="K139" i="606" a="1"/>
  <c r="J139" i="606"/>
  <c r="J139" i="606" a="1"/>
  <c r="H139" i="606"/>
  <c r="V138" i="606"/>
  <c r="V148" i="606" s="1"/>
  <c r="W148" i="606" s="1"/>
  <c r="N138" i="606"/>
  <c r="N148" i="606" s="1"/>
  <c r="K138" i="606" a="1"/>
  <c r="K138" i="606" s="1"/>
  <c r="J138" i="606" a="1"/>
  <c r="J138" i="606" s="1"/>
  <c r="H138" i="606"/>
  <c r="H148" i="606" s="1"/>
  <c r="AA137" i="606"/>
  <c r="Z137" i="606"/>
  <c r="Y137" i="606"/>
  <c r="X137" i="606"/>
  <c r="U137" i="606"/>
  <c r="T137" i="606"/>
  <c r="S137" i="606"/>
  <c r="Q137" i="606"/>
  <c r="P137" i="606"/>
  <c r="O137" i="606"/>
  <c r="R169" i="606" s="1"/>
  <c r="I137" i="606"/>
  <c r="G137" i="606"/>
  <c r="C527" i="606" s="1"/>
  <c r="V136" i="606"/>
  <c r="W136" i="606" s="1"/>
  <c r="N136" i="606"/>
  <c r="K136" i="606" a="1"/>
  <c r="K136" i="606" s="1"/>
  <c r="M136" i="606" s="1"/>
  <c r="J136" i="606" a="1"/>
  <c r="J136" i="606" s="1"/>
  <c r="H136" i="606"/>
  <c r="V135" i="606"/>
  <c r="W135" i="606" s="1"/>
  <c r="N135" i="606"/>
  <c r="K135" i="606" a="1"/>
  <c r="K135" i="606" s="1"/>
  <c r="M135" i="606" s="1"/>
  <c r="J135" i="606" a="1"/>
  <c r="J135" i="606" s="1"/>
  <c r="H135" i="606"/>
  <c r="V134" i="606"/>
  <c r="W134" i="606" s="1"/>
  <c r="N134" i="606"/>
  <c r="K134" i="606"/>
  <c r="M134" i="606" s="1"/>
  <c r="K134" i="606" a="1"/>
  <c r="J134" i="606"/>
  <c r="J134" i="606" a="1"/>
  <c r="H134" i="606"/>
  <c r="V133" i="606"/>
  <c r="W133" i="606" s="1"/>
  <c r="N133" i="606"/>
  <c r="K133" i="606" a="1"/>
  <c r="K133" i="606" s="1"/>
  <c r="M133" i="606" s="1"/>
  <c r="J133" i="606" a="1"/>
  <c r="J133" i="606" s="1"/>
  <c r="H133" i="606"/>
  <c r="W132" i="606"/>
  <c r="V132" i="606"/>
  <c r="N132" i="606"/>
  <c r="K132" i="606" a="1"/>
  <c r="K132" i="606" s="1"/>
  <c r="M132" i="606" s="1"/>
  <c r="J132" i="606" a="1"/>
  <c r="J132" i="606" s="1"/>
  <c r="H132" i="606"/>
  <c r="V131" i="606"/>
  <c r="W131" i="606" s="1"/>
  <c r="N131" i="606"/>
  <c r="K131" i="606" a="1"/>
  <c r="K131" i="606" s="1"/>
  <c r="M131" i="606" s="1"/>
  <c r="J131" i="606" a="1"/>
  <c r="J131" i="606" s="1"/>
  <c r="H131" i="606"/>
  <c r="V130" i="606"/>
  <c r="W130" i="606" s="1"/>
  <c r="N130" i="606"/>
  <c r="K130" i="606"/>
  <c r="M130" i="606" s="1"/>
  <c r="K130" i="606" a="1"/>
  <c r="J130" i="606"/>
  <c r="J130" i="606" a="1"/>
  <c r="H130" i="606"/>
  <c r="V129" i="606"/>
  <c r="W129" i="606" s="1"/>
  <c r="N129" i="606"/>
  <c r="K129" i="606" a="1"/>
  <c r="K129" i="606" s="1"/>
  <c r="M129" i="606" s="1"/>
  <c r="J129" i="606" a="1"/>
  <c r="J129" i="606" s="1"/>
  <c r="H129" i="606"/>
  <c r="W128" i="606"/>
  <c r="V128" i="606"/>
  <c r="N128" i="606"/>
  <c r="K128" i="606" a="1"/>
  <c r="K128" i="606" s="1"/>
  <c r="M128" i="606" s="1"/>
  <c r="J128" i="606" a="1"/>
  <c r="J128" i="606" s="1"/>
  <c r="H128" i="606"/>
  <c r="V127" i="606"/>
  <c r="W127" i="606" s="1"/>
  <c r="N127" i="606"/>
  <c r="K127" i="606" a="1"/>
  <c r="K127" i="606" s="1"/>
  <c r="M127" i="606" s="1"/>
  <c r="J127" i="606" a="1"/>
  <c r="J127" i="606" s="1"/>
  <c r="H127" i="606"/>
  <c r="V126" i="606"/>
  <c r="W126" i="606" s="1"/>
  <c r="N126" i="606"/>
  <c r="K126" i="606"/>
  <c r="M126" i="606" s="1"/>
  <c r="K126" i="606" a="1"/>
  <c r="J126" i="606"/>
  <c r="J126" i="606" a="1"/>
  <c r="H126" i="606"/>
  <c r="V125" i="606"/>
  <c r="W125" i="606" s="1"/>
  <c r="N125" i="606"/>
  <c r="K125" i="606" a="1"/>
  <c r="K125" i="606" s="1"/>
  <c r="M125" i="606" s="1"/>
  <c r="J125" i="606" a="1"/>
  <c r="J125" i="606" s="1"/>
  <c r="H125" i="606"/>
  <c r="W124" i="606"/>
  <c r="V124" i="606"/>
  <c r="N124" i="606"/>
  <c r="K124" i="606" a="1"/>
  <c r="K124" i="606" s="1"/>
  <c r="M124" i="606" s="1"/>
  <c r="J124" i="606" a="1"/>
  <c r="J124" i="606" s="1"/>
  <c r="H124" i="606"/>
  <c r="V123" i="606"/>
  <c r="W123" i="606" s="1"/>
  <c r="N123" i="606"/>
  <c r="K123" i="606" a="1"/>
  <c r="K123" i="606" s="1"/>
  <c r="M123" i="606" s="1"/>
  <c r="J123" i="606" a="1"/>
  <c r="J123" i="606" s="1"/>
  <c r="H123" i="606"/>
  <c r="V122" i="606"/>
  <c r="V137" i="606" s="1"/>
  <c r="W137" i="606" s="1"/>
  <c r="N122" i="606"/>
  <c r="K122" i="606"/>
  <c r="M122" i="606" s="1"/>
  <c r="K122" i="606" a="1"/>
  <c r="J122" i="606"/>
  <c r="J122" i="606" a="1"/>
  <c r="H122" i="606"/>
  <c r="H137" i="606" s="1"/>
  <c r="AA121" i="606"/>
  <c r="Z121" i="606"/>
  <c r="Y121" i="606"/>
  <c r="X121" i="606"/>
  <c r="U121" i="606"/>
  <c r="T121" i="606"/>
  <c r="S121" i="606"/>
  <c r="R121" i="606"/>
  <c r="Q121" i="606"/>
  <c r="P121" i="606"/>
  <c r="O121" i="606"/>
  <c r="R168" i="606" s="1"/>
  <c r="I121" i="606"/>
  <c r="G121" i="606"/>
  <c r="C526" i="606" s="1"/>
  <c r="V120" i="606"/>
  <c r="W120" i="606" s="1"/>
  <c r="N120" i="606"/>
  <c r="K120" i="606" a="1"/>
  <c r="K120" i="606" s="1"/>
  <c r="M120" i="606" s="1"/>
  <c r="J120" i="606" a="1"/>
  <c r="J120" i="606" s="1"/>
  <c r="H120" i="606"/>
  <c r="V119" i="606"/>
  <c r="W119" i="606" s="1"/>
  <c r="N119" i="606"/>
  <c r="K119" i="606" a="1"/>
  <c r="K119" i="606" s="1"/>
  <c r="M119" i="606" s="1"/>
  <c r="J119" i="606" a="1"/>
  <c r="J119" i="606" s="1"/>
  <c r="H119" i="606"/>
  <c r="V118" i="606"/>
  <c r="W118" i="606" s="1"/>
  <c r="N118" i="606"/>
  <c r="K118" i="606" a="1"/>
  <c r="K118" i="606" s="1"/>
  <c r="M118" i="606" s="1"/>
  <c r="J118" i="606" a="1"/>
  <c r="J118" i="606" s="1"/>
  <c r="H118" i="606"/>
  <c r="K117" i="606" a="1"/>
  <c r="K117" i="606" s="1"/>
  <c r="H117" i="606"/>
  <c r="K116" i="606" a="1"/>
  <c r="K116" i="606" s="1"/>
  <c r="H116" i="606"/>
  <c r="K115" i="606" a="1"/>
  <c r="K115" i="606" s="1"/>
  <c r="H115" i="606"/>
  <c r="V114" i="606"/>
  <c r="W114" i="606" s="1"/>
  <c r="N114" i="606"/>
  <c r="K114" i="606" a="1"/>
  <c r="K114" i="606" s="1"/>
  <c r="M114" i="606" s="1"/>
  <c r="J114" i="606" a="1"/>
  <c r="J114" i="606" s="1"/>
  <c r="H114" i="606"/>
  <c r="V113" i="606"/>
  <c r="W113" i="606" s="1"/>
  <c r="N113" i="606"/>
  <c r="K113" i="606"/>
  <c r="M113" i="606" s="1"/>
  <c r="K113" i="606" a="1"/>
  <c r="J113" i="606" a="1"/>
  <c r="J113" i="606" s="1"/>
  <c r="H113" i="606"/>
  <c r="N112" i="606"/>
  <c r="K112" i="606" a="1"/>
  <c r="K112" i="606" s="1"/>
  <c r="M112" i="606" s="1"/>
  <c r="H112" i="606"/>
  <c r="N111" i="606"/>
  <c r="K111" i="606" a="1"/>
  <c r="K111" i="606" s="1"/>
  <c r="M111" i="606" s="1"/>
  <c r="H111" i="606"/>
  <c r="N110" i="606"/>
  <c r="K110" i="606" a="1"/>
  <c r="K110" i="606" s="1"/>
  <c r="M110" i="606" s="1"/>
  <c r="H110" i="606"/>
  <c r="N109" i="606"/>
  <c r="K109" i="606" a="1"/>
  <c r="K109" i="606" s="1"/>
  <c r="M109" i="606" s="1"/>
  <c r="H109" i="606"/>
  <c r="N108" i="606"/>
  <c r="K108" i="606" a="1"/>
  <c r="K108" i="606" s="1"/>
  <c r="M108" i="606" s="1"/>
  <c r="H108" i="606"/>
  <c r="N107" i="606"/>
  <c r="K107" i="606" a="1"/>
  <c r="K107" i="606" s="1"/>
  <c r="M107" i="606" s="1"/>
  <c r="H107" i="606"/>
  <c r="V106" i="606"/>
  <c r="W106" i="606" s="1"/>
  <c r="N106" i="606"/>
  <c r="K106" i="606" a="1"/>
  <c r="K106" i="606" s="1"/>
  <c r="M106" i="606" s="1"/>
  <c r="J106" i="606" a="1"/>
  <c r="J106" i="606" s="1"/>
  <c r="H106" i="606"/>
  <c r="V105" i="606"/>
  <c r="W105" i="606" s="1"/>
  <c r="N105" i="606"/>
  <c r="K105" i="606" a="1"/>
  <c r="K105" i="606" s="1"/>
  <c r="M105" i="606" s="1"/>
  <c r="J105" i="606" a="1"/>
  <c r="J105" i="606" s="1"/>
  <c r="H105" i="606"/>
  <c r="V104" i="606"/>
  <c r="W104" i="606" s="1"/>
  <c r="N104" i="606"/>
  <c r="K104" i="606" a="1"/>
  <c r="K104" i="606" s="1"/>
  <c r="M104" i="606" s="1"/>
  <c r="J104" i="606" a="1"/>
  <c r="J104" i="606" s="1"/>
  <c r="H104" i="606"/>
  <c r="V103" i="606"/>
  <c r="W103" i="606" s="1"/>
  <c r="N103" i="606"/>
  <c r="K103" i="606"/>
  <c r="M103" i="606" s="1"/>
  <c r="K103" i="606" a="1"/>
  <c r="J103" i="606"/>
  <c r="J103" i="606" a="1"/>
  <c r="H103" i="606"/>
  <c r="V102" i="606"/>
  <c r="W102" i="606" s="1"/>
  <c r="N102" i="606"/>
  <c r="K102" i="606" a="1"/>
  <c r="K102" i="606" s="1"/>
  <c r="M102" i="606" s="1"/>
  <c r="J102" i="606" a="1"/>
  <c r="J102" i="606" s="1"/>
  <c r="H102" i="606"/>
  <c r="V101" i="606"/>
  <c r="W101" i="606" s="1"/>
  <c r="N101" i="606"/>
  <c r="K101" i="606"/>
  <c r="M101" i="606" s="1"/>
  <c r="K101" i="606" a="1"/>
  <c r="J101" i="606"/>
  <c r="J101" i="606" a="1"/>
  <c r="H101" i="606"/>
  <c r="V100" i="606"/>
  <c r="W100" i="606" s="1"/>
  <c r="N100" i="606"/>
  <c r="K100" i="606" a="1"/>
  <c r="K100" i="606" s="1"/>
  <c r="M100" i="606" s="1"/>
  <c r="J100" i="606" a="1"/>
  <c r="J100" i="606" s="1"/>
  <c r="H100" i="606"/>
  <c r="W99" i="606"/>
  <c r="V99" i="606"/>
  <c r="N99" i="606"/>
  <c r="K99" i="606" a="1"/>
  <c r="K99" i="606" s="1"/>
  <c r="M99" i="606" s="1"/>
  <c r="J99" i="606" a="1"/>
  <c r="J99" i="606" s="1"/>
  <c r="H99" i="606"/>
  <c r="V98" i="606"/>
  <c r="W98" i="606" s="1"/>
  <c r="N98" i="606"/>
  <c r="K98" i="606" a="1"/>
  <c r="K98" i="606" s="1"/>
  <c r="M98" i="606" s="1"/>
  <c r="J98" i="606" a="1"/>
  <c r="J98" i="606" s="1"/>
  <c r="H98" i="606"/>
  <c r="V97" i="606"/>
  <c r="W97" i="606" s="1"/>
  <c r="N97" i="606"/>
  <c r="K97" i="606"/>
  <c r="M97" i="606" s="1"/>
  <c r="K97" i="606" a="1"/>
  <c r="J97" i="606"/>
  <c r="J97" i="606" a="1"/>
  <c r="H97" i="606"/>
  <c r="V96" i="606"/>
  <c r="W96" i="606" s="1"/>
  <c r="N96" i="606"/>
  <c r="K96" i="606" a="1"/>
  <c r="K96" i="606" s="1"/>
  <c r="M96" i="606" s="1"/>
  <c r="J96" i="606" a="1"/>
  <c r="J96" i="606" s="1"/>
  <c r="H96" i="606"/>
  <c r="W95" i="606"/>
  <c r="V95" i="606"/>
  <c r="N95" i="606"/>
  <c r="K95" i="606" a="1"/>
  <c r="K95" i="606" s="1"/>
  <c r="M95" i="606" s="1"/>
  <c r="J95" i="606" a="1"/>
  <c r="J95" i="606" s="1"/>
  <c r="H95" i="606"/>
  <c r="K94" i="606"/>
  <c r="M94" i="606" s="1"/>
  <c r="K94" i="606" a="1"/>
  <c r="H94" i="606"/>
  <c r="V93" i="606"/>
  <c r="W93" i="606" s="1"/>
  <c r="N93" i="606"/>
  <c r="K93" i="606" a="1"/>
  <c r="K93" i="606" s="1"/>
  <c r="M93" i="606" s="1"/>
  <c r="J93" i="606" a="1"/>
  <c r="J93" i="606" s="1"/>
  <c r="H93" i="606"/>
  <c r="W92" i="606"/>
  <c r="V92" i="606"/>
  <c r="N92" i="606"/>
  <c r="K92" i="606" a="1"/>
  <c r="K92" i="606" s="1"/>
  <c r="M92" i="606" s="1"/>
  <c r="J92" i="606" a="1"/>
  <c r="J92" i="606" s="1"/>
  <c r="H92" i="606"/>
  <c r="V91" i="606"/>
  <c r="W91" i="606" s="1"/>
  <c r="N91" i="606"/>
  <c r="K91" i="606" a="1"/>
  <c r="K91" i="606" s="1"/>
  <c r="M91" i="606" s="1"/>
  <c r="J91" i="606" a="1"/>
  <c r="J91" i="606" s="1"/>
  <c r="H91" i="606"/>
  <c r="V90" i="606"/>
  <c r="W90" i="606" s="1"/>
  <c r="N90" i="606"/>
  <c r="K90" i="606"/>
  <c r="M90" i="606" s="1"/>
  <c r="K90" i="606" a="1"/>
  <c r="J90" i="606" a="1"/>
  <c r="J90" i="606" s="1"/>
  <c r="H90" i="606"/>
  <c r="V89" i="606"/>
  <c r="W89" i="606" s="1"/>
  <c r="N89" i="606"/>
  <c r="K89" i="606" a="1"/>
  <c r="K89" i="606" s="1"/>
  <c r="M89" i="606" s="1"/>
  <c r="J89" i="606" a="1"/>
  <c r="J89" i="606" s="1"/>
  <c r="H89" i="606"/>
  <c r="W88" i="606"/>
  <c r="V88" i="606"/>
  <c r="N88" i="606"/>
  <c r="K88" i="606" a="1"/>
  <c r="K88" i="606" s="1"/>
  <c r="M88" i="606" s="1"/>
  <c r="J88" i="606" a="1"/>
  <c r="J88" i="606" s="1"/>
  <c r="H88" i="606"/>
  <c r="V87" i="606"/>
  <c r="V121" i="606" s="1"/>
  <c r="W121" i="606" s="1"/>
  <c r="N87" i="606"/>
  <c r="K87" i="606" a="1"/>
  <c r="K87" i="606" s="1"/>
  <c r="J87" i="606" a="1"/>
  <c r="J87" i="606" s="1"/>
  <c r="H87" i="606"/>
  <c r="H121" i="606" s="1"/>
  <c r="AA86" i="606"/>
  <c r="Z86" i="606"/>
  <c r="Y86" i="606"/>
  <c r="X86" i="606"/>
  <c r="U86" i="606"/>
  <c r="T86" i="606"/>
  <c r="S86" i="606"/>
  <c r="R86" i="606"/>
  <c r="Q86" i="606"/>
  <c r="P86" i="606"/>
  <c r="O86" i="606"/>
  <c r="R167" i="606" s="1"/>
  <c r="I86" i="606"/>
  <c r="G86" i="606"/>
  <c r="C525" i="606" s="1"/>
  <c r="K85" i="606" a="1"/>
  <c r="K85" i="606" s="1"/>
  <c r="H85" i="606"/>
  <c r="K84" i="606"/>
  <c r="K84" i="606" a="1"/>
  <c r="H84" i="606"/>
  <c r="K83" i="606" a="1"/>
  <c r="K83" i="606" s="1"/>
  <c r="H83" i="606"/>
  <c r="K82" i="606" a="1"/>
  <c r="K82" i="606" s="1"/>
  <c r="H82" i="606"/>
  <c r="K81" i="606" a="1"/>
  <c r="K81" i="606" s="1"/>
  <c r="H81" i="606"/>
  <c r="K80" i="606" a="1"/>
  <c r="K80" i="606" s="1"/>
  <c r="H80" i="606"/>
  <c r="K79" i="606" a="1"/>
  <c r="K79" i="606" s="1"/>
  <c r="M79" i="606" s="1"/>
  <c r="H79" i="606"/>
  <c r="K78" i="606" a="1"/>
  <c r="K78" i="606" s="1"/>
  <c r="M78" i="606" s="1"/>
  <c r="H78" i="606"/>
  <c r="K77" i="606" a="1"/>
  <c r="K77" i="606" s="1"/>
  <c r="M77" i="606" s="1"/>
  <c r="H77" i="606"/>
  <c r="K76" i="606" a="1"/>
  <c r="K76" i="606" s="1"/>
  <c r="M76" i="606" s="1"/>
  <c r="H76" i="606"/>
  <c r="W75" i="606"/>
  <c r="V75" i="606"/>
  <c r="N75" i="606"/>
  <c r="K75" i="606" a="1"/>
  <c r="K75" i="606" s="1"/>
  <c r="M75" i="606" s="1"/>
  <c r="J75" i="606" a="1"/>
  <c r="J75" i="606" s="1"/>
  <c r="H75" i="606"/>
  <c r="V74" i="606"/>
  <c r="W74" i="606" s="1"/>
  <c r="N74" i="606"/>
  <c r="K74" i="606"/>
  <c r="M74" i="606" s="1"/>
  <c r="K74" i="606" a="1"/>
  <c r="J74" i="606" a="1"/>
  <c r="J74" i="606" s="1"/>
  <c r="H74" i="606"/>
  <c r="W73" i="606"/>
  <c r="V73" i="606"/>
  <c r="N73" i="606"/>
  <c r="K73" i="606" a="1"/>
  <c r="K73" i="606" s="1"/>
  <c r="M73" i="606" s="1"/>
  <c r="J73" i="606" a="1"/>
  <c r="J73" i="606" s="1"/>
  <c r="H73" i="606"/>
  <c r="V72" i="606"/>
  <c r="W72" i="606" s="1"/>
  <c r="N72" i="606"/>
  <c r="K72" i="606"/>
  <c r="M72" i="606" s="1"/>
  <c r="K72" i="606" a="1"/>
  <c r="J72" i="606" a="1"/>
  <c r="J72" i="606" s="1"/>
  <c r="H72" i="606"/>
  <c r="H71" i="606"/>
  <c r="V70" i="606"/>
  <c r="W70" i="606" s="1"/>
  <c r="N70" i="606"/>
  <c r="K70" i="606" a="1"/>
  <c r="K70" i="606" s="1"/>
  <c r="M70" i="606" s="1"/>
  <c r="J70" i="606" a="1"/>
  <c r="J70" i="606" s="1"/>
  <c r="H70" i="606"/>
  <c r="W69" i="606"/>
  <c r="V69" i="606"/>
  <c r="N69" i="606"/>
  <c r="K69" i="606" a="1"/>
  <c r="K69" i="606" s="1"/>
  <c r="M69" i="606" s="1"/>
  <c r="J69" i="606" a="1"/>
  <c r="J69" i="606" s="1"/>
  <c r="H69" i="606"/>
  <c r="K68" i="606" a="1"/>
  <c r="K68" i="606" s="1"/>
  <c r="H68" i="606"/>
  <c r="K67" i="606"/>
  <c r="K67" i="606" a="1"/>
  <c r="H67" i="606"/>
  <c r="V66" i="606"/>
  <c r="W66" i="606" s="1"/>
  <c r="N66" i="606"/>
  <c r="K66" i="606" a="1"/>
  <c r="K66" i="606" s="1"/>
  <c r="M66" i="606" s="1"/>
  <c r="J66" i="606" a="1"/>
  <c r="J66" i="606" s="1"/>
  <c r="H66" i="606"/>
  <c r="W65" i="606"/>
  <c r="V65" i="606"/>
  <c r="N65" i="606"/>
  <c r="K65" i="606" a="1"/>
  <c r="K65" i="606" s="1"/>
  <c r="M65" i="606" s="1"/>
  <c r="J65" i="606" a="1"/>
  <c r="J65" i="606" s="1"/>
  <c r="H65" i="606"/>
  <c r="V64" i="606"/>
  <c r="W64" i="606" s="1"/>
  <c r="N64" i="606"/>
  <c r="K64" i="606" a="1"/>
  <c r="K64" i="606" s="1"/>
  <c r="M64" i="606" s="1"/>
  <c r="J64" i="606" a="1"/>
  <c r="J64" i="606" s="1"/>
  <c r="H64" i="606"/>
  <c r="V63" i="606"/>
  <c r="W63" i="606" s="1"/>
  <c r="N63" i="606"/>
  <c r="K63" i="606"/>
  <c r="M63" i="606" s="1"/>
  <c r="K63" i="606" a="1"/>
  <c r="J63" i="606"/>
  <c r="J63" i="606" a="1"/>
  <c r="H63" i="606"/>
  <c r="V62" i="606"/>
  <c r="W62" i="606" s="1"/>
  <c r="N62" i="606"/>
  <c r="K62" i="606" a="1"/>
  <c r="K62" i="606" s="1"/>
  <c r="M62" i="606" s="1"/>
  <c r="J62" i="606" a="1"/>
  <c r="J62" i="606" s="1"/>
  <c r="H62" i="606"/>
  <c r="W61" i="606"/>
  <c r="V61" i="606"/>
  <c r="N61" i="606"/>
  <c r="K61" i="606" a="1"/>
  <c r="K61" i="606" s="1"/>
  <c r="M61" i="606" s="1"/>
  <c r="J61" i="606" a="1"/>
  <c r="J61" i="606" s="1"/>
  <c r="H61" i="606"/>
  <c r="V60" i="606"/>
  <c r="W60" i="606" s="1"/>
  <c r="N60" i="606"/>
  <c r="K60" i="606" a="1"/>
  <c r="K60" i="606" s="1"/>
  <c r="M60" i="606" s="1"/>
  <c r="J60" i="606" a="1"/>
  <c r="J60" i="606" s="1"/>
  <c r="H60" i="606"/>
  <c r="V59" i="606"/>
  <c r="W59" i="606" s="1"/>
  <c r="N59" i="606"/>
  <c r="K59" i="606"/>
  <c r="M59" i="606" s="1"/>
  <c r="K59" i="606" a="1"/>
  <c r="J59" i="606"/>
  <c r="J59" i="606" a="1"/>
  <c r="H59" i="606"/>
  <c r="V58" i="606"/>
  <c r="W58" i="606" s="1"/>
  <c r="N58" i="606"/>
  <c r="K58" i="606" a="1"/>
  <c r="K58" i="606" s="1"/>
  <c r="M58" i="606" s="1"/>
  <c r="J58" i="606" a="1"/>
  <c r="J58" i="606" s="1"/>
  <c r="H58" i="606"/>
  <c r="W57" i="606"/>
  <c r="V57" i="606"/>
  <c r="N57" i="606"/>
  <c r="K57" i="606" a="1"/>
  <c r="K57" i="606" s="1"/>
  <c r="M57" i="606" s="1"/>
  <c r="J57" i="606" a="1"/>
  <c r="J57" i="606" s="1"/>
  <c r="H57" i="606"/>
  <c r="K56" i="606"/>
  <c r="M56" i="606" s="1"/>
  <c r="K56" i="606" a="1"/>
  <c r="H56" i="606"/>
  <c r="K55" i="606" a="1"/>
  <c r="K55" i="606" s="1"/>
  <c r="M55" i="606" s="1"/>
  <c r="H55" i="606"/>
  <c r="K54" i="606" a="1"/>
  <c r="K54" i="606" s="1"/>
  <c r="M54" i="606" s="1"/>
  <c r="H54" i="606"/>
  <c r="K53" i="606" a="1"/>
  <c r="K53" i="606" s="1"/>
  <c r="M53" i="606" s="1"/>
  <c r="H53" i="606"/>
  <c r="N52" i="606"/>
  <c r="K52" i="606" a="1"/>
  <c r="K52" i="606" s="1"/>
  <c r="M52" i="606" s="1"/>
  <c r="H52" i="606"/>
  <c r="N51" i="606"/>
  <c r="K51" i="606" a="1"/>
  <c r="K51" i="606" s="1"/>
  <c r="M51" i="606" s="1"/>
  <c r="H51" i="606"/>
  <c r="N50" i="606"/>
  <c r="K50" i="606" a="1"/>
  <c r="K50" i="606" s="1"/>
  <c r="M50" i="606" s="1"/>
  <c r="H50" i="606"/>
  <c r="N49" i="606"/>
  <c r="K49" i="606" a="1"/>
  <c r="K49" i="606" s="1"/>
  <c r="M49" i="606" s="1"/>
  <c r="H49" i="606"/>
  <c r="V48" i="606"/>
  <c r="W48" i="606" s="1"/>
  <c r="N48" i="606"/>
  <c r="K48" i="606" a="1"/>
  <c r="K48" i="606" s="1"/>
  <c r="M48" i="606" s="1"/>
  <c r="J48" i="606" a="1"/>
  <c r="J48" i="606" s="1"/>
  <c r="H48" i="606"/>
  <c r="V47" i="606"/>
  <c r="W47" i="606" s="1"/>
  <c r="N47" i="606"/>
  <c r="K47" i="606" a="1"/>
  <c r="K47" i="606" s="1"/>
  <c r="M47" i="606" s="1"/>
  <c r="J47" i="606" a="1"/>
  <c r="J47" i="606" s="1"/>
  <c r="H47" i="606"/>
  <c r="V46" i="606"/>
  <c r="W46" i="606" s="1"/>
  <c r="N46" i="606"/>
  <c r="K46" i="606"/>
  <c r="M46" i="606" s="1"/>
  <c r="K46" i="606" a="1"/>
  <c r="J46" i="606"/>
  <c r="J46" i="606" a="1"/>
  <c r="H46" i="606"/>
  <c r="V45" i="606"/>
  <c r="W45" i="606" s="1"/>
  <c r="N45" i="606"/>
  <c r="K45" i="606" a="1"/>
  <c r="K45" i="606" s="1"/>
  <c r="M45" i="606" s="1"/>
  <c r="J45" i="606" a="1"/>
  <c r="J45" i="606" s="1"/>
  <c r="H45" i="606"/>
  <c r="V44" i="606"/>
  <c r="W44" i="606" s="1"/>
  <c r="N44" i="606"/>
  <c r="K44" i="606" a="1"/>
  <c r="K44" i="606" s="1"/>
  <c r="M44" i="606" s="1"/>
  <c r="J44" i="606" a="1"/>
  <c r="J44" i="606" s="1"/>
  <c r="H44" i="606"/>
  <c r="V43" i="606"/>
  <c r="W43" i="606" s="1"/>
  <c r="N43" i="606"/>
  <c r="K43" i="606" a="1"/>
  <c r="K43" i="606" s="1"/>
  <c r="M43" i="606" s="1"/>
  <c r="J43" i="606" a="1"/>
  <c r="J43" i="606" s="1"/>
  <c r="H43" i="606"/>
  <c r="V42" i="606"/>
  <c r="W42" i="606" s="1"/>
  <c r="N42" i="606"/>
  <c r="K42" i="606"/>
  <c r="M42" i="606" s="1"/>
  <c r="K42" i="606" a="1"/>
  <c r="J42" i="606"/>
  <c r="J42" i="606" a="1"/>
  <c r="H42" i="606"/>
  <c r="V41" i="606"/>
  <c r="W41" i="606" s="1"/>
  <c r="N41" i="606"/>
  <c r="K41" i="606" a="1"/>
  <c r="K41" i="606" s="1"/>
  <c r="M41" i="606" s="1"/>
  <c r="J41" i="606" a="1"/>
  <c r="J41" i="606" s="1"/>
  <c r="H41" i="606"/>
  <c r="W40" i="606"/>
  <c r="V40" i="606"/>
  <c r="N40" i="606"/>
  <c r="K40" i="606" a="1"/>
  <c r="K40" i="606" s="1"/>
  <c r="M40" i="606" s="1"/>
  <c r="J40" i="606" a="1"/>
  <c r="J40" i="606" s="1"/>
  <c r="H40" i="606"/>
  <c r="V39" i="606"/>
  <c r="W39" i="606" s="1"/>
  <c r="N39" i="606"/>
  <c r="K39" i="606" a="1"/>
  <c r="K39" i="606" s="1"/>
  <c r="M39" i="606" s="1"/>
  <c r="J39" i="606" a="1"/>
  <c r="J39" i="606" s="1"/>
  <c r="H39" i="606"/>
  <c r="V38" i="606"/>
  <c r="W38" i="606" s="1"/>
  <c r="N38" i="606"/>
  <c r="K38" i="606" a="1"/>
  <c r="K38" i="606" s="1"/>
  <c r="M38" i="606" s="1"/>
  <c r="J38" i="606" a="1"/>
  <c r="J38" i="606" s="1"/>
  <c r="H38" i="606"/>
  <c r="V37" i="606"/>
  <c r="W37" i="606" s="1"/>
  <c r="N37" i="606"/>
  <c r="K37" i="606" a="1"/>
  <c r="K37" i="606" s="1"/>
  <c r="M37" i="606" s="1"/>
  <c r="J37" i="606" a="1"/>
  <c r="J37" i="606" s="1"/>
  <c r="H37" i="606"/>
  <c r="H36" i="606"/>
  <c r="H35" i="606"/>
  <c r="H34" i="606"/>
  <c r="V33" i="606"/>
  <c r="W33" i="606" s="1"/>
  <c r="N33" i="606"/>
  <c r="K33" i="606" a="1"/>
  <c r="K33" i="606" s="1"/>
  <c r="M33" i="606" s="1"/>
  <c r="J33" i="606" a="1"/>
  <c r="J33" i="606" s="1"/>
  <c r="H33" i="606"/>
  <c r="V32" i="606"/>
  <c r="W32" i="606" s="1"/>
  <c r="N32" i="606"/>
  <c r="K32" i="606" a="1"/>
  <c r="K32" i="606" s="1"/>
  <c r="M32" i="606" s="1"/>
  <c r="J32" i="606" a="1"/>
  <c r="J32" i="606" s="1"/>
  <c r="H32" i="606"/>
  <c r="V31" i="606"/>
  <c r="W31" i="606" s="1"/>
  <c r="N31" i="606"/>
  <c r="K31" i="606" a="1"/>
  <c r="K31" i="606" s="1"/>
  <c r="M31" i="606" s="1"/>
  <c r="J31" i="606" a="1"/>
  <c r="J31" i="606" s="1"/>
  <c r="H31" i="606"/>
  <c r="K30" i="606" a="1"/>
  <c r="K30" i="606" s="1"/>
  <c r="H30" i="606"/>
  <c r="V29" i="606"/>
  <c r="V86" i="606" s="1"/>
  <c r="W86" i="606" s="1"/>
  <c r="N29" i="606"/>
  <c r="K29" i="606" a="1"/>
  <c r="K29" i="606" s="1"/>
  <c r="J29" i="606" a="1"/>
  <c r="J29" i="606" s="1"/>
  <c r="H29" i="606"/>
  <c r="H86" i="606" s="1"/>
  <c r="AA28" i="606"/>
  <c r="AA164" i="606" s="1"/>
  <c r="Z28" i="606"/>
  <c r="Z164" i="606" s="1"/>
  <c r="Y28" i="606"/>
  <c r="Y164" i="606" s="1"/>
  <c r="X28" i="606"/>
  <c r="X164" i="606" s="1"/>
  <c r="U28" i="606"/>
  <c r="U164" i="606" s="1"/>
  <c r="T28" i="606"/>
  <c r="T164" i="606" s="1"/>
  <c r="S28" i="606"/>
  <c r="S164" i="606" s="1"/>
  <c r="R28" i="606"/>
  <c r="R164" i="606" s="1"/>
  <c r="Q28" i="606"/>
  <c r="Q164" i="606" s="1"/>
  <c r="P28" i="606"/>
  <c r="X167" i="606" s="1"/>
  <c r="O28" i="606"/>
  <c r="O164" i="606" s="1"/>
  <c r="I28" i="606"/>
  <c r="I164" i="606" s="1"/>
  <c r="B172" i="606" s="1"/>
  <c r="G28" i="606"/>
  <c r="C524" i="606" s="1"/>
  <c r="V27" i="606"/>
  <c r="W27" i="606" s="1"/>
  <c r="N27" i="606"/>
  <c r="K27" i="606" a="1"/>
  <c r="K27" i="606" s="1"/>
  <c r="M27" i="606" s="1"/>
  <c r="J27" i="606" a="1"/>
  <c r="J27" i="606" s="1"/>
  <c r="H27" i="606"/>
  <c r="V26" i="606"/>
  <c r="W26" i="606" s="1"/>
  <c r="N26" i="606"/>
  <c r="K26" i="606" a="1"/>
  <c r="K26" i="606" s="1"/>
  <c r="M26" i="606" s="1"/>
  <c r="J26" i="606" a="1"/>
  <c r="J26" i="606" s="1"/>
  <c r="H26" i="606"/>
  <c r="K25" i="606" a="1"/>
  <c r="K25" i="606" s="1"/>
  <c r="M25" i="606" s="1"/>
  <c r="J25" i="606" a="1"/>
  <c r="J25" i="606" s="1"/>
  <c r="H25" i="606"/>
  <c r="K24" i="606" a="1"/>
  <c r="K24" i="606" s="1"/>
  <c r="M24" i="606" s="1"/>
  <c r="J24" i="606" a="1"/>
  <c r="J24" i="606" s="1"/>
  <c r="H24" i="606"/>
  <c r="K23" i="606" a="1"/>
  <c r="K23" i="606" s="1"/>
  <c r="M23" i="606" s="1"/>
  <c r="J23" i="606" a="1"/>
  <c r="J23" i="606" s="1"/>
  <c r="H23" i="606"/>
  <c r="K22" i="606" a="1"/>
  <c r="K22" i="606" s="1"/>
  <c r="M22" i="606" s="1"/>
  <c r="J22" i="606" a="1"/>
  <c r="J22" i="606" s="1"/>
  <c r="H22" i="606"/>
  <c r="V21" i="606"/>
  <c r="W21" i="606" s="1"/>
  <c r="N21" i="606"/>
  <c r="K21" i="606" a="1"/>
  <c r="K21" i="606" s="1"/>
  <c r="M21" i="606" s="1"/>
  <c r="J21" i="606" a="1"/>
  <c r="J21" i="606" s="1"/>
  <c r="H21" i="606"/>
  <c r="V20" i="606"/>
  <c r="W20" i="606" s="1"/>
  <c r="N20" i="606"/>
  <c r="K20" i="606" a="1"/>
  <c r="K20" i="606" s="1"/>
  <c r="M20" i="606" s="1"/>
  <c r="J20" i="606" a="1"/>
  <c r="J20" i="606" s="1"/>
  <c r="H20" i="606"/>
  <c r="V19" i="606"/>
  <c r="W19" i="606" s="1"/>
  <c r="N19" i="606"/>
  <c r="K19" i="606"/>
  <c r="M19" i="606" s="1"/>
  <c r="K19" i="606" a="1"/>
  <c r="J19" i="606" a="1"/>
  <c r="J19" i="606" s="1"/>
  <c r="H19" i="606"/>
  <c r="N18" i="606"/>
  <c r="K18" i="606" a="1"/>
  <c r="K18" i="606" s="1"/>
  <c r="M18" i="606" s="1"/>
  <c r="J18" i="606" a="1"/>
  <c r="J18" i="606" s="1"/>
  <c r="H18" i="606"/>
  <c r="N17" i="606"/>
  <c r="K17" i="606"/>
  <c r="M17" i="606" s="1"/>
  <c r="K17" i="606" a="1"/>
  <c r="J17" i="606"/>
  <c r="J17" i="606" a="1"/>
  <c r="H17" i="606"/>
  <c r="V16" i="606"/>
  <c r="W16" i="606" s="1"/>
  <c r="N16" i="606"/>
  <c r="K16" i="606" a="1"/>
  <c r="K16" i="606" s="1"/>
  <c r="M16" i="606" s="1"/>
  <c r="J16" i="606" a="1"/>
  <c r="J16" i="606" s="1"/>
  <c r="H16" i="606"/>
  <c r="V15" i="606"/>
  <c r="W15" i="606" s="1"/>
  <c r="N15" i="606"/>
  <c r="K15" i="606" a="1"/>
  <c r="K15" i="606" s="1"/>
  <c r="M15" i="606" s="1"/>
  <c r="J15" i="606" a="1"/>
  <c r="J15" i="606" s="1"/>
  <c r="H15" i="606"/>
  <c r="N14" i="606"/>
  <c r="K14" i="606" a="1"/>
  <c r="K14" i="606" s="1"/>
  <c r="M14" i="606" s="1"/>
  <c r="H14" i="606"/>
  <c r="N13" i="606"/>
  <c r="K13" i="606" a="1"/>
  <c r="K13" i="606" s="1"/>
  <c r="M13" i="606" s="1"/>
  <c r="H13" i="606"/>
  <c r="V12" i="606"/>
  <c r="W12" i="606" s="1"/>
  <c r="N12" i="606"/>
  <c r="K12" i="606" a="1"/>
  <c r="K12" i="606" s="1"/>
  <c r="M12" i="606" s="1"/>
  <c r="J12" i="606" a="1"/>
  <c r="J12" i="606" s="1"/>
  <c r="H12" i="606"/>
  <c r="V11" i="606"/>
  <c r="W11" i="606" s="1"/>
  <c r="N11" i="606"/>
  <c r="K11" i="606" a="1"/>
  <c r="K11" i="606" s="1"/>
  <c r="M11" i="606" s="1"/>
  <c r="J11" i="606" a="1"/>
  <c r="J11" i="606" s="1"/>
  <c r="H11" i="606"/>
  <c r="V10" i="606"/>
  <c r="W10" i="606" s="1"/>
  <c r="N10" i="606"/>
  <c r="K10" i="606" a="1"/>
  <c r="K10" i="606" s="1"/>
  <c r="M10" i="606" s="1"/>
  <c r="J10" i="606" a="1"/>
  <c r="J10" i="606" s="1"/>
  <c r="H10" i="606"/>
  <c r="V9" i="606"/>
  <c r="W9" i="606" s="1"/>
  <c r="N9" i="606"/>
  <c r="K9" i="606" a="1"/>
  <c r="K9" i="606" s="1"/>
  <c r="M9" i="606" s="1"/>
  <c r="J9" i="606" a="1"/>
  <c r="J9" i="606" s="1"/>
  <c r="H9" i="606"/>
  <c r="V8" i="606"/>
  <c r="W8" i="606" s="1"/>
  <c r="N8" i="606"/>
  <c r="K8" i="606" a="1"/>
  <c r="K8" i="606" s="1"/>
  <c r="M8" i="606" s="1"/>
  <c r="J8" i="606" a="1"/>
  <c r="J8" i="606" s="1"/>
  <c r="H8" i="606"/>
  <c r="V7" i="606"/>
  <c r="V28" i="606" s="1"/>
  <c r="N7" i="606"/>
  <c r="N28" i="606" s="1"/>
  <c r="K7" i="606" a="1"/>
  <c r="K7" i="606" s="1"/>
  <c r="M7" i="606" s="1"/>
  <c r="J7" i="606" a="1"/>
  <c r="J7" i="606" s="1"/>
  <c r="H7" i="606"/>
  <c r="R170" i="606" l="1"/>
  <c r="M137" i="606"/>
  <c r="N137" i="606"/>
  <c r="W122" i="606"/>
  <c r="J137" i="606" a="1"/>
  <c r="J137" i="606" s="1"/>
  <c r="N121" i="606"/>
  <c r="N86" i="606"/>
  <c r="N164" i="606" s="1"/>
  <c r="B173" i="606" s="1"/>
  <c r="E173" i="606" s="1"/>
  <c r="H28" i="606"/>
  <c r="J163" i="606" a="1"/>
  <c r="J163" i="606" s="1"/>
  <c r="J148" i="606" a="1"/>
  <c r="J148" i="606" s="1"/>
  <c r="W7" i="606"/>
  <c r="Q525" i="606"/>
  <c r="M29" i="606"/>
  <c r="M86" i="606" s="1"/>
  <c r="K86" i="606"/>
  <c r="H164" i="606"/>
  <c r="E171" i="606" s="1"/>
  <c r="M28" i="606"/>
  <c r="W28" i="606"/>
  <c r="K525" i="606"/>
  <c r="K526" i="606"/>
  <c r="C520" i="606"/>
  <c r="M87" i="606"/>
  <c r="M121" i="606" s="1"/>
  <c r="K121" i="606"/>
  <c r="K527" i="606"/>
  <c r="K148" i="606"/>
  <c r="M138" i="606"/>
  <c r="M148" i="606" s="1"/>
  <c r="K528" i="606"/>
  <c r="K163" i="606"/>
  <c r="M149" i="606"/>
  <c r="M163" i="606" s="1"/>
  <c r="K529" i="606"/>
  <c r="J28" i="606" a="1"/>
  <c r="J28" i="606" s="1"/>
  <c r="K28" i="606"/>
  <c r="W29" i="606"/>
  <c r="J86" i="606" a="1"/>
  <c r="J86" i="606" s="1"/>
  <c r="W87" i="606"/>
  <c r="J121" i="606" a="1"/>
  <c r="J121" i="606" s="1"/>
  <c r="K137" i="606"/>
  <c r="V163" i="606"/>
  <c r="W163" i="606" s="1"/>
  <c r="G164" i="606"/>
  <c r="P164" i="606"/>
  <c r="X168" i="606" s="1"/>
  <c r="X173" i="606" s="1"/>
  <c r="Z169" i="606" s="1"/>
  <c r="K166" i="606"/>
  <c r="R166" i="606"/>
  <c r="Q528" i="606"/>
  <c r="Q529" i="606"/>
  <c r="K199" i="606"/>
  <c r="M178" i="606"/>
  <c r="M199" i="606" s="1"/>
  <c r="K257" i="606"/>
  <c r="M200" i="606"/>
  <c r="M257" i="606" s="1"/>
  <c r="K334" i="606"/>
  <c r="C530" i="606"/>
  <c r="E524" i="606" s="1"/>
  <c r="W138" i="606"/>
  <c r="Q524" i="606"/>
  <c r="M293" i="606"/>
  <c r="M308" i="606" s="1"/>
  <c r="K308" i="606"/>
  <c r="K370" i="606"/>
  <c r="M349" i="606"/>
  <c r="M370" i="606" s="1"/>
  <c r="M258" i="606"/>
  <c r="M292" i="606" s="1"/>
  <c r="W293" i="606"/>
  <c r="M309" i="606"/>
  <c r="M319" i="606" s="1"/>
  <c r="M320" i="606"/>
  <c r="M334" i="606" s="1"/>
  <c r="G335" i="606"/>
  <c r="P335" i="606"/>
  <c r="X339" i="606" s="1"/>
  <c r="K337" i="606"/>
  <c r="R337" i="606"/>
  <c r="H370" i="606"/>
  <c r="H507" i="606" s="1"/>
  <c r="E514" i="606" s="1"/>
  <c r="N370" i="606"/>
  <c r="N507" i="606" s="1"/>
  <c r="B516" i="606" s="1"/>
  <c r="E516" i="606" s="1"/>
  <c r="W349" i="606"/>
  <c r="W370" i="606" s="1"/>
  <c r="W178" i="606"/>
  <c r="W199" i="606" s="1"/>
  <c r="W335" i="606" s="1"/>
  <c r="W200" i="606"/>
  <c r="I516" i="606"/>
  <c r="W507" i="606"/>
  <c r="K428" i="606"/>
  <c r="M371" i="606"/>
  <c r="M428" i="606" s="1"/>
  <c r="J370" i="606" a="1"/>
  <c r="J370" i="606" s="1"/>
  <c r="W371" i="606"/>
  <c r="R510" i="606"/>
  <c r="M429" i="606"/>
  <c r="M463" i="606" s="1"/>
  <c r="M464" i="606"/>
  <c r="M479" i="606" s="1"/>
  <c r="K479" i="606"/>
  <c r="B514" i="606"/>
  <c r="J507" i="606" a="1"/>
  <c r="J507" i="606" s="1"/>
  <c r="M514" i="606" s="1"/>
  <c r="R509" i="606"/>
  <c r="X509" i="606"/>
  <c r="O507" i="606"/>
  <c r="X510" i="606" s="1"/>
  <c r="K490" i="606"/>
  <c r="M480" i="606"/>
  <c r="M490" i="606" s="1"/>
  <c r="K506" i="606"/>
  <c r="M491" i="606"/>
  <c r="M506" i="606" s="1"/>
  <c r="R534" i="606"/>
  <c r="S534" i="606" a="1"/>
  <c r="S534" i="606" s="1"/>
  <c r="R511" i="606"/>
  <c r="R512" i="606"/>
  <c r="W480" i="606"/>
  <c r="R513" i="606"/>
  <c r="W491" i="606"/>
  <c r="W506" i="606" s="1"/>
  <c r="K509" i="606"/>
  <c r="E513" i="606"/>
  <c r="J536" i="606"/>
  <c r="Q533" i="606"/>
  <c r="R535" i="606"/>
  <c r="S535" i="606" a="1"/>
  <c r="S535" i="606" s="1"/>
  <c r="T533" i="606" a="1"/>
  <c r="T533" i="606" s="1"/>
  <c r="T534" i="606" a="1"/>
  <c r="T534" i="606" s="1"/>
  <c r="T535" i="606" a="1"/>
  <c r="T535" i="606" s="1"/>
  <c r="C536" i="606"/>
  <c r="T536" i="606" s="1" a="1"/>
  <c r="T536" i="606" s="1"/>
  <c r="G159" i="599"/>
  <c r="E528" i="606" l="1"/>
  <c r="E527" i="606"/>
  <c r="E525" i="606"/>
  <c r="R533" i="606"/>
  <c r="R536" i="606" s="1"/>
  <c r="Q536" i="606"/>
  <c r="S536" i="606" s="1" a="1"/>
  <c r="S536" i="606" s="1"/>
  <c r="S533" i="606" a="1"/>
  <c r="S533" i="606" s="1"/>
  <c r="R516" i="606"/>
  <c r="T509" i="606" a="1"/>
  <c r="T509" i="606" s="1"/>
  <c r="T510" i="606"/>
  <c r="M516" i="606" a="1"/>
  <c r="M516" i="606" s="1"/>
  <c r="R344" i="606"/>
  <c r="M507" i="606"/>
  <c r="Z172" i="606"/>
  <c r="Z166" i="606" a="1"/>
  <c r="Z166" i="606" s="1"/>
  <c r="E529" i="606"/>
  <c r="E526" i="606"/>
  <c r="K335" i="606"/>
  <c r="E343" i="606" s="1"/>
  <c r="I343" i="606" s="1"/>
  <c r="M343" i="606" s="1"/>
  <c r="K524" i="606"/>
  <c r="R173" i="606"/>
  <c r="T166" i="606" s="1" a="1"/>
  <c r="T166" i="606" s="1"/>
  <c r="Q526" i="606"/>
  <c r="Z168" i="606"/>
  <c r="K164" i="606"/>
  <c r="E172" i="606" s="1"/>
  <c r="V164" i="606"/>
  <c r="I173" i="606" s="1"/>
  <c r="M164" i="606"/>
  <c r="Z167" i="606"/>
  <c r="K513" i="606"/>
  <c r="M513" i="606" s="1"/>
  <c r="M509" i="606"/>
  <c r="T513" i="606"/>
  <c r="T512" i="606"/>
  <c r="X516" i="606"/>
  <c r="M337" i="606"/>
  <c r="K341" i="606"/>
  <c r="M341" i="606" s="1"/>
  <c r="J335" i="606" a="1"/>
  <c r="J335" i="606" s="1"/>
  <c r="M342" i="606" s="1"/>
  <c r="B342" i="606"/>
  <c r="M344" i="606" s="1" a="1"/>
  <c r="M344" i="606" s="1"/>
  <c r="L335" i="606"/>
  <c r="I342" i="606" s="1"/>
  <c r="K507" i="606"/>
  <c r="Q530" i="606"/>
  <c r="S527" i="606" s="1"/>
  <c r="X344" i="606"/>
  <c r="M335" i="606"/>
  <c r="Z171" i="606"/>
  <c r="Z170" i="606"/>
  <c r="M166" i="606"/>
  <c r="K170" i="606"/>
  <c r="M170" i="606" s="1"/>
  <c r="B171" i="606"/>
  <c r="C519" i="606" s="1"/>
  <c r="J164" i="606" a="1"/>
  <c r="J164" i="606" s="1"/>
  <c r="M171" i="606" s="1"/>
  <c r="L164" i="606"/>
  <c r="I171" i="606" s="1"/>
  <c r="W164" i="606"/>
  <c r="G519" i="606"/>
  <c r="S525" i="606"/>
  <c r="C521" i="606"/>
  <c r="G521" i="606" s="1"/>
  <c r="I92" i="605"/>
  <c r="E530" i="606" l="1"/>
  <c r="E515" i="606"/>
  <c r="I515" i="606" s="1"/>
  <c r="M515" i="606" s="1"/>
  <c r="L507" i="606"/>
  <c r="I514" i="606" s="1"/>
  <c r="Z515" i="606"/>
  <c r="Z514" i="606"/>
  <c r="Z511" i="606"/>
  <c r="Z512" i="606"/>
  <c r="Z513" i="606"/>
  <c r="K521" i="606"/>
  <c r="O521" i="606" s="1" a="1"/>
  <c r="O521" i="606" s="1"/>
  <c r="M173" i="606" a="1"/>
  <c r="M173" i="606" s="1"/>
  <c r="S529" i="606"/>
  <c r="T343" i="606"/>
  <c r="T338" i="606"/>
  <c r="T341" i="606"/>
  <c r="T342" i="606"/>
  <c r="T339" i="606"/>
  <c r="T340" i="606"/>
  <c r="Z510" i="606"/>
  <c r="O519" i="606" a="1"/>
  <c r="O519" i="606" s="1"/>
  <c r="Z342" i="606"/>
  <c r="Z341" i="606"/>
  <c r="Z337" i="606" a="1"/>
  <c r="Z337" i="606" s="1"/>
  <c r="Z338" i="606"/>
  <c r="Z343" i="606"/>
  <c r="Z340" i="606"/>
  <c r="S524" i="606" a="1"/>
  <c r="S524" i="606" s="1"/>
  <c r="Z509" i="606" a="1"/>
  <c r="Z509" i="606" s="1"/>
  <c r="G520" i="606"/>
  <c r="K520" i="606" s="1"/>
  <c r="O520" i="606" s="1"/>
  <c r="I172" i="606"/>
  <c r="M172" i="606" s="1"/>
  <c r="S526" i="606"/>
  <c r="K530" i="606"/>
  <c r="T172" i="606"/>
  <c r="T167" i="606"/>
  <c r="T168" i="606"/>
  <c r="T169" i="606"/>
  <c r="T170" i="606"/>
  <c r="T171" i="606"/>
  <c r="S528" i="606"/>
  <c r="Z339" i="606"/>
  <c r="T337" i="606" a="1"/>
  <c r="T337" i="606" s="1"/>
  <c r="T515" i="606"/>
  <c r="T514" i="606"/>
  <c r="T511" i="606"/>
  <c r="I159" i="605"/>
  <c r="I152" i="605"/>
  <c r="I150" i="605"/>
  <c r="I108" i="605"/>
  <c r="I146" i="605"/>
  <c r="I145" i="605"/>
  <c r="I27" i="605"/>
  <c r="I26" i="605"/>
  <c r="I21" i="605"/>
  <c r="M528" i="606" l="1"/>
  <c r="M525" i="606"/>
  <c r="M529" i="606"/>
  <c r="M527" i="606"/>
  <c r="M526" i="606"/>
  <c r="M524" i="606" a="1"/>
  <c r="M524" i="606" s="1"/>
  <c r="S530" i="606"/>
  <c r="K519" i="606"/>
  <c r="G113" i="605"/>
  <c r="G28" i="605"/>
  <c r="G145" i="605"/>
  <c r="G159" i="605" l="1"/>
  <c r="G150" i="605"/>
  <c r="G26" i="605"/>
  <c r="G152" i="605"/>
  <c r="G108" i="605"/>
  <c r="G92" i="605"/>
  <c r="G146" i="605"/>
  <c r="G21" i="605"/>
  <c r="G52" i="605"/>
  <c r="P536" i="605"/>
  <c r="O536" i="605"/>
  <c r="N536" i="605"/>
  <c r="M536" i="605"/>
  <c r="L536" i="605"/>
  <c r="K536" i="605"/>
  <c r="I536" i="605"/>
  <c r="H536" i="605"/>
  <c r="G536" i="605"/>
  <c r="F536" i="605"/>
  <c r="E536" i="605"/>
  <c r="D536" i="605"/>
  <c r="J535" i="605"/>
  <c r="Q535" i="605" s="1"/>
  <c r="C535" i="605"/>
  <c r="T534" i="605" a="1"/>
  <c r="T534" i="605" s="1"/>
  <c r="J534" i="605"/>
  <c r="Q534" i="605" s="1"/>
  <c r="R534" i="605" s="1"/>
  <c r="C534" i="605"/>
  <c r="J533" i="605"/>
  <c r="C533" i="605"/>
  <c r="N517" i="605"/>
  <c r="G517" i="605"/>
  <c r="X515" i="605"/>
  <c r="X514" i="605"/>
  <c r="X513" i="605"/>
  <c r="I513" i="605"/>
  <c r="G513" i="605"/>
  <c r="E513" i="605"/>
  <c r="C513" i="605"/>
  <c r="X512" i="605"/>
  <c r="M512" i="605"/>
  <c r="K512" i="605"/>
  <c r="I512" i="605"/>
  <c r="E512" i="605"/>
  <c r="X511" i="605"/>
  <c r="M511" i="605"/>
  <c r="K511" i="605"/>
  <c r="I511" i="605"/>
  <c r="E511" i="605"/>
  <c r="I510" i="605"/>
  <c r="E510" i="605"/>
  <c r="K510" i="605" s="1"/>
  <c r="M510" i="605" s="1"/>
  <c r="I509" i="605"/>
  <c r="E509" i="605"/>
  <c r="K509" i="605" s="1"/>
  <c r="K513" i="605" s="1"/>
  <c r="M513" i="605" s="1"/>
  <c r="AA506" i="605"/>
  <c r="Z506" i="605"/>
  <c r="Y506" i="605"/>
  <c r="X506" i="605"/>
  <c r="U506" i="605"/>
  <c r="T506" i="605"/>
  <c r="S506" i="605"/>
  <c r="R506" i="605"/>
  <c r="Q506" i="605"/>
  <c r="P506" i="605"/>
  <c r="R514" i="605" s="1"/>
  <c r="O506" i="605"/>
  <c r="J506" i="605"/>
  <c r="J506" i="605" a="1"/>
  <c r="I506" i="605"/>
  <c r="G506" i="605"/>
  <c r="H505" i="605"/>
  <c r="H504" i="605"/>
  <c r="H503" i="605"/>
  <c r="H502" i="605"/>
  <c r="D502" i="605"/>
  <c r="W501" i="605"/>
  <c r="V501" i="605"/>
  <c r="N501" i="605"/>
  <c r="K501" i="605"/>
  <c r="M501" i="605" s="1"/>
  <c r="K501" i="605" a="1"/>
  <c r="J501" i="605"/>
  <c r="J501" i="605" a="1"/>
  <c r="H501" i="605"/>
  <c r="H500" i="605"/>
  <c r="H499" i="605"/>
  <c r="V498" i="605"/>
  <c r="W498" i="605" s="1"/>
  <c r="N498" i="605"/>
  <c r="M498" i="605"/>
  <c r="K498" i="605" a="1"/>
  <c r="K498" i="605" s="1"/>
  <c r="J498" i="605" a="1"/>
  <c r="J498" i="605" s="1"/>
  <c r="H498" i="605"/>
  <c r="W497" i="605"/>
  <c r="V497" i="605"/>
  <c r="N497" i="605"/>
  <c r="K497" i="605"/>
  <c r="M497" i="605" s="1"/>
  <c r="K497" i="605" a="1"/>
  <c r="J497" i="605"/>
  <c r="J497" i="605" a="1"/>
  <c r="H497" i="605"/>
  <c r="H496" i="605"/>
  <c r="H495" i="605"/>
  <c r="V494" i="605"/>
  <c r="W494" i="605" s="1"/>
  <c r="N494" i="605"/>
  <c r="M494" i="605"/>
  <c r="K494" i="605" a="1"/>
  <c r="K494" i="605" s="1"/>
  <c r="J494" i="605"/>
  <c r="J494" i="605" a="1"/>
  <c r="H494" i="605"/>
  <c r="V493" i="605"/>
  <c r="W493" i="605" s="1"/>
  <c r="N493" i="605"/>
  <c r="K493" i="605" a="1"/>
  <c r="K493" i="605" s="1"/>
  <c r="M493" i="605" s="1"/>
  <c r="J493" i="605" a="1"/>
  <c r="J493" i="605" s="1"/>
  <c r="H493" i="605"/>
  <c r="W492" i="605"/>
  <c r="V492" i="605"/>
  <c r="N492" i="605"/>
  <c r="K492" i="605"/>
  <c r="M492" i="605" s="1"/>
  <c r="K492" i="605" a="1"/>
  <c r="J492" i="605"/>
  <c r="J492" i="605" a="1"/>
  <c r="H492" i="605"/>
  <c r="V491" i="605"/>
  <c r="V506" i="605" s="1"/>
  <c r="N491" i="605"/>
  <c r="K491" i="605" a="1"/>
  <c r="K491" i="605" s="1"/>
  <c r="J491" i="605" a="1"/>
  <c r="J491" i="605" s="1"/>
  <c r="H491" i="605"/>
  <c r="AA490" i="605"/>
  <c r="Z490" i="605"/>
  <c r="Y490" i="605"/>
  <c r="X490" i="605"/>
  <c r="U490" i="605"/>
  <c r="T490" i="605"/>
  <c r="S490" i="605"/>
  <c r="Q490" i="605"/>
  <c r="P490" i="605"/>
  <c r="O490" i="605"/>
  <c r="J490" i="605" a="1"/>
  <c r="J490" i="605" s="1"/>
  <c r="I490" i="605"/>
  <c r="G490" i="605"/>
  <c r="W489" i="605"/>
  <c r="V489" i="605"/>
  <c r="N489" i="605"/>
  <c r="K489" i="605"/>
  <c r="M489" i="605" s="1"/>
  <c r="K489" i="605" a="1"/>
  <c r="J489" i="605"/>
  <c r="J489" i="605" a="1"/>
  <c r="H489" i="605"/>
  <c r="H488" i="605"/>
  <c r="H487" i="605"/>
  <c r="H486" i="605"/>
  <c r="H485" i="605"/>
  <c r="V484" i="605"/>
  <c r="W484" i="605" s="1"/>
  <c r="N484" i="605"/>
  <c r="K484" i="605" a="1"/>
  <c r="K484" i="605" s="1"/>
  <c r="M484" i="605" s="1"/>
  <c r="J484" i="605" a="1"/>
  <c r="J484" i="605" s="1"/>
  <c r="H484" i="605"/>
  <c r="W483" i="605"/>
  <c r="V483" i="605"/>
  <c r="N483" i="605"/>
  <c r="K483" i="605"/>
  <c r="M483" i="605" s="1"/>
  <c r="K483" i="605" a="1"/>
  <c r="J483" i="605"/>
  <c r="J483" i="605" a="1"/>
  <c r="H483" i="605"/>
  <c r="V482" i="605"/>
  <c r="W482" i="605" s="1"/>
  <c r="N482" i="605"/>
  <c r="K482" i="605" a="1"/>
  <c r="K482" i="605" s="1"/>
  <c r="M482" i="605" s="1"/>
  <c r="J482" i="605" a="1"/>
  <c r="J482" i="605" s="1"/>
  <c r="H482" i="605"/>
  <c r="W481" i="605"/>
  <c r="V481" i="605"/>
  <c r="N481" i="605"/>
  <c r="N490" i="605" s="1"/>
  <c r="K481" i="605"/>
  <c r="M481" i="605" s="1"/>
  <c r="K481" i="605" a="1"/>
  <c r="J481" i="605"/>
  <c r="J481" i="605" a="1"/>
  <c r="H481" i="605"/>
  <c r="H490" i="605" s="1"/>
  <c r="V480" i="605"/>
  <c r="V490" i="605" s="1"/>
  <c r="W490" i="605" s="1"/>
  <c r="N480" i="605"/>
  <c r="K480" i="605" a="1"/>
  <c r="K480" i="605" s="1"/>
  <c r="J480" i="605" a="1"/>
  <c r="J480" i="605" s="1"/>
  <c r="H480" i="605"/>
  <c r="AA479" i="605"/>
  <c r="Z479" i="605"/>
  <c r="Y479" i="605"/>
  <c r="X479" i="605"/>
  <c r="U479" i="605"/>
  <c r="T479" i="605"/>
  <c r="S479" i="605"/>
  <c r="Q479" i="605"/>
  <c r="P479" i="605"/>
  <c r="O479" i="605"/>
  <c r="J479" i="605" a="1"/>
  <c r="J479" i="605" s="1"/>
  <c r="I479" i="605"/>
  <c r="G479" i="605"/>
  <c r="W478" i="605"/>
  <c r="V478" i="605"/>
  <c r="N478" i="605"/>
  <c r="K478" i="605"/>
  <c r="M478" i="605" s="1"/>
  <c r="K478" i="605" a="1"/>
  <c r="J478" i="605"/>
  <c r="J478" i="605" a="1"/>
  <c r="H478" i="605"/>
  <c r="V477" i="605"/>
  <c r="W477" i="605" s="1"/>
  <c r="N477" i="605"/>
  <c r="K477" i="605" a="1"/>
  <c r="K477" i="605" s="1"/>
  <c r="M477" i="605" s="1"/>
  <c r="J477" i="605" a="1"/>
  <c r="J477" i="605" s="1"/>
  <c r="H477" i="605"/>
  <c r="W476" i="605"/>
  <c r="V476" i="605"/>
  <c r="N476" i="605"/>
  <c r="K476" i="605"/>
  <c r="M476" i="605" s="1"/>
  <c r="K476" i="605" a="1"/>
  <c r="J476" i="605"/>
  <c r="J476" i="605" a="1"/>
  <c r="H476" i="605"/>
  <c r="V475" i="605"/>
  <c r="W475" i="605" s="1"/>
  <c r="N475" i="605"/>
  <c r="K475" i="605" a="1"/>
  <c r="K475" i="605" s="1"/>
  <c r="M475" i="605" s="1"/>
  <c r="J475" i="605" a="1"/>
  <c r="J475" i="605" s="1"/>
  <c r="H475" i="605"/>
  <c r="W474" i="605"/>
  <c r="V474" i="605"/>
  <c r="N474" i="605"/>
  <c r="K474" i="605"/>
  <c r="M474" i="605" s="1"/>
  <c r="K474" i="605" a="1"/>
  <c r="J474" i="605"/>
  <c r="J474" i="605" a="1"/>
  <c r="H474" i="605"/>
  <c r="V473" i="605"/>
  <c r="W473" i="605" s="1"/>
  <c r="N473" i="605"/>
  <c r="K473" i="605" a="1"/>
  <c r="K473" i="605" s="1"/>
  <c r="M473" i="605" s="1"/>
  <c r="J473" i="605" a="1"/>
  <c r="J473" i="605" s="1"/>
  <c r="H473" i="605"/>
  <c r="W472" i="605"/>
  <c r="V472" i="605"/>
  <c r="N472" i="605"/>
  <c r="K472" i="605"/>
  <c r="M472" i="605" s="1"/>
  <c r="K472" i="605" a="1"/>
  <c r="J472" i="605"/>
  <c r="J472" i="605" a="1"/>
  <c r="H472" i="605"/>
  <c r="V471" i="605"/>
  <c r="W471" i="605" s="1"/>
  <c r="N471" i="605"/>
  <c r="K471" i="605" a="1"/>
  <c r="K471" i="605" s="1"/>
  <c r="M471" i="605" s="1"/>
  <c r="J471" i="605" a="1"/>
  <c r="J471" i="605" s="1"/>
  <c r="H471" i="605"/>
  <c r="W470" i="605"/>
  <c r="V470" i="605"/>
  <c r="N470" i="605"/>
  <c r="K470" i="605"/>
  <c r="M470" i="605" s="1"/>
  <c r="K470" i="605" a="1"/>
  <c r="J470" i="605"/>
  <c r="J470" i="605" a="1"/>
  <c r="H470" i="605"/>
  <c r="V469" i="605"/>
  <c r="W469" i="605" s="1"/>
  <c r="N469" i="605"/>
  <c r="K469" i="605" a="1"/>
  <c r="K469" i="605" s="1"/>
  <c r="M469" i="605" s="1"/>
  <c r="J469" i="605" a="1"/>
  <c r="J469" i="605" s="1"/>
  <c r="H469" i="605"/>
  <c r="W468" i="605"/>
  <c r="V468" i="605"/>
  <c r="N468" i="605"/>
  <c r="K468" i="605"/>
  <c r="M468" i="605" s="1"/>
  <c r="K468" i="605" a="1"/>
  <c r="J468" i="605"/>
  <c r="J468" i="605" a="1"/>
  <c r="H468" i="605"/>
  <c r="V467" i="605"/>
  <c r="W467" i="605" s="1"/>
  <c r="N467" i="605"/>
  <c r="K467" i="605" a="1"/>
  <c r="K467" i="605" s="1"/>
  <c r="M467" i="605" s="1"/>
  <c r="J467" i="605" a="1"/>
  <c r="J467" i="605" s="1"/>
  <c r="H467" i="605"/>
  <c r="W466" i="605"/>
  <c r="V466" i="605"/>
  <c r="N466" i="605"/>
  <c r="K466" i="605"/>
  <c r="M466" i="605" s="1"/>
  <c r="K466" i="605" a="1"/>
  <c r="J466" i="605"/>
  <c r="J466" i="605" a="1"/>
  <c r="H466" i="605"/>
  <c r="V465" i="605"/>
  <c r="W465" i="605" s="1"/>
  <c r="N465" i="605"/>
  <c r="K465" i="605" a="1"/>
  <c r="K465" i="605" s="1"/>
  <c r="M465" i="605" s="1"/>
  <c r="J465" i="605" a="1"/>
  <c r="J465" i="605" s="1"/>
  <c r="H465" i="605"/>
  <c r="W464" i="605"/>
  <c r="V464" i="605"/>
  <c r="V479" i="605" s="1"/>
  <c r="W479" i="605" s="1"/>
  <c r="N464" i="605"/>
  <c r="N479" i="605" s="1"/>
  <c r="K464" i="605"/>
  <c r="K479" i="605" s="1"/>
  <c r="K464" i="605" a="1"/>
  <c r="J464" i="605"/>
  <c r="J464" i="605" a="1"/>
  <c r="H464" i="605"/>
  <c r="H479" i="605" s="1"/>
  <c r="AA463" i="605"/>
  <c r="Z463" i="605"/>
  <c r="Y463" i="605"/>
  <c r="X463" i="605"/>
  <c r="U463" i="605"/>
  <c r="T463" i="605"/>
  <c r="S463" i="605"/>
  <c r="R463" i="605"/>
  <c r="Q463" i="605"/>
  <c r="P463" i="605"/>
  <c r="O463" i="605"/>
  <c r="J463" i="605" a="1"/>
  <c r="J463" i="605" s="1"/>
  <c r="I463" i="605"/>
  <c r="G463" i="605"/>
  <c r="W462" i="605"/>
  <c r="V462" i="605"/>
  <c r="N462" i="605"/>
  <c r="K462" i="605"/>
  <c r="M462" i="605" s="1"/>
  <c r="K462" i="605" a="1"/>
  <c r="J462" i="605"/>
  <c r="J462" i="605" a="1"/>
  <c r="H462" i="605"/>
  <c r="V461" i="605"/>
  <c r="W461" i="605" s="1"/>
  <c r="N461" i="605"/>
  <c r="K461" i="605" a="1"/>
  <c r="K461" i="605" s="1"/>
  <c r="M461" i="605" s="1"/>
  <c r="J461" i="605" a="1"/>
  <c r="J461" i="605" s="1"/>
  <c r="H461" i="605"/>
  <c r="W460" i="605"/>
  <c r="V460" i="605"/>
  <c r="N460" i="605"/>
  <c r="K460" i="605"/>
  <c r="M460" i="605" s="1"/>
  <c r="K460" i="605" a="1"/>
  <c r="J460" i="605"/>
  <c r="J460" i="605" a="1"/>
  <c r="H460" i="605"/>
  <c r="K459" i="605"/>
  <c r="M459" i="605" s="1"/>
  <c r="K459" i="605" a="1"/>
  <c r="H459" i="605"/>
  <c r="K458" i="605"/>
  <c r="M458" i="605" s="1"/>
  <c r="K458" i="605" a="1"/>
  <c r="H458" i="605"/>
  <c r="K457" i="605"/>
  <c r="M457" i="605" s="1"/>
  <c r="K457" i="605" a="1"/>
  <c r="H457" i="605"/>
  <c r="V456" i="605"/>
  <c r="W456" i="605" s="1"/>
  <c r="N456" i="605"/>
  <c r="K456" i="605" a="1"/>
  <c r="K456" i="605" s="1"/>
  <c r="M456" i="605" s="1"/>
  <c r="J456" i="605" a="1"/>
  <c r="J456" i="605" s="1"/>
  <c r="H456" i="605"/>
  <c r="W455" i="605"/>
  <c r="V455" i="605"/>
  <c r="N455" i="605"/>
  <c r="K455" i="605"/>
  <c r="M455" i="605" s="1"/>
  <c r="K455" i="605" a="1"/>
  <c r="J455" i="605"/>
  <c r="J455" i="605" a="1"/>
  <c r="H455" i="605"/>
  <c r="N454" i="605"/>
  <c r="K454" i="605" a="1"/>
  <c r="K454" i="605" s="1"/>
  <c r="M454" i="605" s="1"/>
  <c r="H454" i="605"/>
  <c r="N453" i="605"/>
  <c r="K453" i="605"/>
  <c r="M453" i="605" s="1"/>
  <c r="K453" i="605" a="1"/>
  <c r="H453" i="605"/>
  <c r="N452" i="605"/>
  <c r="K452" i="605" a="1"/>
  <c r="K452" i="605" s="1"/>
  <c r="M452" i="605" s="1"/>
  <c r="H452" i="605"/>
  <c r="N451" i="605"/>
  <c r="K451" i="605"/>
  <c r="M451" i="605" s="1"/>
  <c r="K451" i="605" a="1"/>
  <c r="H451" i="605"/>
  <c r="N450" i="605"/>
  <c r="K450" i="605" a="1"/>
  <c r="K450" i="605" s="1"/>
  <c r="M450" i="605" s="1"/>
  <c r="H450" i="605"/>
  <c r="N449" i="605"/>
  <c r="K449" i="605"/>
  <c r="M449" i="605" s="1"/>
  <c r="K449" i="605" a="1"/>
  <c r="H449" i="605"/>
  <c r="V448" i="605"/>
  <c r="W448" i="605" s="1"/>
  <c r="N448" i="605"/>
  <c r="K448" i="605" a="1"/>
  <c r="K448" i="605" s="1"/>
  <c r="M448" i="605" s="1"/>
  <c r="J448" i="605" a="1"/>
  <c r="J448" i="605" s="1"/>
  <c r="H448" i="605"/>
  <c r="W447" i="605"/>
  <c r="V447" i="605"/>
  <c r="N447" i="605"/>
  <c r="K447" i="605"/>
  <c r="M447" i="605" s="1"/>
  <c r="K447" i="605" a="1"/>
  <c r="J447" i="605"/>
  <c r="J447" i="605" a="1"/>
  <c r="H447" i="605"/>
  <c r="V446" i="605"/>
  <c r="W446" i="605" s="1"/>
  <c r="N446" i="605"/>
  <c r="K446" i="605" a="1"/>
  <c r="K446" i="605" s="1"/>
  <c r="M446" i="605" s="1"/>
  <c r="J446" i="605" a="1"/>
  <c r="J446" i="605" s="1"/>
  <c r="H446" i="605"/>
  <c r="W445" i="605"/>
  <c r="V445" i="605"/>
  <c r="N445" i="605"/>
  <c r="K445" i="605"/>
  <c r="M445" i="605" s="1"/>
  <c r="K445" i="605" a="1"/>
  <c r="J445" i="605"/>
  <c r="J445" i="605" a="1"/>
  <c r="H445" i="605"/>
  <c r="V444" i="605"/>
  <c r="W444" i="605" s="1"/>
  <c r="N444" i="605"/>
  <c r="K444" i="605" a="1"/>
  <c r="K444" i="605" s="1"/>
  <c r="M444" i="605" s="1"/>
  <c r="J444" i="605" a="1"/>
  <c r="J444" i="605" s="1"/>
  <c r="H444" i="605"/>
  <c r="W443" i="605"/>
  <c r="V443" i="605"/>
  <c r="N443" i="605"/>
  <c r="K443" i="605" a="1"/>
  <c r="K443" i="605" s="1"/>
  <c r="M443" i="605" s="1"/>
  <c r="J443" i="605" a="1"/>
  <c r="J443" i="605" s="1"/>
  <c r="H443" i="605"/>
  <c r="W442" i="605"/>
  <c r="V442" i="605"/>
  <c r="N442" i="605"/>
  <c r="K442" i="605"/>
  <c r="M442" i="605" s="1"/>
  <c r="K442" i="605" a="1"/>
  <c r="J442" i="605"/>
  <c r="J442" i="605" a="1"/>
  <c r="H442" i="605"/>
  <c r="V441" i="605"/>
  <c r="W441" i="605" s="1"/>
  <c r="N441" i="605"/>
  <c r="K441" i="605" a="1"/>
  <c r="K441" i="605" s="1"/>
  <c r="M441" i="605" s="1"/>
  <c r="J441" i="605" a="1"/>
  <c r="J441" i="605" s="1"/>
  <c r="H441" i="605"/>
  <c r="W440" i="605"/>
  <c r="V440" i="605"/>
  <c r="N440" i="605"/>
  <c r="K440" i="605"/>
  <c r="M440" i="605" s="1"/>
  <c r="K440" i="605" a="1"/>
  <c r="J440" i="605"/>
  <c r="J440" i="605" a="1"/>
  <c r="H440" i="605"/>
  <c r="V439" i="605"/>
  <c r="W439" i="605" s="1"/>
  <c r="N439" i="605"/>
  <c r="K439" i="605" a="1"/>
  <c r="K439" i="605" s="1"/>
  <c r="M439" i="605" s="1"/>
  <c r="J439" i="605" a="1"/>
  <c r="J439" i="605" s="1"/>
  <c r="H439" i="605"/>
  <c r="W438" i="605"/>
  <c r="V438" i="605"/>
  <c r="N438" i="605"/>
  <c r="K438" i="605"/>
  <c r="M438" i="605" s="1"/>
  <c r="K438" i="605" a="1"/>
  <c r="J438" i="605"/>
  <c r="J438" i="605" a="1"/>
  <c r="H438" i="605"/>
  <c r="V437" i="605"/>
  <c r="W437" i="605" s="1"/>
  <c r="N437" i="605"/>
  <c r="K437" i="605" a="1"/>
  <c r="K437" i="605" s="1"/>
  <c r="M437" i="605" s="1"/>
  <c r="J437" i="605" a="1"/>
  <c r="J437" i="605" s="1"/>
  <c r="H437" i="605"/>
  <c r="N436" i="605"/>
  <c r="K436" i="605"/>
  <c r="M436" i="605" s="1"/>
  <c r="K436" i="605" a="1"/>
  <c r="H436" i="605"/>
  <c r="V435" i="605"/>
  <c r="W435" i="605" s="1"/>
  <c r="N435" i="605"/>
  <c r="K435" i="605" a="1"/>
  <c r="K435" i="605" s="1"/>
  <c r="M435" i="605" s="1"/>
  <c r="J435" i="605" a="1"/>
  <c r="J435" i="605" s="1"/>
  <c r="H435" i="605"/>
  <c r="W434" i="605"/>
  <c r="V434" i="605"/>
  <c r="N434" i="605"/>
  <c r="K434" i="605"/>
  <c r="M434" i="605" s="1"/>
  <c r="K434" i="605" a="1"/>
  <c r="J434" i="605"/>
  <c r="J434" i="605" a="1"/>
  <c r="H434" i="605"/>
  <c r="V433" i="605"/>
  <c r="W433" i="605" s="1"/>
  <c r="N433" i="605"/>
  <c r="K433" i="605" a="1"/>
  <c r="K433" i="605" s="1"/>
  <c r="M433" i="605" s="1"/>
  <c r="J433" i="605" a="1"/>
  <c r="J433" i="605" s="1"/>
  <c r="H433" i="605"/>
  <c r="W432" i="605"/>
  <c r="V432" i="605"/>
  <c r="N432" i="605"/>
  <c r="K432" i="605"/>
  <c r="M432" i="605" s="1"/>
  <c r="K432" i="605" a="1"/>
  <c r="J432" i="605"/>
  <c r="J432" i="605" a="1"/>
  <c r="H432" i="605"/>
  <c r="V431" i="605"/>
  <c r="W431" i="605" s="1"/>
  <c r="N431" i="605"/>
  <c r="K431" i="605" a="1"/>
  <c r="K431" i="605" s="1"/>
  <c r="M431" i="605" s="1"/>
  <c r="J431" i="605" a="1"/>
  <c r="J431" i="605" s="1"/>
  <c r="H431" i="605"/>
  <c r="W430" i="605"/>
  <c r="V430" i="605"/>
  <c r="N430" i="605"/>
  <c r="K430" i="605"/>
  <c r="M430" i="605" s="1"/>
  <c r="K430" i="605" a="1"/>
  <c r="J430" i="605"/>
  <c r="J430" i="605" a="1"/>
  <c r="H430" i="605"/>
  <c r="V429" i="605"/>
  <c r="V463" i="605" s="1"/>
  <c r="W463" i="605" s="1"/>
  <c r="N429" i="605"/>
  <c r="N463" i="605" s="1"/>
  <c r="K429" i="605" a="1"/>
  <c r="K429" i="605" s="1"/>
  <c r="J429" i="605" a="1"/>
  <c r="J429" i="605" s="1"/>
  <c r="H429" i="605"/>
  <c r="H463" i="605" s="1"/>
  <c r="AA428" i="605"/>
  <c r="Z428" i="605"/>
  <c r="Y428" i="605"/>
  <c r="X428" i="605"/>
  <c r="U428" i="605"/>
  <c r="T428" i="605"/>
  <c r="S428" i="605"/>
  <c r="R428" i="605"/>
  <c r="Q428" i="605"/>
  <c r="P428" i="605"/>
  <c r="O428" i="605"/>
  <c r="R510" i="605" s="1"/>
  <c r="I428" i="605"/>
  <c r="G428" i="605"/>
  <c r="J428" i="605" s="1" a="1"/>
  <c r="J428" i="605" s="1"/>
  <c r="K427" i="605"/>
  <c r="M427" i="605" s="1"/>
  <c r="K427" i="605" a="1"/>
  <c r="H427" i="605"/>
  <c r="K426" i="605"/>
  <c r="M426" i="605" s="1"/>
  <c r="K426" i="605" a="1"/>
  <c r="H426" i="605"/>
  <c r="K425" i="605"/>
  <c r="M425" i="605" s="1"/>
  <c r="K425" i="605" a="1"/>
  <c r="H425" i="605"/>
  <c r="K424" i="605"/>
  <c r="M424" i="605" s="1"/>
  <c r="K424" i="605" a="1"/>
  <c r="H424" i="605"/>
  <c r="K423" i="605"/>
  <c r="M423" i="605" s="1"/>
  <c r="K423" i="605" a="1"/>
  <c r="H423" i="605"/>
  <c r="K422" i="605"/>
  <c r="M422" i="605" s="1"/>
  <c r="K422" i="605" a="1"/>
  <c r="H422" i="605"/>
  <c r="K421" i="605"/>
  <c r="M421" i="605" s="1"/>
  <c r="K421" i="605" a="1"/>
  <c r="H421" i="605"/>
  <c r="K420" i="605"/>
  <c r="M420" i="605" s="1"/>
  <c r="K420" i="605" a="1"/>
  <c r="H420" i="605"/>
  <c r="K419" i="605"/>
  <c r="M419" i="605" s="1"/>
  <c r="K419" i="605" a="1"/>
  <c r="H419" i="605"/>
  <c r="K418" i="605"/>
  <c r="M418" i="605" s="1"/>
  <c r="K418" i="605" a="1"/>
  <c r="H418" i="605"/>
  <c r="V417" i="605"/>
  <c r="W417" i="605" s="1"/>
  <c r="N417" i="605"/>
  <c r="K417" i="605" a="1"/>
  <c r="K417" i="605" s="1"/>
  <c r="M417" i="605" s="1"/>
  <c r="J417" i="605" a="1"/>
  <c r="J417" i="605" s="1"/>
  <c r="H417" i="605"/>
  <c r="W416" i="605"/>
  <c r="V416" i="605"/>
  <c r="N416" i="605"/>
  <c r="K416" i="605"/>
  <c r="M416" i="605" s="1"/>
  <c r="K416" i="605" a="1"/>
  <c r="J416" i="605"/>
  <c r="J416" i="605" a="1"/>
  <c r="H416" i="605"/>
  <c r="V415" i="605"/>
  <c r="W415" i="605" s="1"/>
  <c r="N415" i="605"/>
  <c r="K415" i="605" a="1"/>
  <c r="K415" i="605" s="1"/>
  <c r="M415" i="605" s="1"/>
  <c r="J415" i="605" a="1"/>
  <c r="J415" i="605" s="1"/>
  <c r="H415" i="605"/>
  <c r="W414" i="605"/>
  <c r="V414" i="605"/>
  <c r="N414" i="605"/>
  <c r="K414" i="605"/>
  <c r="M414" i="605" s="1"/>
  <c r="K414" i="605" a="1"/>
  <c r="J414" i="605"/>
  <c r="J414" i="605" a="1"/>
  <c r="H414" i="605"/>
  <c r="H413" i="605"/>
  <c r="W412" i="605"/>
  <c r="V412" i="605"/>
  <c r="N412" i="605"/>
  <c r="K412" i="605"/>
  <c r="M412" i="605" s="1"/>
  <c r="K412" i="605" a="1"/>
  <c r="J412" i="605"/>
  <c r="J412" i="605" a="1"/>
  <c r="H412" i="605"/>
  <c r="V411" i="605"/>
  <c r="W411" i="605" s="1"/>
  <c r="N411" i="605"/>
  <c r="K411" i="605" a="1"/>
  <c r="K411" i="605" s="1"/>
  <c r="M411" i="605" s="1"/>
  <c r="J411" i="605" a="1"/>
  <c r="J411" i="605" s="1"/>
  <c r="H411" i="605"/>
  <c r="H410" i="605"/>
  <c r="K409" i="605" a="1"/>
  <c r="K409" i="605" s="1"/>
  <c r="H409" i="605"/>
  <c r="W408" i="605"/>
  <c r="V408" i="605"/>
  <c r="N408" i="605"/>
  <c r="K408" i="605"/>
  <c r="M408" i="605" s="1"/>
  <c r="K408" i="605" a="1"/>
  <c r="J408" i="605"/>
  <c r="J408" i="605" a="1"/>
  <c r="H408" i="605"/>
  <c r="V407" i="605"/>
  <c r="W407" i="605" s="1"/>
  <c r="N407" i="605"/>
  <c r="K407" i="605" a="1"/>
  <c r="K407" i="605" s="1"/>
  <c r="M407" i="605" s="1"/>
  <c r="J407" i="605" a="1"/>
  <c r="J407" i="605" s="1"/>
  <c r="H407" i="605"/>
  <c r="W406" i="605"/>
  <c r="V406" i="605"/>
  <c r="N406" i="605"/>
  <c r="K406" i="605"/>
  <c r="M406" i="605" s="1"/>
  <c r="K406" i="605" a="1"/>
  <c r="J406" i="605"/>
  <c r="J406" i="605" a="1"/>
  <c r="H406" i="605"/>
  <c r="V405" i="605"/>
  <c r="W405" i="605" s="1"/>
  <c r="N405" i="605"/>
  <c r="K405" i="605" a="1"/>
  <c r="K405" i="605" s="1"/>
  <c r="M405" i="605" s="1"/>
  <c r="J405" i="605" a="1"/>
  <c r="J405" i="605" s="1"/>
  <c r="H405" i="605"/>
  <c r="W404" i="605"/>
  <c r="V404" i="605"/>
  <c r="N404" i="605"/>
  <c r="K404" i="605"/>
  <c r="M404" i="605" s="1"/>
  <c r="K404" i="605" a="1"/>
  <c r="J404" i="605"/>
  <c r="J404" i="605" a="1"/>
  <c r="H404" i="605"/>
  <c r="V403" i="605"/>
  <c r="W403" i="605" s="1"/>
  <c r="N403" i="605"/>
  <c r="M403" i="605"/>
  <c r="K403" i="605" a="1"/>
  <c r="K403" i="605" s="1"/>
  <c r="J403" i="605" a="1"/>
  <c r="J403" i="605" s="1"/>
  <c r="H403" i="605"/>
  <c r="W402" i="605"/>
  <c r="V402" i="605"/>
  <c r="N402" i="605"/>
  <c r="K402" i="605"/>
  <c r="M402" i="605" s="1"/>
  <c r="K402" i="605" a="1"/>
  <c r="J402" i="605"/>
  <c r="J402" i="605" a="1"/>
  <c r="H402" i="605"/>
  <c r="V401" i="605"/>
  <c r="W401" i="605" s="1"/>
  <c r="N401" i="605"/>
  <c r="M401" i="605"/>
  <c r="K401" i="605" a="1"/>
  <c r="K401" i="605" s="1"/>
  <c r="J401" i="605" a="1"/>
  <c r="J401" i="605" s="1"/>
  <c r="H401" i="605"/>
  <c r="W400" i="605"/>
  <c r="V400" i="605"/>
  <c r="N400" i="605"/>
  <c r="K400" i="605"/>
  <c r="M400" i="605" s="1"/>
  <c r="K400" i="605" a="1"/>
  <c r="J400" i="605"/>
  <c r="J400" i="605" a="1"/>
  <c r="H400" i="605"/>
  <c r="V399" i="605"/>
  <c r="W399" i="605" s="1"/>
  <c r="N399" i="605"/>
  <c r="M399" i="605"/>
  <c r="K399" i="605" a="1"/>
  <c r="K399" i="605" s="1"/>
  <c r="J399" i="605" a="1"/>
  <c r="J399" i="605" s="1"/>
  <c r="H399" i="605"/>
  <c r="M398" i="605"/>
  <c r="K398" i="605" a="1"/>
  <c r="K398" i="605" s="1"/>
  <c r="H398" i="605"/>
  <c r="K397" i="605" a="1"/>
  <c r="K397" i="605" s="1"/>
  <c r="M397" i="605" s="1"/>
  <c r="H397" i="605"/>
  <c r="M396" i="605"/>
  <c r="K396" i="605" a="1"/>
  <c r="K396" i="605" s="1"/>
  <c r="H396" i="605"/>
  <c r="K395" i="605" a="1"/>
  <c r="K395" i="605" s="1"/>
  <c r="M395" i="605" s="1"/>
  <c r="H395" i="605"/>
  <c r="N394" i="605"/>
  <c r="K394" i="605"/>
  <c r="M394" i="605" s="1"/>
  <c r="K394" i="605" a="1"/>
  <c r="H394" i="605"/>
  <c r="N393" i="605"/>
  <c r="K393" i="605" a="1"/>
  <c r="K393" i="605" s="1"/>
  <c r="M393" i="605" s="1"/>
  <c r="H393" i="605"/>
  <c r="N392" i="605"/>
  <c r="K392" i="605"/>
  <c r="M392" i="605" s="1"/>
  <c r="K392" i="605" a="1"/>
  <c r="H392" i="605"/>
  <c r="N391" i="605"/>
  <c r="K391" i="605" a="1"/>
  <c r="K391" i="605" s="1"/>
  <c r="M391" i="605" s="1"/>
  <c r="H391" i="605"/>
  <c r="W390" i="605"/>
  <c r="V390" i="605"/>
  <c r="N390" i="605"/>
  <c r="K390" i="605"/>
  <c r="M390" i="605" s="1"/>
  <c r="K390" i="605" a="1"/>
  <c r="J390" i="605"/>
  <c r="J390" i="605" a="1"/>
  <c r="H390" i="605"/>
  <c r="V389" i="605"/>
  <c r="W389" i="605" s="1"/>
  <c r="N389" i="605"/>
  <c r="M389" i="605"/>
  <c r="K389" i="605" a="1"/>
  <c r="K389" i="605" s="1"/>
  <c r="J389" i="605" a="1"/>
  <c r="J389" i="605" s="1"/>
  <c r="H389" i="605"/>
  <c r="W388" i="605"/>
  <c r="V388" i="605"/>
  <c r="N388" i="605"/>
  <c r="K388" i="605"/>
  <c r="M388" i="605" s="1"/>
  <c r="K388" i="605" a="1"/>
  <c r="J388" i="605"/>
  <c r="J388" i="605" a="1"/>
  <c r="H388" i="605"/>
  <c r="V387" i="605"/>
  <c r="W387" i="605" s="1"/>
  <c r="N387" i="605"/>
  <c r="M387" i="605"/>
  <c r="K387" i="605" a="1"/>
  <c r="K387" i="605" s="1"/>
  <c r="J387" i="605" a="1"/>
  <c r="J387" i="605" s="1"/>
  <c r="H387" i="605"/>
  <c r="W386" i="605"/>
  <c r="V386" i="605"/>
  <c r="N386" i="605"/>
  <c r="K386" i="605"/>
  <c r="M386" i="605" s="1"/>
  <c r="K386" i="605" a="1"/>
  <c r="J386" i="605"/>
  <c r="J386" i="605" a="1"/>
  <c r="H386" i="605"/>
  <c r="V385" i="605"/>
  <c r="W385" i="605" s="1"/>
  <c r="N385" i="605"/>
  <c r="M385" i="605"/>
  <c r="K385" i="605" a="1"/>
  <c r="K385" i="605" s="1"/>
  <c r="J385" i="605" a="1"/>
  <c r="J385" i="605" s="1"/>
  <c r="H385" i="605"/>
  <c r="W384" i="605"/>
  <c r="V384" i="605"/>
  <c r="N384" i="605"/>
  <c r="K384" i="605"/>
  <c r="M384" i="605" s="1"/>
  <c r="K384" i="605" a="1"/>
  <c r="J384" i="605"/>
  <c r="J384" i="605" a="1"/>
  <c r="H384" i="605"/>
  <c r="V383" i="605"/>
  <c r="W383" i="605" s="1"/>
  <c r="N383" i="605"/>
  <c r="M383" i="605"/>
  <c r="K383" i="605" a="1"/>
  <c r="K383" i="605" s="1"/>
  <c r="J383" i="605" a="1"/>
  <c r="J383" i="605" s="1"/>
  <c r="H383" i="605"/>
  <c r="W382" i="605"/>
  <c r="V382" i="605"/>
  <c r="N382" i="605"/>
  <c r="K382" i="605"/>
  <c r="M382" i="605" s="1"/>
  <c r="K382" i="605" a="1"/>
  <c r="J382" i="605"/>
  <c r="J382" i="605" a="1"/>
  <c r="H382" i="605"/>
  <c r="V381" i="605"/>
  <c r="W381" i="605" s="1"/>
  <c r="N381" i="605"/>
  <c r="M381" i="605"/>
  <c r="K381" i="605" a="1"/>
  <c r="K381" i="605" s="1"/>
  <c r="J381" i="605"/>
  <c r="J381" i="605" a="1"/>
  <c r="H381" i="605"/>
  <c r="V380" i="605"/>
  <c r="W380" i="605" s="1"/>
  <c r="N380" i="605"/>
  <c r="K380" i="605" a="1"/>
  <c r="K380" i="605" s="1"/>
  <c r="M380" i="605" s="1"/>
  <c r="J380" i="605" a="1"/>
  <c r="J380" i="605" s="1"/>
  <c r="H380" i="605"/>
  <c r="W379" i="605"/>
  <c r="V379" i="605"/>
  <c r="N379" i="605"/>
  <c r="K379" i="605"/>
  <c r="M379" i="605" s="1"/>
  <c r="K379" i="605" a="1"/>
  <c r="J379" i="605"/>
  <c r="J379" i="605" a="1"/>
  <c r="H379" i="605"/>
  <c r="K378" i="605"/>
  <c r="M378" i="605" s="1"/>
  <c r="K378" i="605" a="1"/>
  <c r="H378" i="605"/>
  <c r="K377" i="605"/>
  <c r="M377" i="605" s="1"/>
  <c r="K377" i="605" a="1"/>
  <c r="H377" i="605"/>
  <c r="K376" i="605"/>
  <c r="M376" i="605" s="1"/>
  <c r="K376" i="605" a="1"/>
  <c r="H376" i="605"/>
  <c r="V375" i="605"/>
  <c r="W375" i="605" s="1"/>
  <c r="N375" i="605"/>
  <c r="K375" i="605" a="1"/>
  <c r="K375" i="605" s="1"/>
  <c r="M375" i="605" s="1"/>
  <c r="J375" i="605" a="1"/>
  <c r="J375" i="605" s="1"/>
  <c r="H375" i="605"/>
  <c r="W374" i="605"/>
  <c r="V374" i="605"/>
  <c r="N374" i="605"/>
  <c r="K374" i="605"/>
  <c r="M374" i="605" s="1"/>
  <c r="K374" i="605" a="1"/>
  <c r="J374" i="605"/>
  <c r="J374" i="605" a="1"/>
  <c r="H374" i="605"/>
  <c r="V373" i="605"/>
  <c r="W373" i="605" s="1"/>
  <c r="N373" i="605"/>
  <c r="K373" i="605" a="1"/>
  <c r="K373" i="605" s="1"/>
  <c r="M373" i="605" s="1"/>
  <c r="J373" i="605" a="1"/>
  <c r="J373" i="605" s="1"/>
  <c r="H373" i="605"/>
  <c r="K372" i="605"/>
  <c r="K372" i="605" a="1"/>
  <c r="H372" i="605"/>
  <c r="V371" i="605"/>
  <c r="V428" i="605" s="1"/>
  <c r="W428" i="605" s="1"/>
  <c r="N371" i="605"/>
  <c r="K371" i="605" a="1"/>
  <c r="K371" i="605" s="1"/>
  <c r="J371" i="605" a="1"/>
  <c r="J371" i="605" s="1"/>
  <c r="H371" i="605"/>
  <c r="AA370" i="605"/>
  <c r="AA507" i="605" s="1"/>
  <c r="Z370" i="605"/>
  <c r="Z507" i="605" s="1"/>
  <c r="Y370" i="605"/>
  <c r="Y507" i="605" s="1"/>
  <c r="X370" i="605"/>
  <c r="X507" i="605" s="1"/>
  <c r="U370" i="605"/>
  <c r="U507" i="605" s="1"/>
  <c r="T370" i="605"/>
  <c r="T507" i="605" s="1"/>
  <c r="S370" i="605"/>
  <c r="S507" i="605" s="1"/>
  <c r="R370" i="605"/>
  <c r="R507" i="605" s="1"/>
  <c r="Q370" i="605"/>
  <c r="Q507" i="605" s="1"/>
  <c r="P370" i="605"/>
  <c r="P507" i="605" s="1"/>
  <c r="O370" i="605"/>
  <c r="I370" i="605"/>
  <c r="I507" i="605" s="1"/>
  <c r="B515" i="605" s="1"/>
  <c r="G370" i="605"/>
  <c r="G507" i="605" s="1"/>
  <c r="V369" i="605"/>
  <c r="W369" i="605" s="1"/>
  <c r="N369" i="605"/>
  <c r="K369" i="605" a="1"/>
  <c r="K369" i="605" s="1"/>
  <c r="M369" i="605" s="1"/>
  <c r="J369" i="605" a="1"/>
  <c r="J369" i="605" s="1"/>
  <c r="H369" i="605"/>
  <c r="W368" i="605"/>
  <c r="V368" i="605"/>
  <c r="N368" i="605"/>
  <c r="K368" i="605"/>
  <c r="M368" i="605" s="1"/>
  <c r="K368" i="605" a="1"/>
  <c r="J368" i="605"/>
  <c r="J368" i="605" a="1"/>
  <c r="H368" i="605"/>
  <c r="K367" i="605"/>
  <c r="M367" i="605" s="1"/>
  <c r="K367" i="605" a="1"/>
  <c r="H367" i="605"/>
  <c r="K366" i="605"/>
  <c r="M366" i="605" s="1"/>
  <c r="K366" i="605" a="1"/>
  <c r="H366" i="605"/>
  <c r="K365" i="605"/>
  <c r="M365" i="605" s="1"/>
  <c r="K365" i="605" a="1"/>
  <c r="H365" i="605"/>
  <c r="K364" i="605"/>
  <c r="M364" i="605" s="1"/>
  <c r="K364" i="605" a="1"/>
  <c r="H364" i="605"/>
  <c r="V363" i="605"/>
  <c r="W363" i="605" s="1"/>
  <c r="N363" i="605"/>
  <c r="K363" i="605" a="1"/>
  <c r="K363" i="605" s="1"/>
  <c r="M363" i="605" s="1"/>
  <c r="J363" i="605" a="1"/>
  <c r="J363" i="605" s="1"/>
  <c r="H363" i="605"/>
  <c r="W362" i="605"/>
  <c r="V362" i="605"/>
  <c r="N362" i="605"/>
  <c r="K362" i="605"/>
  <c r="M362" i="605" s="1"/>
  <c r="K362" i="605" a="1"/>
  <c r="J362" i="605"/>
  <c r="J362" i="605" a="1"/>
  <c r="H362" i="605"/>
  <c r="V361" i="605"/>
  <c r="W361" i="605" s="1"/>
  <c r="N361" i="605"/>
  <c r="K361" i="605" a="1"/>
  <c r="K361" i="605" s="1"/>
  <c r="M361" i="605" s="1"/>
  <c r="J361" i="605" a="1"/>
  <c r="J361" i="605" s="1"/>
  <c r="H361" i="605"/>
  <c r="H360" i="605"/>
  <c r="H359" i="605"/>
  <c r="W358" i="605"/>
  <c r="V358" i="605"/>
  <c r="N358" i="605"/>
  <c r="K358" i="605"/>
  <c r="M358" i="605" s="1"/>
  <c r="K358" i="605" a="1"/>
  <c r="J358" i="605"/>
  <c r="J358" i="605" a="1"/>
  <c r="H358" i="605"/>
  <c r="V357" i="605"/>
  <c r="W357" i="605" s="1"/>
  <c r="N357" i="605"/>
  <c r="K357" i="605" a="1"/>
  <c r="K357" i="605" s="1"/>
  <c r="M357" i="605" s="1"/>
  <c r="J357" i="605" a="1"/>
  <c r="J357" i="605" s="1"/>
  <c r="H357" i="605"/>
  <c r="K356" i="605" a="1"/>
  <c r="K356" i="605" s="1"/>
  <c r="M356" i="605" s="1"/>
  <c r="H356" i="605"/>
  <c r="K355" i="605" a="1"/>
  <c r="K355" i="605" s="1"/>
  <c r="M355" i="605" s="1"/>
  <c r="H355" i="605"/>
  <c r="W354" i="605"/>
  <c r="V354" i="605"/>
  <c r="N354" i="605"/>
  <c r="K354" i="605"/>
  <c r="M354" i="605" s="1"/>
  <c r="K354" i="605" a="1"/>
  <c r="J354" i="605"/>
  <c r="J354" i="605" a="1"/>
  <c r="H354" i="605"/>
  <c r="V353" i="605"/>
  <c r="W353" i="605" s="1"/>
  <c r="N353" i="605"/>
  <c r="K353" i="605" a="1"/>
  <c r="K353" i="605" s="1"/>
  <c r="M353" i="605" s="1"/>
  <c r="J353" i="605" a="1"/>
  <c r="J353" i="605" s="1"/>
  <c r="H353" i="605"/>
  <c r="W352" i="605"/>
  <c r="V352" i="605"/>
  <c r="N352" i="605"/>
  <c r="K352" i="605"/>
  <c r="M352" i="605" s="1"/>
  <c r="K352" i="605" a="1"/>
  <c r="J352" i="605"/>
  <c r="J352" i="605" a="1"/>
  <c r="H352" i="605"/>
  <c r="V351" i="605"/>
  <c r="W351" i="605" s="1"/>
  <c r="N351" i="605"/>
  <c r="K351" i="605" a="1"/>
  <c r="K351" i="605" s="1"/>
  <c r="M351" i="605" s="1"/>
  <c r="J351" i="605" a="1"/>
  <c r="J351" i="605" s="1"/>
  <c r="H351" i="605"/>
  <c r="W350" i="605"/>
  <c r="V350" i="605"/>
  <c r="N350" i="605"/>
  <c r="K350" i="605"/>
  <c r="M350" i="605" s="1"/>
  <c r="K350" i="605" a="1"/>
  <c r="J350" i="605"/>
  <c r="J350" i="605" a="1"/>
  <c r="H350" i="605"/>
  <c r="V349" i="605"/>
  <c r="V370" i="605" s="1"/>
  <c r="V507" i="605" s="1"/>
  <c r="N349" i="605"/>
  <c r="N370" i="605" s="1"/>
  <c r="K349" i="605" a="1"/>
  <c r="K349" i="605" s="1"/>
  <c r="J349" i="605" a="1"/>
  <c r="J349" i="605" s="1"/>
  <c r="H349" i="605"/>
  <c r="H370" i="605" s="1"/>
  <c r="X343" i="605"/>
  <c r="X342" i="605"/>
  <c r="X341" i="605"/>
  <c r="G341" i="605"/>
  <c r="E341" i="605"/>
  <c r="C341" i="605"/>
  <c r="X340" i="605"/>
  <c r="I340" i="605"/>
  <c r="E340" i="605"/>
  <c r="K340" i="605" s="1"/>
  <c r="M340" i="605" s="1"/>
  <c r="I339" i="605"/>
  <c r="E339" i="605"/>
  <c r="K339" i="605" s="1"/>
  <c r="M339" i="605" s="1"/>
  <c r="I338" i="605"/>
  <c r="E338" i="605"/>
  <c r="K338" i="605" s="1"/>
  <c r="M338" i="605" s="1"/>
  <c r="X337" i="605"/>
  <c r="I337" i="605"/>
  <c r="I341" i="605" s="1"/>
  <c r="E337" i="605"/>
  <c r="K337" i="605" s="1"/>
  <c r="AA334" i="605"/>
  <c r="Z334" i="605"/>
  <c r="Y334" i="605"/>
  <c r="X334" i="605"/>
  <c r="U334" i="605"/>
  <c r="T334" i="605"/>
  <c r="S334" i="605"/>
  <c r="R334" i="605"/>
  <c r="Q334" i="605"/>
  <c r="P334" i="605"/>
  <c r="O334" i="605"/>
  <c r="R342" i="605" s="1"/>
  <c r="I334" i="605"/>
  <c r="G334" i="605"/>
  <c r="K333" i="605" a="1"/>
  <c r="K333" i="605" s="1"/>
  <c r="H333" i="605"/>
  <c r="K332" i="605"/>
  <c r="K332" i="605" a="1"/>
  <c r="H332" i="605"/>
  <c r="K331" i="605" a="1"/>
  <c r="K331" i="605" s="1"/>
  <c r="H331" i="605"/>
  <c r="W330" i="605"/>
  <c r="V330" i="605"/>
  <c r="N330" i="605"/>
  <c r="K330" i="605" a="1"/>
  <c r="K330" i="605" s="1"/>
  <c r="D330" i="605"/>
  <c r="H330" i="605" s="1"/>
  <c r="H329" i="605"/>
  <c r="K328" i="605"/>
  <c r="K328" i="605" a="1"/>
  <c r="H328" i="605"/>
  <c r="H327" i="605"/>
  <c r="W326" i="605"/>
  <c r="V326" i="605"/>
  <c r="N326" i="605"/>
  <c r="K326" i="605"/>
  <c r="M326" i="605" s="1"/>
  <c r="K326" i="605" a="1"/>
  <c r="J326" i="605"/>
  <c r="J326" i="605" a="1"/>
  <c r="H326" i="605"/>
  <c r="V325" i="605"/>
  <c r="W325" i="605" s="1"/>
  <c r="N325" i="605"/>
  <c r="K325" i="605" a="1"/>
  <c r="K325" i="605" s="1"/>
  <c r="M325" i="605" s="1"/>
  <c r="J325" i="605" a="1"/>
  <c r="J325" i="605" s="1"/>
  <c r="H325" i="605"/>
  <c r="H324" i="605"/>
  <c r="V323" i="605"/>
  <c r="W323" i="605" s="1"/>
  <c r="N323" i="605"/>
  <c r="K323" i="605" a="1"/>
  <c r="K323" i="605" s="1"/>
  <c r="M323" i="605" s="1"/>
  <c r="J323" i="605" a="1"/>
  <c r="J323" i="605" s="1"/>
  <c r="H323" i="605"/>
  <c r="W322" i="605"/>
  <c r="V322" i="605"/>
  <c r="N322" i="605"/>
  <c r="K322" i="605"/>
  <c r="M322" i="605" s="1"/>
  <c r="K322" i="605" a="1"/>
  <c r="J322" i="605"/>
  <c r="J322" i="605" a="1"/>
  <c r="H322" i="605"/>
  <c r="V321" i="605"/>
  <c r="W321" i="605" s="1"/>
  <c r="N321" i="605"/>
  <c r="K321" i="605" a="1"/>
  <c r="K321" i="605" s="1"/>
  <c r="M321" i="605" s="1"/>
  <c r="J321" i="605" a="1"/>
  <c r="J321" i="605" s="1"/>
  <c r="H321" i="605"/>
  <c r="W320" i="605"/>
  <c r="W334" i="605" s="1"/>
  <c r="V320" i="605"/>
  <c r="V334" i="605" s="1"/>
  <c r="N320" i="605"/>
  <c r="N334" i="605" s="1"/>
  <c r="K320" i="605"/>
  <c r="K320" i="605" a="1"/>
  <c r="J320" i="605"/>
  <c r="J320" i="605" a="1"/>
  <c r="H320" i="605"/>
  <c r="H334" i="605" s="1"/>
  <c r="AA319" i="605"/>
  <c r="Z319" i="605"/>
  <c r="Y319" i="605"/>
  <c r="X319" i="605"/>
  <c r="U319" i="605"/>
  <c r="T319" i="605"/>
  <c r="S319" i="605"/>
  <c r="Q319" i="605"/>
  <c r="P319" i="605"/>
  <c r="O319" i="605"/>
  <c r="R341" i="605" s="1"/>
  <c r="I319" i="605"/>
  <c r="G319" i="605"/>
  <c r="J319" i="605" s="1" a="1"/>
  <c r="J319" i="605" s="1"/>
  <c r="V318" i="605"/>
  <c r="W318" i="605" s="1"/>
  <c r="N318" i="605"/>
  <c r="K318" i="605" a="1"/>
  <c r="K318" i="605" s="1"/>
  <c r="M318" i="605" s="1"/>
  <c r="J318" i="605" a="1"/>
  <c r="J318" i="605" s="1"/>
  <c r="H318" i="605"/>
  <c r="H317" i="605"/>
  <c r="H316" i="605"/>
  <c r="H315" i="605"/>
  <c r="H314" i="605"/>
  <c r="W313" i="605"/>
  <c r="V313" i="605"/>
  <c r="N313" i="605"/>
  <c r="K313" i="605"/>
  <c r="M313" i="605" s="1"/>
  <c r="K313" i="605" a="1"/>
  <c r="J313" i="605"/>
  <c r="J313" i="605" a="1"/>
  <c r="H313" i="605"/>
  <c r="V312" i="605"/>
  <c r="W312" i="605" s="1"/>
  <c r="N312" i="605"/>
  <c r="K312" i="605" a="1"/>
  <c r="K312" i="605" s="1"/>
  <c r="M312" i="605" s="1"/>
  <c r="J312" i="605" a="1"/>
  <c r="J312" i="605" s="1"/>
  <c r="H312" i="605"/>
  <c r="W311" i="605"/>
  <c r="V311" i="605"/>
  <c r="N311" i="605"/>
  <c r="K311" i="605"/>
  <c r="M311" i="605" s="1"/>
  <c r="K311" i="605" a="1"/>
  <c r="J311" i="605"/>
  <c r="J311" i="605" a="1"/>
  <c r="H311" i="605"/>
  <c r="V310" i="605"/>
  <c r="W310" i="605" s="1"/>
  <c r="N310" i="605"/>
  <c r="K310" i="605" a="1"/>
  <c r="K310" i="605" s="1"/>
  <c r="M310" i="605" s="1"/>
  <c r="J310" i="605" a="1"/>
  <c r="J310" i="605" s="1"/>
  <c r="H310" i="605"/>
  <c r="W309" i="605"/>
  <c r="V309" i="605"/>
  <c r="V319" i="605" s="1"/>
  <c r="W319" i="605" s="1"/>
  <c r="N309" i="605"/>
  <c r="N319" i="605" s="1"/>
  <c r="K309" i="605"/>
  <c r="K319" i="605" s="1"/>
  <c r="K309" i="605" a="1"/>
  <c r="J309" i="605"/>
  <c r="J309" i="605" a="1"/>
  <c r="H309" i="605"/>
  <c r="H319" i="605" s="1"/>
  <c r="AA308" i="605"/>
  <c r="Z308" i="605"/>
  <c r="Y308" i="605"/>
  <c r="X308" i="605"/>
  <c r="U308" i="605"/>
  <c r="T308" i="605"/>
  <c r="S308" i="605"/>
  <c r="Q308" i="605"/>
  <c r="P308" i="605"/>
  <c r="O308" i="605"/>
  <c r="R340" i="605" s="1"/>
  <c r="I308" i="605"/>
  <c r="G308" i="605"/>
  <c r="J308" i="605" s="1" a="1"/>
  <c r="J308" i="605" s="1"/>
  <c r="V307" i="605"/>
  <c r="W307" i="605" s="1"/>
  <c r="N307" i="605"/>
  <c r="K307" i="605" a="1"/>
  <c r="K307" i="605" s="1"/>
  <c r="M307" i="605" s="1"/>
  <c r="J307" i="605" a="1"/>
  <c r="J307" i="605" s="1"/>
  <c r="H307" i="605"/>
  <c r="W306" i="605"/>
  <c r="V306" i="605"/>
  <c r="N306" i="605"/>
  <c r="K306" i="605"/>
  <c r="M306" i="605" s="1"/>
  <c r="K306" i="605" a="1"/>
  <c r="J306" i="605"/>
  <c r="J306" i="605" a="1"/>
  <c r="H306" i="605"/>
  <c r="V305" i="605"/>
  <c r="W305" i="605" s="1"/>
  <c r="N305" i="605"/>
  <c r="K305" i="605" a="1"/>
  <c r="K305" i="605" s="1"/>
  <c r="M305" i="605" s="1"/>
  <c r="J305" i="605" a="1"/>
  <c r="J305" i="605" s="1"/>
  <c r="H305" i="605"/>
  <c r="W304" i="605"/>
  <c r="V304" i="605"/>
  <c r="N304" i="605"/>
  <c r="K304" i="605"/>
  <c r="M304" i="605" s="1"/>
  <c r="K304" i="605" a="1"/>
  <c r="J304" i="605"/>
  <c r="J304" i="605" a="1"/>
  <c r="H304" i="605"/>
  <c r="V303" i="605"/>
  <c r="W303" i="605" s="1"/>
  <c r="N303" i="605"/>
  <c r="K303" i="605" a="1"/>
  <c r="K303" i="605" s="1"/>
  <c r="M303" i="605" s="1"/>
  <c r="J303" i="605" a="1"/>
  <c r="J303" i="605" s="1"/>
  <c r="H303" i="605"/>
  <c r="W302" i="605"/>
  <c r="V302" i="605"/>
  <c r="N302" i="605"/>
  <c r="K302" i="605"/>
  <c r="M302" i="605" s="1"/>
  <c r="K302" i="605" a="1"/>
  <c r="J302" i="605"/>
  <c r="J302" i="605" a="1"/>
  <c r="H302" i="605"/>
  <c r="V301" i="605"/>
  <c r="W301" i="605" s="1"/>
  <c r="N301" i="605"/>
  <c r="K301" i="605" a="1"/>
  <c r="K301" i="605" s="1"/>
  <c r="M301" i="605" s="1"/>
  <c r="J301" i="605" a="1"/>
  <c r="J301" i="605" s="1"/>
  <c r="H301" i="605"/>
  <c r="W300" i="605"/>
  <c r="V300" i="605"/>
  <c r="N300" i="605"/>
  <c r="K300" i="605"/>
  <c r="M300" i="605" s="1"/>
  <c r="K300" i="605" a="1"/>
  <c r="J300" i="605"/>
  <c r="J300" i="605" a="1"/>
  <c r="H300" i="605"/>
  <c r="V299" i="605"/>
  <c r="W299" i="605" s="1"/>
  <c r="N299" i="605"/>
  <c r="K299" i="605" a="1"/>
  <c r="K299" i="605" s="1"/>
  <c r="M299" i="605" s="1"/>
  <c r="J299" i="605" a="1"/>
  <c r="J299" i="605" s="1"/>
  <c r="H299" i="605"/>
  <c r="W298" i="605"/>
  <c r="V298" i="605"/>
  <c r="N298" i="605"/>
  <c r="K298" i="605"/>
  <c r="M298" i="605" s="1"/>
  <c r="K298" i="605" a="1"/>
  <c r="J298" i="605"/>
  <c r="J298" i="605" a="1"/>
  <c r="H298" i="605"/>
  <c r="V297" i="605"/>
  <c r="W297" i="605" s="1"/>
  <c r="N297" i="605"/>
  <c r="K297" i="605" a="1"/>
  <c r="K297" i="605" s="1"/>
  <c r="M297" i="605" s="1"/>
  <c r="J297" i="605" a="1"/>
  <c r="J297" i="605" s="1"/>
  <c r="H297" i="605"/>
  <c r="W296" i="605"/>
  <c r="V296" i="605"/>
  <c r="N296" i="605"/>
  <c r="K296" i="605"/>
  <c r="M296" i="605" s="1"/>
  <c r="K296" i="605" a="1"/>
  <c r="J296" i="605"/>
  <c r="J296" i="605" a="1"/>
  <c r="H296" i="605"/>
  <c r="V295" i="605"/>
  <c r="W295" i="605" s="1"/>
  <c r="N295" i="605"/>
  <c r="K295" i="605" a="1"/>
  <c r="K295" i="605" s="1"/>
  <c r="M295" i="605" s="1"/>
  <c r="J295" i="605" a="1"/>
  <c r="J295" i="605" s="1"/>
  <c r="H295" i="605"/>
  <c r="W294" i="605"/>
  <c r="V294" i="605"/>
  <c r="N294" i="605"/>
  <c r="K294" i="605"/>
  <c r="M294" i="605" s="1"/>
  <c r="K294" i="605" a="1"/>
  <c r="J294" i="605"/>
  <c r="J294" i="605" a="1"/>
  <c r="H294" i="605"/>
  <c r="V293" i="605"/>
  <c r="W293" i="605" s="1"/>
  <c r="N293" i="605"/>
  <c r="N308" i="605" s="1"/>
  <c r="K293" i="605" a="1"/>
  <c r="K293" i="605" s="1"/>
  <c r="J293" i="605" a="1"/>
  <c r="J293" i="605" s="1"/>
  <c r="H293" i="605"/>
  <c r="H308" i="605" s="1"/>
  <c r="AA292" i="605"/>
  <c r="Z292" i="605"/>
  <c r="Y292" i="605"/>
  <c r="X292" i="605"/>
  <c r="U292" i="605"/>
  <c r="T292" i="605"/>
  <c r="S292" i="605"/>
  <c r="R292" i="605"/>
  <c r="Q292" i="605"/>
  <c r="P292" i="605"/>
  <c r="O292" i="605"/>
  <c r="R339" i="605" s="1"/>
  <c r="I292" i="605"/>
  <c r="G292" i="605"/>
  <c r="J292" i="605" s="1" a="1"/>
  <c r="J292" i="605" s="1"/>
  <c r="V291" i="605"/>
  <c r="W291" i="605" s="1"/>
  <c r="N291" i="605"/>
  <c r="K291" i="605" a="1"/>
  <c r="K291" i="605" s="1"/>
  <c r="M291" i="605" s="1"/>
  <c r="J291" i="605" a="1"/>
  <c r="J291" i="605" s="1"/>
  <c r="H291" i="605"/>
  <c r="W290" i="605"/>
  <c r="V290" i="605"/>
  <c r="N290" i="605"/>
  <c r="K290" i="605"/>
  <c r="M290" i="605" s="1"/>
  <c r="K290" i="605" a="1"/>
  <c r="J290" i="605"/>
  <c r="J290" i="605" a="1"/>
  <c r="H290" i="605"/>
  <c r="V289" i="605"/>
  <c r="W289" i="605" s="1"/>
  <c r="N289" i="605"/>
  <c r="K289" i="605" a="1"/>
  <c r="K289" i="605" s="1"/>
  <c r="M289" i="605" s="1"/>
  <c r="J289" i="605" a="1"/>
  <c r="J289" i="605" s="1"/>
  <c r="H289" i="605"/>
  <c r="H288" i="605"/>
  <c r="H287" i="605"/>
  <c r="H286" i="605"/>
  <c r="V285" i="605"/>
  <c r="W285" i="605" s="1"/>
  <c r="N285" i="605"/>
  <c r="K285" i="605" a="1"/>
  <c r="K285" i="605" s="1"/>
  <c r="M285" i="605" s="1"/>
  <c r="J285" i="605" a="1"/>
  <c r="J285" i="605" s="1"/>
  <c r="H285" i="605"/>
  <c r="W284" i="605"/>
  <c r="V284" i="605"/>
  <c r="N284" i="605"/>
  <c r="K284" i="605"/>
  <c r="M284" i="605" s="1"/>
  <c r="K284" i="605" a="1"/>
  <c r="J284" i="605"/>
  <c r="J284" i="605" a="1"/>
  <c r="H284" i="605"/>
  <c r="N283" i="605"/>
  <c r="K283" i="605" a="1"/>
  <c r="K283" i="605" s="1"/>
  <c r="M283" i="605" s="1"/>
  <c r="H283" i="605"/>
  <c r="N282" i="605"/>
  <c r="K282" i="605"/>
  <c r="M282" i="605" s="1"/>
  <c r="K282" i="605" a="1"/>
  <c r="H282" i="605"/>
  <c r="N281" i="605"/>
  <c r="K281" i="605" a="1"/>
  <c r="K281" i="605" s="1"/>
  <c r="M281" i="605" s="1"/>
  <c r="H281" i="605"/>
  <c r="N280" i="605"/>
  <c r="K280" i="605"/>
  <c r="M280" i="605" s="1"/>
  <c r="K280" i="605" a="1"/>
  <c r="H280" i="605"/>
  <c r="N279" i="605"/>
  <c r="K279" i="605" a="1"/>
  <c r="K279" i="605" s="1"/>
  <c r="M279" i="605" s="1"/>
  <c r="H279" i="605"/>
  <c r="N278" i="605"/>
  <c r="K278" i="605"/>
  <c r="M278" i="605" s="1"/>
  <c r="K278" i="605" a="1"/>
  <c r="H278" i="605"/>
  <c r="V277" i="605"/>
  <c r="W277" i="605" s="1"/>
  <c r="N277" i="605"/>
  <c r="K277" i="605" a="1"/>
  <c r="K277" i="605" s="1"/>
  <c r="M277" i="605" s="1"/>
  <c r="J277" i="605" a="1"/>
  <c r="J277" i="605" s="1"/>
  <c r="H277" i="605"/>
  <c r="W276" i="605"/>
  <c r="V276" i="605"/>
  <c r="N276" i="605"/>
  <c r="K276" i="605"/>
  <c r="M276" i="605" s="1"/>
  <c r="K276" i="605" a="1"/>
  <c r="J276" i="605"/>
  <c r="J276" i="605" a="1"/>
  <c r="H276" i="605"/>
  <c r="V275" i="605"/>
  <c r="W275" i="605" s="1"/>
  <c r="N275" i="605"/>
  <c r="K275" i="605" a="1"/>
  <c r="K275" i="605" s="1"/>
  <c r="M275" i="605" s="1"/>
  <c r="J275" i="605" a="1"/>
  <c r="J275" i="605" s="1"/>
  <c r="H275" i="605"/>
  <c r="W274" i="605"/>
  <c r="V274" i="605"/>
  <c r="N274" i="605"/>
  <c r="K274" i="605"/>
  <c r="M274" i="605" s="1"/>
  <c r="K274" i="605" a="1"/>
  <c r="J274" i="605"/>
  <c r="J274" i="605" a="1"/>
  <c r="H274" i="605"/>
  <c r="V273" i="605"/>
  <c r="W273" i="605" s="1"/>
  <c r="N273" i="605"/>
  <c r="K273" i="605" a="1"/>
  <c r="K273" i="605" s="1"/>
  <c r="M273" i="605" s="1"/>
  <c r="J273" i="605" a="1"/>
  <c r="J273" i="605" s="1"/>
  <c r="H273" i="605"/>
  <c r="W272" i="605"/>
  <c r="V272" i="605"/>
  <c r="N272" i="605"/>
  <c r="K272" i="605"/>
  <c r="M272" i="605" s="1"/>
  <c r="K272" i="605" a="1"/>
  <c r="J272" i="605"/>
  <c r="J272" i="605" a="1"/>
  <c r="H272" i="605"/>
  <c r="V271" i="605"/>
  <c r="W271" i="605" s="1"/>
  <c r="N271" i="605"/>
  <c r="K271" i="605" a="1"/>
  <c r="K271" i="605" s="1"/>
  <c r="M271" i="605" s="1"/>
  <c r="J271" i="605" a="1"/>
  <c r="J271" i="605" s="1"/>
  <c r="H271" i="605"/>
  <c r="W270" i="605"/>
  <c r="V270" i="605"/>
  <c r="N270" i="605"/>
  <c r="K270" i="605"/>
  <c r="M270" i="605" s="1"/>
  <c r="K270" i="605" a="1"/>
  <c r="J270" i="605"/>
  <c r="J270" i="605" a="1"/>
  <c r="H270" i="605"/>
  <c r="V269" i="605"/>
  <c r="W269" i="605" s="1"/>
  <c r="N269" i="605"/>
  <c r="K269" i="605" a="1"/>
  <c r="K269" i="605" s="1"/>
  <c r="M269" i="605" s="1"/>
  <c r="J269" i="605" a="1"/>
  <c r="J269" i="605" s="1"/>
  <c r="H269" i="605"/>
  <c r="W268" i="605"/>
  <c r="V268" i="605"/>
  <c r="N268" i="605"/>
  <c r="K268" i="605"/>
  <c r="M268" i="605" s="1"/>
  <c r="K268" i="605" a="1"/>
  <c r="J268" i="605"/>
  <c r="J268" i="605" a="1"/>
  <c r="H268" i="605"/>
  <c r="V267" i="605"/>
  <c r="W267" i="605" s="1"/>
  <c r="N267" i="605"/>
  <c r="K267" i="605" a="1"/>
  <c r="K267" i="605" s="1"/>
  <c r="M267" i="605" s="1"/>
  <c r="J267" i="605" a="1"/>
  <c r="J267" i="605" s="1"/>
  <c r="H267" i="605"/>
  <c r="W266" i="605"/>
  <c r="V266" i="605"/>
  <c r="N266" i="605"/>
  <c r="K266" i="605"/>
  <c r="M266" i="605" s="1"/>
  <c r="K266" i="605" a="1"/>
  <c r="J266" i="605"/>
  <c r="J266" i="605" a="1"/>
  <c r="H266" i="605"/>
  <c r="N265" i="605"/>
  <c r="K265" i="605" a="1"/>
  <c r="K265" i="605" s="1"/>
  <c r="M265" i="605" s="1"/>
  <c r="H265" i="605"/>
  <c r="W264" i="605"/>
  <c r="V264" i="605"/>
  <c r="N264" i="605"/>
  <c r="K264" i="605"/>
  <c r="M264" i="605" s="1"/>
  <c r="K264" i="605" a="1"/>
  <c r="J264" i="605"/>
  <c r="J264" i="605" a="1"/>
  <c r="H264" i="605"/>
  <c r="V263" i="605"/>
  <c r="W263" i="605" s="1"/>
  <c r="N263" i="605"/>
  <c r="K263" i="605" a="1"/>
  <c r="K263" i="605" s="1"/>
  <c r="M263" i="605" s="1"/>
  <c r="J263" i="605" a="1"/>
  <c r="J263" i="605" s="1"/>
  <c r="H263" i="605"/>
  <c r="W262" i="605"/>
  <c r="V262" i="605"/>
  <c r="N262" i="605"/>
  <c r="K262" i="605"/>
  <c r="M262" i="605" s="1"/>
  <c r="K262" i="605" a="1"/>
  <c r="J262" i="605"/>
  <c r="J262" i="605" a="1"/>
  <c r="H262" i="605"/>
  <c r="V261" i="605"/>
  <c r="W261" i="605" s="1"/>
  <c r="N261" i="605"/>
  <c r="K261" i="605" a="1"/>
  <c r="K261" i="605" s="1"/>
  <c r="M261" i="605" s="1"/>
  <c r="J261" i="605" a="1"/>
  <c r="J261" i="605" s="1"/>
  <c r="H261" i="605"/>
  <c r="W260" i="605"/>
  <c r="V260" i="605"/>
  <c r="N260" i="605"/>
  <c r="K260" i="605"/>
  <c r="M260" i="605" s="1"/>
  <c r="K260" i="605" a="1"/>
  <c r="J260" i="605"/>
  <c r="J260" i="605" a="1"/>
  <c r="H260" i="605"/>
  <c r="V259" i="605"/>
  <c r="W259" i="605" s="1"/>
  <c r="N259" i="605"/>
  <c r="K259" i="605" a="1"/>
  <c r="K259" i="605" s="1"/>
  <c r="M259" i="605" s="1"/>
  <c r="J259" i="605" a="1"/>
  <c r="J259" i="605" s="1"/>
  <c r="H259" i="605"/>
  <c r="W258" i="605"/>
  <c r="V258" i="605"/>
  <c r="V292" i="605" s="1"/>
  <c r="W292" i="605" s="1"/>
  <c r="N258" i="605"/>
  <c r="N292" i="605" s="1"/>
  <c r="K258" i="605"/>
  <c r="K292" i="605" s="1"/>
  <c r="K258" i="605" a="1"/>
  <c r="J258" i="605"/>
  <c r="J258" i="605" a="1"/>
  <c r="H258" i="605"/>
  <c r="H292" i="605" s="1"/>
  <c r="AA257" i="605"/>
  <c r="Z257" i="605"/>
  <c r="Y257" i="605"/>
  <c r="X257" i="605"/>
  <c r="U257" i="605"/>
  <c r="T257" i="605"/>
  <c r="S257" i="605"/>
  <c r="R257" i="605"/>
  <c r="Q257" i="605"/>
  <c r="P257" i="605"/>
  <c r="O257" i="605"/>
  <c r="R338" i="605" s="1"/>
  <c r="I257" i="605"/>
  <c r="G257" i="605"/>
  <c r="J257" i="605" s="1" a="1"/>
  <c r="J257" i="605" s="1"/>
  <c r="H256" i="605"/>
  <c r="H255" i="605"/>
  <c r="H254" i="605"/>
  <c r="H253" i="605"/>
  <c r="H252" i="605"/>
  <c r="H251" i="605"/>
  <c r="K250" i="605" a="1"/>
  <c r="K250" i="605" s="1"/>
  <c r="M250" i="605" s="1"/>
  <c r="H250" i="605"/>
  <c r="K249" i="605" a="1"/>
  <c r="K249" i="605" s="1"/>
  <c r="M249" i="605" s="1"/>
  <c r="H249" i="605"/>
  <c r="K248" i="605" a="1"/>
  <c r="K248" i="605" s="1"/>
  <c r="M248" i="605" s="1"/>
  <c r="H248" i="605"/>
  <c r="K247" i="605" a="1"/>
  <c r="K247" i="605" s="1"/>
  <c r="M247" i="605" s="1"/>
  <c r="H247" i="605"/>
  <c r="W246" i="605"/>
  <c r="V246" i="605"/>
  <c r="N246" i="605"/>
  <c r="K246" i="605"/>
  <c r="M246" i="605" s="1"/>
  <c r="K246" i="605" a="1"/>
  <c r="J246" i="605"/>
  <c r="J246" i="605" a="1"/>
  <c r="H246" i="605"/>
  <c r="V245" i="605"/>
  <c r="W245" i="605" s="1"/>
  <c r="N245" i="605"/>
  <c r="K245" i="605" a="1"/>
  <c r="K245" i="605" s="1"/>
  <c r="M245" i="605" s="1"/>
  <c r="J245" i="605" a="1"/>
  <c r="J245" i="605" s="1"/>
  <c r="H245" i="605"/>
  <c r="W244" i="605"/>
  <c r="V244" i="605"/>
  <c r="N244" i="605"/>
  <c r="K244" i="605"/>
  <c r="M244" i="605" s="1"/>
  <c r="K244" i="605" a="1"/>
  <c r="J244" i="605"/>
  <c r="J244" i="605" a="1"/>
  <c r="H244" i="605"/>
  <c r="V243" i="605"/>
  <c r="W243" i="605" s="1"/>
  <c r="N243" i="605"/>
  <c r="K243" i="605" a="1"/>
  <c r="K243" i="605" s="1"/>
  <c r="M243" i="605" s="1"/>
  <c r="J243" i="605" a="1"/>
  <c r="J243" i="605" s="1"/>
  <c r="H243" i="605"/>
  <c r="M242" i="605"/>
  <c r="H242" i="605"/>
  <c r="W241" i="605"/>
  <c r="V241" i="605"/>
  <c r="N241" i="605"/>
  <c r="K241" i="605"/>
  <c r="M241" i="605" s="1"/>
  <c r="K241" i="605" a="1"/>
  <c r="J241" i="605"/>
  <c r="J241" i="605" a="1"/>
  <c r="H241" i="605"/>
  <c r="V240" i="605"/>
  <c r="W240" i="605" s="1"/>
  <c r="N240" i="605"/>
  <c r="K240" i="605" a="1"/>
  <c r="K240" i="605" s="1"/>
  <c r="M240" i="605" s="1"/>
  <c r="J240" i="605" a="1"/>
  <c r="J240" i="605" s="1"/>
  <c r="H240" i="605"/>
  <c r="K239" i="605" a="1"/>
  <c r="K239" i="605" s="1"/>
  <c r="M239" i="605" s="1"/>
  <c r="H239" i="605"/>
  <c r="H238" i="605"/>
  <c r="V237" i="605"/>
  <c r="W237" i="605" s="1"/>
  <c r="N237" i="605"/>
  <c r="K237" i="605" a="1"/>
  <c r="K237" i="605" s="1"/>
  <c r="M237" i="605" s="1"/>
  <c r="J237" i="605" a="1"/>
  <c r="J237" i="605" s="1"/>
  <c r="H237" i="605"/>
  <c r="W236" i="605"/>
  <c r="V236" i="605"/>
  <c r="N236" i="605"/>
  <c r="K236" i="605"/>
  <c r="M236" i="605" s="1"/>
  <c r="K236" i="605" a="1"/>
  <c r="J236" i="605"/>
  <c r="J236" i="605" a="1"/>
  <c r="H236" i="605"/>
  <c r="V235" i="605"/>
  <c r="W235" i="605" s="1"/>
  <c r="N235" i="605"/>
  <c r="K235" i="605" a="1"/>
  <c r="K235" i="605" s="1"/>
  <c r="M235" i="605" s="1"/>
  <c r="J235" i="605" a="1"/>
  <c r="J235" i="605" s="1"/>
  <c r="H235" i="605"/>
  <c r="W234" i="605"/>
  <c r="V234" i="605"/>
  <c r="N234" i="605"/>
  <c r="K234" i="605"/>
  <c r="M234" i="605" s="1"/>
  <c r="K234" i="605" a="1"/>
  <c r="J234" i="605"/>
  <c r="J234" i="605" a="1"/>
  <c r="H234" i="605"/>
  <c r="V233" i="605"/>
  <c r="W233" i="605" s="1"/>
  <c r="N233" i="605"/>
  <c r="K233" i="605" a="1"/>
  <c r="K233" i="605" s="1"/>
  <c r="M233" i="605" s="1"/>
  <c r="J233" i="605" a="1"/>
  <c r="J233" i="605" s="1"/>
  <c r="H233" i="605"/>
  <c r="W232" i="605"/>
  <c r="V232" i="605"/>
  <c r="N232" i="605"/>
  <c r="K232" i="605"/>
  <c r="M232" i="605" s="1"/>
  <c r="K232" i="605" a="1"/>
  <c r="J232" i="605"/>
  <c r="J232" i="605" a="1"/>
  <c r="H232" i="605"/>
  <c r="V231" i="605"/>
  <c r="W231" i="605" s="1"/>
  <c r="N231" i="605"/>
  <c r="K231" i="605" a="1"/>
  <c r="K231" i="605" s="1"/>
  <c r="M231" i="605" s="1"/>
  <c r="J231" i="605" a="1"/>
  <c r="J231" i="605" s="1"/>
  <c r="H231" i="605"/>
  <c r="W230" i="605"/>
  <c r="V230" i="605"/>
  <c r="N230" i="605"/>
  <c r="K230" i="605"/>
  <c r="M230" i="605" s="1"/>
  <c r="K230" i="605" a="1"/>
  <c r="J230" i="605"/>
  <c r="J230" i="605" a="1"/>
  <c r="H230" i="605"/>
  <c r="V229" i="605"/>
  <c r="W229" i="605" s="1"/>
  <c r="N229" i="605"/>
  <c r="K229" i="605" a="1"/>
  <c r="K229" i="605" s="1"/>
  <c r="M229" i="605" s="1"/>
  <c r="J229" i="605" a="1"/>
  <c r="J229" i="605" s="1"/>
  <c r="H229" i="605"/>
  <c r="W228" i="605"/>
  <c r="V228" i="605"/>
  <c r="N228" i="605"/>
  <c r="K228" i="605"/>
  <c r="M228" i="605" s="1"/>
  <c r="K228" i="605" a="1"/>
  <c r="J228" i="605"/>
  <c r="J228" i="605" a="1"/>
  <c r="H228" i="605"/>
  <c r="N227" i="605"/>
  <c r="K227" i="605" a="1"/>
  <c r="K227" i="605" s="1"/>
  <c r="M227" i="605" s="1"/>
  <c r="H227" i="605"/>
  <c r="N226" i="605"/>
  <c r="K226" i="605"/>
  <c r="M226" i="605" s="1"/>
  <c r="K226" i="605" a="1"/>
  <c r="H226" i="605"/>
  <c r="N225" i="605"/>
  <c r="K225" i="605" a="1"/>
  <c r="K225" i="605" s="1"/>
  <c r="M225" i="605" s="1"/>
  <c r="H225" i="605"/>
  <c r="N224" i="605"/>
  <c r="K224" i="605"/>
  <c r="M224" i="605" s="1"/>
  <c r="K224" i="605" a="1"/>
  <c r="H224" i="605"/>
  <c r="N223" i="605"/>
  <c r="K223" i="605" a="1"/>
  <c r="K223" i="605" s="1"/>
  <c r="M223" i="605" s="1"/>
  <c r="H223" i="605"/>
  <c r="N222" i="605"/>
  <c r="K222" i="605"/>
  <c r="M222" i="605" s="1"/>
  <c r="K222" i="605" a="1"/>
  <c r="H222" i="605"/>
  <c r="N221" i="605"/>
  <c r="K221" i="605" a="1"/>
  <c r="K221" i="605" s="1"/>
  <c r="M221" i="605" s="1"/>
  <c r="H221" i="605"/>
  <c r="N220" i="605"/>
  <c r="K220" i="605"/>
  <c r="M220" i="605" s="1"/>
  <c r="K220" i="605" a="1"/>
  <c r="H220" i="605"/>
  <c r="V219" i="605"/>
  <c r="W219" i="605" s="1"/>
  <c r="N219" i="605"/>
  <c r="K219" i="605" a="1"/>
  <c r="K219" i="605" s="1"/>
  <c r="M219" i="605" s="1"/>
  <c r="J219" i="605" a="1"/>
  <c r="J219" i="605" s="1"/>
  <c r="H219" i="605"/>
  <c r="W218" i="605"/>
  <c r="V218" i="605"/>
  <c r="N218" i="605"/>
  <c r="K218" i="605"/>
  <c r="M218" i="605" s="1"/>
  <c r="K218" i="605" a="1"/>
  <c r="J218" i="605"/>
  <c r="J218" i="605" a="1"/>
  <c r="H218" i="605"/>
  <c r="V217" i="605"/>
  <c r="W217" i="605" s="1"/>
  <c r="N217" i="605"/>
  <c r="K217" i="605" a="1"/>
  <c r="K217" i="605" s="1"/>
  <c r="M217" i="605" s="1"/>
  <c r="J217" i="605" a="1"/>
  <c r="J217" i="605" s="1"/>
  <c r="H217" i="605"/>
  <c r="W216" i="605"/>
  <c r="V216" i="605"/>
  <c r="N216" i="605"/>
  <c r="K216" i="605"/>
  <c r="M216" i="605" s="1"/>
  <c r="K216" i="605" a="1"/>
  <c r="J216" i="605"/>
  <c r="J216" i="605" a="1"/>
  <c r="H216" i="605"/>
  <c r="V215" i="605"/>
  <c r="W215" i="605" s="1"/>
  <c r="N215" i="605"/>
  <c r="K215" i="605" a="1"/>
  <c r="K215" i="605" s="1"/>
  <c r="M215" i="605" s="1"/>
  <c r="J215" i="605" a="1"/>
  <c r="J215" i="605" s="1"/>
  <c r="H215" i="605"/>
  <c r="W214" i="605"/>
  <c r="V214" i="605"/>
  <c r="N214" i="605"/>
  <c r="K214" i="605"/>
  <c r="M214" i="605" s="1"/>
  <c r="K214" i="605" a="1"/>
  <c r="J214" i="605"/>
  <c r="J214" i="605" a="1"/>
  <c r="H214" i="605"/>
  <c r="V213" i="605"/>
  <c r="W213" i="605" s="1"/>
  <c r="N213" i="605"/>
  <c r="K213" i="605" a="1"/>
  <c r="K213" i="605" s="1"/>
  <c r="M213" i="605" s="1"/>
  <c r="J213" i="605" a="1"/>
  <c r="J213" i="605" s="1"/>
  <c r="H213" i="605"/>
  <c r="W212" i="605"/>
  <c r="V212" i="605"/>
  <c r="N212" i="605"/>
  <c r="K212" i="605"/>
  <c r="M212" i="605" s="1"/>
  <c r="K212" i="605" a="1"/>
  <c r="J212" i="605"/>
  <c r="J212" i="605" a="1"/>
  <c r="H212" i="605"/>
  <c r="V211" i="605"/>
  <c r="W211" i="605" s="1"/>
  <c r="N211" i="605"/>
  <c r="K211" i="605" a="1"/>
  <c r="K211" i="605" s="1"/>
  <c r="M211" i="605" s="1"/>
  <c r="J211" i="605" a="1"/>
  <c r="J211" i="605" s="1"/>
  <c r="H211" i="605"/>
  <c r="W210" i="605"/>
  <c r="V210" i="605"/>
  <c r="N210" i="605"/>
  <c r="K210" i="605"/>
  <c r="M210" i="605" s="1"/>
  <c r="K210" i="605" a="1"/>
  <c r="J210" i="605" a="1"/>
  <c r="J210" i="605" s="1"/>
  <c r="H210" i="605"/>
  <c r="W209" i="605"/>
  <c r="V209" i="605"/>
  <c r="N209" i="605"/>
  <c r="K209" i="605"/>
  <c r="M209" i="605" s="1"/>
  <c r="K209" i="605" a="1"/>
  <c r="J209" i="605"/>
  <c r="J209" i="605" a="1"/>
  <c r="H209" i="605"/>
  <c r="V208" i="605"/>
  <c r="W208" i="605" s="1"/>
  <c r="N208" i="605"/>
  <c r="K208" i="605" a="1"/>
  <c r="K208" i="605" s="1"/>
  <c r="M208" i="605" s="1"/>
  <c r="J208" i="605" a="1"/>
  <c r="J208" i="605" s="1"/>
  <c r="H208" i="605"/>
  <c r="H207" i="605"/>
  <c r="H206" i="605"/>
  <c r="H205" i="605"/>
  <c r="V204" i="605"/>
  <c r="W204" i="605" s="1"/>
  <c r="N204" i="605"/>
  <c r="K204" i="605" a="1"/>
  <c r="K204" i="605" s="1"/>
  <c r="M204" i="605" s="1"/>
  <c r="J204" i="605" a="1"/>
  <c r="J204" i="605" s="1"/>
  <c r="H204" i="605"/>
  <c r="W203" i="605"/>
  <c r="V203" i="605"/>
  <c r="N203" i="605"/>
  <c r="K203" i="605"/>
  <c r="M203" i="605" s="1"/>
  <c r="K203" i="605" a="1"/>
  <c r="J203" i="605"/>
  <c r="J203" i="605" a="1"/>
  <c r="H203" i="605"/>
  <c r="V202" i="605"/>
  <c r="W202" i="605" s="1"/>
  <c r="N202" i="605"/>
  <c r="K202" i="605" a="1"/>
  <c r="K202" i="605" s="1"/>
  <c r="M202" i="605" s="1"/>
  <c r="J202" i="605" a="1"/>
  <c r="J202" i="605" s="1"/>
  <c r="H202" i="605"/>
  <c r="H201" i="605"/>
  <c r="V200" i="605"/>
  <c r="V257" i="605" s="1"/>
  <c r="W257" i="605" s="1"/>
  <c r="N200" i="605"/>
  <c r="N257" i="605" s="1"/>
  <c r="K200" i="605" a="1"/>
  <c r="K200" i="605" s="1"/>
  <c r="J200" i="605" a="1"/>
  <c r="J200" i="605" s="1"/>
  <c r="H200" i="605"/>
  <c r="H257" i="605" s="1"/>
  <c r="AA199" i="605"/>
  <c r="AA335" i="605" s="1"/>
  <c r="Z199" i="605"/>
  <c r="Z335" i="605" s="1"/>
  <c r="Y199" i="605"/>
  <c r="Y335" i="605" s="1"/>
  <c r="X199" i="605"/>
  <c r="X335" i="605" s="1"/>
  <c r="U199" i="605"/>
  <c r="U335" i="605" s="1"/>
  <c r="T199" i="605"/>
  <c r="T335" i="605" s="1"/>
  <c r="S199" i="605"/>
  <c r="S335" i="605" s="1"/>
  <c r="R199" i="605"/>
  <c r="R335" i="605" s="1"/>
  <c r="Q199" i="605"/>
  <c r="Q335" i="605" s="1"/>
  <c r="P199" i="605"/>
  <c r="X338" i="605" s="1"/>
  <c r="O199" i="605"/>
  <c r="R337" i="605" s="1"/>
  <c r="I199" i="605"/>
  <c r="I335" i="605" s="1"/>
  <c r="B343" i="605" s="1"/>
  <c r="G199" i="605"/>
  <c r="G335" i="605" s="1"/>
  <c r="V198" i="605"/>
  <c r="W198" i="605" s="1"/>
  <c r="N198" i="605"/>
  <c r="K198" i="605" a="1"/>
  <c r="K198" i="605" s="1"/>
  <c r="M198" i="605" s="1"/>
  <c r="J198" i="605" a="1"/>
  <c r="J198" i="605" s="1"/>
  <c r="H198" i="605"/>
  <c r="W197" i="605"/>
  <c r="V197" i="605"/>
  <c r="N197" i="605"/>
  <c r="K197" i="605"/>
  <c r="M197" i="605" s="1"/>
  <c r="K197" i="605" a="1"/>
  <c r="J197" i="605"/>
  <c r="J197" i="605" a="1"/>
  <c r="H197" i="605"/>
  <c r="K196" i="605"/>
  <c r="M196" i="605" s="1"/>
  <c r="K196" i="605" a="1"/>
  <c r="H196" i="605"/>
  <c r="K195" i="605"/>
  <c r="M195" i="605" s="1"/>
  <c r="K195" i="605" a="1"/>
  <c r="H195" i="605"/>
  <c r="K194" i="605"/>
  <c r="M194" i="605" s="1"/>
  <c r="K194" i="605" a="1"/>
  <c r="H194" i="605"/>
  <c r="K193" i="605"/>
  <c r="M193" i="605" s="1"/>
  <c r="K193" i="605" a="1"/>
  <c r="H193" i="605"/>
  <c r="V192" i="605"/>
  <c r="W192" i="605" s="1"/>
  <c r="N192" i="605"/>
  <c r="K192" i="605" a="1"/>
  <c r="K192" i="605" s="1"/>
  <c r="M192" i="605" s="1"/>
  <c r="J192" i="605" a="1"/>
  <c r="J192" i="605" s="1"/>
  <c r="H192" i="605"/>
  <c r="W191" i="605"/>
  <c r="V191" i="605"/>
  <c r="N191" i="605"/>
  <c r="K191" i="605"/>
  <c r="M191" i="605" s="1"/>
  <c r="K191" i="605" a="1"/>
  <c r="J191" i="605"/>
  <c r="J191" i="605" a="1"/>
  <c r="H191" i="605"/>
  <c r="V190" i="605"/>
  <c r="W190" i="605" s="1"/>
  <c r="N190" i="605"/>
  <c r="K190" i="605" a="1"/>
  <c r="K190" i="605" s="1"/>
  <c r="M190" i="605" s="1"/>
  <c r="J190" i="605" a="1"/>
  <c r="J190" i="605" s="1"/>
  <c r="H190" i="605"/>
  <c r="N189" i="605"/>
  <c r="K189" i="605"/>
  <c r="M189" i="605" s="1"/>
  <c r="K189" i="605" a="1"/>
  <c r="J189" i="605" a="1"/>
  <c r="J189" i="605" s="1"/>
  <c r="H189" i="605"/>
  <c r="N188" i="605"/>
  <c r="K188" i="605" a="1"/>
  <c r="K188" i="605" s="1"/>
  <c r="M188" i="605" s="1"/>
  <c r="J188" i="605" a="1"/>
  <c r="J188" i="605" s="1"/>
  <c r="H188" i="605"/>
  <c r="W187" i="605"/>
  <c r="V187" i="605"/>
  <c r="N187" i="605"/>
  <c r="K187" i="605"/>
  <c r="M187" i="605" s="1"/>
  <c r="K187" i="605" a="1"/>
  <c r="J187" i="605" a="1"/>
  <c r="J187" i="605" s="1"/>
  <c r="H187" i="605"/>
  <c r="V186" i="605"/>
  <c r="W186" i="605" s="1"/>
  <c r="N186" i="605"/>
  <c r="K186" i="605" a="1"/>
  <c r="K186" i="605" s="1"/>
  <c r="M186" i="605" s="1"/>
  <c r="J186" i="605" a="1"/>
  <c r="J186" i="605" s="1"/>
  <c r="H186" i="605"/>
  <c r="N185" i="605"/>
  <c r="K185" i="605"/>
  <c r="M185" i="605" s="1"/>
  <c r="K185" i="605" a="1"/>
  <c r="H185" i="605"/>
  <c r="N184" i="605"/>
  <c r="K184" i="605" a="1"/>
  <c r="K184" i="605" s="1"/>
  <c r="M184" i="605" s="1"/>
  <c r="H184" i="605"/>
  <c r="W183" i="605"/>
  <c r="V183" i="605"/>
  <c r="N183" i="605"/>
  <c r="K183" i="605"/>
  <c r="M183" i="605" s="1"/>
  <c r="K183" i="605" a="1"/>
  <c r="J183" i="605" a="1"/>
  <c r="J183" i="605" s="1"/>
  <c r="H183" i="605"/>
  <c r="W182" i="605"/>
  <c r="V182" i="605"/>
  <c r="N182" i="605"/>
  <c r="K182" i="605"/>
  <c r="M182" i="605" s="1"/>
  <c r="K182" i="605" a="1"/>
  <c r="J182" i="605" a="1"/>
  <c r="J182" i="605" s="1"/>
  <c r="H182" i="605"/>
  <c r="W181" i="605"/>
  <c r="V181" i="605"/>
  <c r="N181" i="605"/>
  <c r="K181" i="605"/>
  <c r="M181" i="605" s="1"/>
  <c r="K181" i="605" a="1"/>
  <c r="J181" i="605"/>
  <c r="J181" i="605" a="1"/>
  <c r="H181" i="605"/>
  <c r="V180" i="605"/>
  <c r="W180" i="605" s="1"/>
  <c r="N180" i="605"/>
  <c r="K180" i="605" a="1"/>
  <c r="K180" i="605" s="1"/>
  <c r="M180" i="605" s="1"/>
  <c r="J180" i="605" a="1"/>
  <c r="J180" i="605" s="1"/>
  <c r="H180" i="605"/>
  <c r="W179" i="605"/>
  <c r="V179" i="605"/>
  <c r="N179" i="605"/>
  <c r="K179" i="605"/>
  <c r="M179" i="605" s="1"/>
  <c r="K179" i="605" a="1"/>
  <c r="J179" i="605"/>
  <c r="J179" i="605" a="1"/>
  <c r="H179" i="605"/>
  <c r="V178" i="605"/>
  <c r="V199" i="605" s="1"/>
  <c r="N178" i="605"/>
  <c r="K178" i="605" a="1"/>
  <c r="K178" i="605" s="1"/>
  <c r="J178" i="605" a="1"/>
  <c r="J178" i="605" s="1"/>
  <c r="H178" i="605"/>
  <c r="X171" i="605"/>
  <c r="Q529" i="605" s="1"/>
  <c r="X170" i="605"/>
  <c r="Q528" i="605" s="1"/>
  <c r="G170" i="605"/>
  <c r="C170" i="605"/>
  <c r="X169" i="605"/>
  <c r="Q527" i="605" s="1"/>
  <c r="I169" i="605"/>
  <c r="E169" i="605"/>
  <c r="K169" i="605" s="1"/>
  <c r="M169" i="605" s="1"/>
  <c r="I168" i="605"/>
  <c r="E168" i="605"/>
  <c r="K168" i="605" s="1"/>
  <c r="M168" i="605" s="1"/>
  <c r="I167" i="605"/>
  <c r="E167" i="605"/>
  <c r="K167" i="605" s="1"/>
  <c r="M167" i="605" s="1"/>
  <c r="X166" i="605"/>
  <c r="Q524" i="605" s="1"/>
  <c r="I166" i="605"/>
  <c r="I170" i="605" s="1"/>
  <c r="E166" i="605"/>
  <c r="E170" i="605" s="1"/>
  <c r="AA163" i="605"/>
  <c r="Z163" i="605"/>
  <c r="Y163" i="605"/>
  <c r="X163" i="605"/>
  <c r="U163" i="605"/>
  <c r="T163" i="605"/>
  <c r="S163" i="605"/>
  <c r="R163" i="605"/>
  <c r="Q163" i="605"/>
  <c r="P163" i="605"/>
  <c r="O163" i="605"/>
  <c r="I163" i="605"/>
  <c r="G163" i="605"/>
  <c r="H162" i="605"/>
  <c r="H161" i="605"/>
  <c r="H160" i="605"/>
  <c r="V159" i="605"/>
  <c r="W159" i="605" s="1"/>
  <c r="N159" i="605"/>
  <c r="K159" i="605" a="1"/>
  <c r="K159" i="605" s="1"/>
  <c r="J159" i="605" a="1"/>
  <c r="J159" i="605" s="1"/>
  <c r="H159" i="605"/>
  <c r="D159" i="605"/>
  <c r="V158" i="605"/>
  <c r="W158" i="605" s="1"/>
  <c r="N158" i="605"/>
  <c r="K158" i="605" a="1"/>
  <c r="K158" i="605" s="1"/>
  <c r="M158" i="605" s="1"/>
  <c r="J158" i="605" a="1"/>
  <c r="J158" i="605" s="1"/>
  <c r="H158" i="605"/>
  <c r="H157" i="605"/>
  <c r="H156" i="605"/>
  <c r="V155" i="605"/>
  <c r="W155" i="605" s="1"/>
  <c r="N155" i="605"/>
  <c r="K155" i="605" a="1"/>
  <c r="K155" i="605" s="1"/>
  <c r="M155" i="605" s="1"/>
  <c r="J155" i="605" a="1"/>
  <c r="J155" i="605" s="1"/>
  <c r="H155" i="605"/>
  <c r="V154" i="605"/>
  <c r="W154" i="605" s="1"/>
  <c r="N154" i="605"/>
  <c r="K154" i="605"/>
  <c r="M154" i="605" s="1"/>
  <c r="K154" i="605" a="1"/>
  <c r="J154" i="605"/>
  <c r="J154" i="605" a="1"/>
  <c r="H154" i="605"/>
  <c r="H153" i="605"/>
  <c r="W152" i="605"/>
  <c r="V152" i="605"/>
  <c r="N152" i="605"/>
  <c r="K152" i="605" a="1"/>
  <c r="K152" i="605" s="1"/>
  <c r="M152" i="605" s="1"/>
  <c r="J152" i="605" a="1"/>
  <c r="J152" i="605" s="1"/>
  <c r="H152" i="605"/>
  <c r="V151" i="605"/>
  <c r="W151" i="605" s="1"/>
  <c r="N151" i="605"/>
  <c r="K151" i="605" a="1"/>
  <c r="K151" i="605" s="1"/>
  <c r="M151" i="605" s="1"/>
  <c r="J151" i="605" a="1"/>
  <c r="J151" i="605" s="1"/>
  <c r="H151" i="605"/>
  <c r="V150" i="605"/>
  <c r="W150" i="605" s="1"/>
  <c r="N150" i="605"/>
  <c r="K150" i="605" a="1"/>
  <c r="K150" i="605" s="1"/>
  <c r="M150" i="605" s="1"/>
  <c r="J150" i="605" a="1"/>
  <c r="J150" i="605" s="1"/>
  <c r="H150" i="605"/>
  <c r="V149" i="605"/>
  <c r="W149" i="605" s="1"/>
  <c r="N149" i="605"/>
  <c r="K149" i="605" a="1"/>
  <c r="K149" i="605" s="1"/>
  <c r="J149" i="605" a="1"/>
  <c r="J149" i="605" s="1"/>
  <c r="H149" i="605"/>
  <c r="AA148" i="605"/>
  <c r="Z148" i="605"/>
  <c r="Y148" i="605"/>
  <c r="X148" i="605"/>
  <c r="U148" i="605"/>
  <c r="T148" i="605"/>
  <c r="S148" i="605"/>
  <c r="Q148" i="605"/>
  <c r="P148" i="605"/>
  <c r="O148" i="605"/>
  <c r="I148" i="605"/>
  <c r="G148" i="605"/>
  <c r="V147" i="605"/>
  <c r="W147" i="605" s="1"/>
  <c r="N147" i="605"/>
  <c r="K147" i="605" a="1"/>
  <c r="K147" i="605" s="1"/>
  <c r="M147" i="605" s="1"/>
  <c r="J147" i="605" a="1"/>
  <c r="J147" i="605" s="1"/>
  <c r="H147" i="605"/>
  <c r="K146" i="605" a="1"/>
  <c r="K146" i="605" s="1"/>
  <c r="H146" i="605"/>
  <c r="K145" i="605" a="1"/>
  <c r="K145" i="605" s="1"/>
  <c r="H145" i="605"/>
  <c r="K144" i="605" a="1"/>
  <c r="K144" i="605" s="1"/>
  <c r="H144" i="605"/>
  <c r="K143" i="605" a="1"/>
  <c r="K143" i="605" s="1"/>
  <c r="H143" i="605"/>
  <c r="V142" i="605"/>
  <c r="W142" i="605" s="1"/>
  <c r="N142" i="605"/>
  <c r="K142" i="605" a="1"/>
  <c r="K142" i="605" s="1"/>
  <c r="M142" i="605" s="1"/>
  <c r="J142" i="605" a="1"/>
  <c r="J142" i="605" s="1"/>
  <c r="H142" i="605"/>
  <c r="V141" i="605"/>
  <c r="W141" i="605" s="1"/>
  <c r="N141" i="605"/>
  <c r="K141" i="605"/>
  <c r="M141" i="605" s="1"/>
  <c r="K141" i="605" a="1"/>
  <c r="J141" i="605" a="1"/>
  <c r="J141" i="605" s="1"/>
  <c r="H141" i="605"/>
  <c r="V140" i="605"/>
  <c r="W140" i="605" s="1"/>
  <c r="N140" i="605"/>
  <c r="K140" i="605" a="1"/>
  <c r="K140" i="605" s="1"/>
  <c r="M140" i="605" s="1"/>
  <c r="J140" i="605" a="1"/>
  <c r="J140" i="605" s="1"/>
  <c r="H140" i="605"/>
  <c r="V139" i="605"/>
  <c r="W139" i="605" s="1"/>
  <c r="N139" i="605"/>
  <c r="K139" i="605" a="1"/>
  <c r="K139" i="605" s="1"/>
  <c r="M139" i="605" s="1"/>
  <c r="J139" i="605" a="1"/>
  <c r="J139" i="605" s="1"/>
  <c r="H139" i="605"/>
  <c r="V138" i="605"/>
  <c r="V148" i="605" s="1"/>
  <c r="W148" i="605" s="1"/>
  <c r="N138" i="605"/>
  <c r="N148" i="605" s="1"/>
  <c r="K138" i="605" a="1"/>
  <c r="K138" i="605" s="1"/>
  <c r="J138" i="605" a="1"/>
  <c r="J138" i="605" s="1"/>
  <c r="H138" i="605"/>
  <c r="H148" i="605" s="1"/>
  <c r="AA137" i="605"/>
  <c r="Z137" i="605"/>
  <c r="Y137" i="605"/>
  <c r="X137" i="605"/>
  <c r="U137" i="605"/>
  <c r="T137" i="605"/>
  <c r="S137" i="605"/>
  <c r="Q137" i="605"/>
  <c r="P137" i="605"/>
  <c r="O137" i="605"/>
  <c r="R169" i="605" s="1"/>
  <c r="I137" i="605"/>
  <c r="G137" i="605"/>
  <c r="C527" i="605" s="1"/>
  <c r="V136" i="605"/>
  <c r="W136" i="605" s="1"/>
  <c r="N136" i="605"/>
  <c r="K136" i="605"/>
  <c r="M136" i="605" s="1"/>
  <c r="K136" i="605" a="1"/>
  <c r="J136" i="605" a="1"/>
  <c r="J136" i="605" s="1"/>
  <c r="H136" i="605"/>
  <c r="V135" i="605"/>
  <c r="W135" i="605" s="1"/>
  <c r="N135" i="605"/>
  <c r="K135" i="605" a="1"/>
  <c r="K135" i="605" s="1"/>
  <c r="M135" i="605" s="1"/>
  <c r="J135" i="605" a="1"/>
  <c r="J135" i="605" s="1"/>
  <c r="H135" i="605"/>
  <c r="V134" i="605"/>
  <c r="W134" i="605" s="1"/>
  <c r="N134" i="605"/>
  <c r="K134" i="605"/>
  <c r="M134" i="605" s="1"/>
  <c r="K134" i="605" a="1"/>
  <c r="J134" i="605"/>
  <c r="J134" i="605" a="1"/>
  <c r="H134" i="605"/>
  <c r="V133" i="605"/>
  <c r="W133" i="605" s="1"/>
  <c r="N133" i="605"/>
  <c r="K133" i="605" a="1"/>
  <c r="K133" i="605" s="1"/>
  <c r="M133" i="605" s="1"/>
  <c r="J133" i="605" a="1"/>
  <c r="J133" i="605" s="1"/>
  <c r="H133" i="605"/>
  <c r="W132" i="605"/>
  <c r="V132" i="605"/>
  <c r="N132" i="605"/>
  <c r="K132" i="605" a="1"/>
  <c r="K132" i="605" s="1"/>
  <c r="M132" i="605" s="1"/>
  <c r="J132" i="605" a="1"/>
  <c r="J132" i="605" s="1"/>
  <c r="H132" i="605"/>
  <c r="V131" i="605"/>
  <c r="W131" i="605" s="1"/>
  <c r="N131" i="605"/>
  <c r="K131" i="605" a="1"/>
  <c r="K131" i="605" s="1"/>
  <c r="M131" i="605" s="1"/>
  <c r="J131" i="605" a="1"/>
  <c r="J131" i="605" s="1"/>
  <c r="H131" i="605"/>
  <c r="V130" i="605"/>
  <c r="W130" i="605" s="1"/>
  <c r="N130" i="605"/>
  <c r="K130" i="605"/>
  <c r="M130" i="605" s="1"/>
  <c r="K130" i="605" a="1"/>
  <c r="J130" i="605"/>
  <c r="J130" i="605" a="1"/>
  <c r="H130" i="605"/>
  <c r="V129" i="605"/>
  <c r="W129" i="605" s="1"/>
  <c r="N129" i="605"/>
  <c r="K129" i="605" a="1"/>
  <c r="K129" i="605" s="1"/>
  <c r="M129" i="605" s="1"/>
  <c r="J129" i="605" a="1"/>
  <c r="J129" i="605" s="1"/>
  <c r="H129" i="605"/>
  <c r="V128" i="605"/>
  <c r="W128" i="605" s="1"/>
  <c r="N128" i="605"/>
  <c r="K128" i="605"/>
  <c r="M128" i="605" s="1"/>
  <c r="K128" i="605" a="1"/>
  <c r="J128" i="605"/>
  <c r="J128" i="605" a="1"/>
  <c r="H128" i="605"/>
  <c r="V127" i="605"/>
  <c r="W127" i="605" s="1"/>
  <c r="N127" i="605"/>
  <c r="K127" i="605" a="1"/>
  <c r="K127" i="605" s="1"/>
  <c r="M127" i="605" s="1"/>
  <c r="J127" i="605" a="1"/>
  <c r="J127" i="605" s="1"/>
  <c r="H127" i="605"/>
  <c r="V126" i="605"/>
  <c r="W126" i="605" s="1"/>
  <c r="N126" i="605"/>
  <c r="K126" i="605"/>
  <c r="M126" i="605" s="1"/>
  <c r="K126" i="605" a="1"/>
  <c r="J126" i="605"/>
  <c r="J126" i="605" a="1"/>
  <c r="H126" i="605"/>
  <c r="V125" i="605"/>
  <c r="W125" i="605" s="1"/>
  <c r="N125" i="605"/>
  <c r="K125" i="605" a="1"/>
  <c r="K125" i="605" s="1"/>
  <c r="M125" i="605" s="1"/>
  <c r="J125" i="605" a="1"/>
  <c r="J125" i="605" s="1"/>
  <c r="H125" i="605"/>
  <c r="V124" i="605"/>
  <c r="W124" i="605" s="1"/>
  <c r="N124" i="605"/>
  <c r="K124" i="605" a="1"/>
  <c r="K124" i="605" s="1"/>
  <c r="M124" i="605" s="1"/>
  <c r="J124" i="605" a="1"/>
  <c r="J124" i="605" s="1"/>
  <c r="H124" i="605"/>
  <c r="V123" i="605"/>
  <c r="W123" i="605" s="1"/>
  <c r="N123" i="605"/>
  <c r="K123" i="605" a="1"/>
  <c r="K123" i="605" s="1"/>
  <c r="M123" i="605" s="1"/>
  <c r="J123" i="605" a="1"/>
  <c r="J123" i="605" s="1"/>
  <c r="H123" i="605"/>
  <c r="V122" i="605"/>
  <c r="V137" i="605" s="1"/>
  <c r="W137" i="605" s="1"/>
  <c r="N122" i="605"/>
  <c r="N137" i="605" s="1"/>
  <c r="K122" i="605"/>
  <c r="M122" i="605" s="1"/>
  <c r="K122" i="605" a="1"/>
  <c r="J122" i="605"/>
  <c r="J122" i="605" a="1"/>
  <c r="H122" i="605"/>
  <c r="H137" i="605" s="1"/>
  <c r="AA121" i="605"/>
  <c r="Z121" i="605"/>
  <c r="Y121" i="605"/>
  <c r="X121" i="605"/>
  <c r="U121" i="605"/>
  <c r="T121" i="605"/>
  <c r="S121" i="605"/>
  <c r="R121" i="605"/>
  <c r="Q121" i="605"/>
  <c r="P121" i="605"/>
  <c r="O121" i="605"/>
  <c r="I121" i="605"/>
  <c r="G121" i="605"/>
  <c r="V120" i="605"/>
  <c r="W120" i="605" s="1"/>
  <c r="N120" i="605"/>
  <c r="K120" i="605" a="1"/>
  <c r="K120" i="605" s="1"/>
  <c r="M120" i="605" s="1"/>
  <c r="J120" i="605" a="1"/>
  <c r="J120" i="605" s="1"/>
  <c r="H120" i="605"/>
  <c r="V119" i="605"/>
  <c r="W119" i="605" s="1"/>
  <c r="N119" i="605"/>
  <c r="K119" i="605" a="1"/>
  <c r="K119" i="605" s="1"/>
  <c r="M119" i="605" s="1"/>
  <c r="J119" i="605" a="1"/>
  <c r="J119" i="605" s="1"/>
  <c r="H119" i="605"/>
  <c r="V118" i="605"/>
  <c r="W118" i="605" s="1"/>
  <c r="N118" i="605"/>
  <c r="K118" i="605" a="1"/>
  <c r="K118" i="605" s="1"/>
  <c r="M118" i="605" s="1"/>
  <c r="J118" i="605" a="1"/>
  <c r="J118" i="605" s="1"/>
  <c r="H118" i="605"/>
  <c r="K117" i="605" a="1"/>
  <c r="K117" i="605" s="1"/>
  <c r="H117" i="605"/>
  <c r="K116" i="605" a="1"/>
  <c r="K116" i="605" s="1"/>
  <c r="H116" i="605"/>
  <c r="K115" i="605" a="1"/>
  <c r="K115" i="605" s="1"/>
  <c r="H115" i="605"/>
  <c r="V114" i="605"/>
  <c r="W114" i="605" s="1"/>
  <c r="N114" i="605"/>
  <c r="K114" i="605" a="1"/>
  <c r="K114" i="605" s="1"/>
  <c r="M114" i="605" s="1"/>
  <c r="J114" i="605" a="1"/>
  <c r="J114" i="605" s="1"/>
  <c r="H114" i="605"/>
  <c r="V113" i="605"/>
  <c r="W113" i="605" s="1"/>
  <c r="N113" i="605"/>
  <c r="K113" i="605" a="1"/>
  <c r="K113" i="605" s="1"/>
  <c r="M113" i="605" s="1"/>
  <c r="J113" i="605" a="1"/>
  <c r="J113" i="605" s="1"/>
  <c r="H113" i="605"/>
  <c r="N112" i="605"/>
  <c r="K112" i="605" a="1"/>
  <c r="K112" i="605" s="1"/>
  <c r="M112" i="605" s="1"/>
  <c r="H112" i="605"/>
  <c r="N111" i="605"/>
  <c r="K111" i="605" a="1"/>
  <c r="K111" i="605" s="1"/>
  <c r="M111" i="605" s="1"/>
  <c r="H111" i="605"/>
  <c r="N110" i="605"/>
  <c r="K110" i="605" a="1"/>
  <c r="K110" i="605" s="1"/>
  <c r="M110" i="605" s="1"/>
  <c r="H110" i="605"/>
  <c r="N109" i="605"/>
  <c r="K109" i="605" a="1"/>
  <c r="K109" i="605" s="1"/>
  <c r="M109" i="605" s="1"/>
  <c r="H109" i="605"/>
  <c r="N108" i="605"/>
  <c r="K108" i="605" a="1"/>
  <c r="K108" i="605" s="1"/>
  <c r="M108" i="605" s="1"/>
  <c r="H108" i="605"/>
  <c r="N107" i="605"/>
  <c r="K107" i="605" a="1"/>
  <c r="K107" i="605" s="1"/>
  <c r="M107" i="605" s="1"/>
  <c r="H107" i="605"/>
  <c r="V106" i="605"/>
  <c r="W106" i="605" s="1"/>
  <c r="N106" i="605"/>
  <c r="K106" i="605" a="1"/>
  <c r="K106" i="605" s="1"/>
  <c r="M106" i="605" s="1"/>
  <c r="J106" i="605" a="1"/>
  <c r="J106" i="605" s="1"/>
  <c r="H106" i="605"/>
  <c r="V105" i="605"/>
  <c r="W105" i="605" s="1"/>
  <c r="N105" i="605"/>
  <c r="K105" i="605" a="1"/>
  <c r="K105" i="605" s="1"/>
  <c r="M105" i="605" s="1"/>
  <c r="J105" i="605" a="1"/>
  <c r="J105" i="605" s="1"/>
  <c r="H105" i="605"/>
  <c r="V104" i="605"/>
  <c r="W104" i="605" s="1"/>
  <c r="N104" i="605"/>
  <c r="K104" i="605" a="1"/>
  <c r="K104" i="605" s="1"/>
  <c r="M104" i="605" s="1"/>
  <c r="J104" i="605" a="1"/>
  <c r="J104" i="605" s="1"/>
  <c r="H104" i="605"/>
  <c r="V103" i="605"/>
  <c r="W103" i="605" s="1"/>
  <c r="N103" i="605"/>
  <c r="K103" i="605" a="1"/>
  <c r="K103" i="605" s="1"/>
  <c r="M103" i="605" s="1"/>
  <c r="J103" i="605" a="1"/>
  <c r="J103" i="605" s="1"/>
  <c r="H103" i="605"/>
  <c r="V102" i="605"/>
  <c r="W102" i="605" s="1"/>
  <c r="N102" i="605"/>
  <c r="K102" i="605" a="1"/>
  <c r="K102" i="605" s="1"/>
  <c r="M102" i="605" s="1"/>
  <c r="J102" i="605" a="1"/>
  <c r="J102" i="605" s="1"/>
  <c r="H102" i="605"/>
  <c r="V101" i="605"/>
  <c r="W101" i="605" s="1"/>
  <c r="N101" i="605"/>
  <c r="K101" i="605" a="1"/>
  <c r="K101" i="605" s="1"/>
  <c r="M101" i="605" s="1"/>
  <c r="J101" i="605" a="1"/>
  <c r="J101" i="605" s="1"/>
  <c r="H101" i="605"/>
  <c r="V100" i="605"/>
  <c r="W100" i="605" s="1"/>
  <c r="N100" i="605"/>
  <c r="K100" i="605" a="1"/>
  <c r="K100" i="605" s="1"/>
  <c r="M100" i="605" s="1"/>
  <c r="J100" i="605" a="1"/>
  <c r="J100" i="605" s="1"/>
  <c r="H100" i="605"/>
  <c r="V99" i="605"/>
  <c r="W99" i="605" s="1"/>
  <c r="N99" i="605"/>
  <c r="K99" i="605" a="1"/>
  <c r="K99" i="605" s="1"/>
  <c r="M99" i="605" s="1"/>
  <c r="J99" i="605" a="1"/>
  <c r="J99" i="605" s="1"/>
  <c r="H99" i="605"/>
  <c r="V98" i="605"/>
  <c r="W98" i="605" s="1"/>
  <c r="N98" i="605"/>
  <c r="K98" i="605" a="1"/>
  <c r="K98" i="605" s="1"/>
  <c r="M98" i="605" s="1"/>
  <c r="J98" i="605" a="1"/>
  <c r="J98" i="605" s="1"/>
  <c r="H98" i="605"/>
  <c r="V97" i="605"/>
  <c r="W97" i="605" s="1"/>
  <c r="N97" i="605"/>
  <c r="K97" i="605" a="1"/>
  <c r="K97" i="605" s="1"/>
  <c r="M97" i="605" s="1"/>
  <c r="J97" i="605" a="1"/>
  <c r="J97" i="605" s="1"/>
  <c r="H97" i="605"/>
  <c r="V96" i="605"/>
  <c r="W96" i="605" s="1"/>
  <c r="N96" i="605"/>
  <c r="K96" i="605" a="1"/>
  <c r="K96" i="605" s="1"/>
  <c r="M96" i="605" s="1"/>
  <c r="J96" i="605" a="1"/>
  <c r="J96" i="605" s="1"/>
  <c r="H96" i="605"/>
  <c r="V95" i="605"/>
  <c r="W95" i="605" s="1"/>
  <c r="N95" i="605"/>
  <c r="K95" i="605" a="1"/>
  <c r="K95" i="605" s="1"/>
  <c r="M95" i="605" s="1"/>
  <c r="J95" i="605" a="1"/>
  <c r="J95" i="605" s="1"/>
  <c r="H95" i="605"/>
  <c r="K94" i="605" a="1"/>
  <c r="K94" i="605" s="1"/>
  <c r="M94" i="605" s="1"/>
  <c r="H94" i="605"/>
  <c r="V93" i="605"/>
  <c r="W93" i="605" s="1"/>
  <c r="N93" i="605"/>
  <c r="K93" i="605" a="1"/>
  <c r="K93" i="605" s="1"/>
  <c r="M93" i="605" s="1"/>
  <c r="J93" i="605" a="1"/>
  <c r="J93" i="605" s="1"/>
  <c r="H93" i="605"/>
  <c r="V92" i="605"/>
  <c r="W92" i="605" s="1"/>
  <c r="N92" i="605"/>
  <c r="K92" i="605" a="1"/>
  <c r="K92" i="605" s="1"/>
  <c r="M92" i="605" s="1"/>
  <c r="J92" i="605" a="1"/>
  <c r="J92" i="605" s="1"/>
  <c r="H92" i="605"/>
  <c r="V91" i="605"/>
  <c r="W91" i="605" s="1"/>
  <c r="N91" i="605"/>
  <c r="K91" i="605" a="1"/>
  <c r="K91" i="605" s="1"/>
  <c r="M91" i="605" s="1"/>
  <c r="J91" i="605" a="1"/>
  <c r="J91" i="605" s="1"/>
  <c r="H91" i="605"/>
  <c r="V90" i="605"/>
  <c r="W90" i="605" s="1"/>
  <c r="N90" i="605"/>
  <c r="K90" i="605" a="1"/>
  <c r="K90" i="605" s="1"/>
  <c r="M90" i="605" s="1"/>
  <c r="J90" i="605" a="1"/>
  <c r="J90" i="605" s="1"/>
  <c r="H90" i="605"/>
  <c r="V89" i="605"/>
  <c r="W89" i="605" s="1"/>
  <c r="N89" i="605"/>
  <c r="K89" i="605" a="1"/>
  <c r="K89" i="605" s="1"/>
  <c r="M89" i="605" s="1"/>
  <c r="J89" i="605" a="1"/>
  <c r="J89" i="605" s="1"/>
  <c r="H89" i="605"/>
  <c r="V88" i="605"/>
  <c r="W88" i="605" s="1"/>
  <c r="N88" i="605"/>
  <c r="K88" i="605" a="1"/>
  <c r="K88" i="605" s="1"/>
  <c r="M88" i="605" s="1"/>
  <c r="J88" i="605" a="1"/>
  <c r="J88" i="605" s="1"/>
  <c r="H88" i="605"/>
  <c r="V87" i="605"/>
  <c r="V121" i="605" s="1"/>
  <c r="W121" i="605" s="1"/>
  <c r="N87" i="605"/>
  <c r="K87" i="605" a="1"/>
  <c r="K87" i="605" s="1"/>
  <c r="M87" i="605" s="1"/>
  <c r="J87" i="605" a="1"/>
  <c r="J87" i="605" s="1"/>
  <c r="H87" i="605"/>
  <c r="AA86" i="605"/>
  <c r="Z86" i="605"/>
  <c r="Y86" i="605"/>
  <c r="X86" i="605"/>
  <c r="U86" i="605"/>
  <c r="T86" i="605"/>
  <c r="S86" i="605"/>
  <c r="R86" i="605"/>
  <c r="Q86" i="605"/>
  <c r="P86" i="605"/>
  <c r="O86" i="605"/>
  <c r="R167" i="605" s="1"/>
  <c r="I86" i="605"/>
  <c r="G86" i="605"/>
  <c r="K85" i="605" a="1"/>
  <c r="K85" i="605" s="1"/>
  <c r="H85" i="605"/>
  <c r="K84" i="605" a="1"/>
  <c r="K84" i="605" s="1"/>
  <c r="H84" i="605"/>
  <c r="K83" i="605" a="1"/>
  <c r="K83" i="605" s="1"/>
  <c r="H83" i="605"/>
  <c r="K82" i="605" a="1"/>
  <c r="K82" i="605" s="1"/>
  <c r="H82" i="605"/>
  <c r="K81" i="605" a="1"/>
  <c r="K81" i="605" s="1"/>
  <c r="H81" i="605"/>
  <c r="K80" i="605" a="1"/>
  <c r="K80" i="605" s="1"/>
  <c r="H80" i="605"/>
  <c r="K79" i="605" a="1"/>
  <c r="K79" i="605" s="1"/>
  <c r="M79" i="605" s="1"/>
  <c r="H79" i="605"/>
  <c r="K78" i="605" a="1"/>
  <c r="K78" i="605" s="1"/>
  <c r="M78" i="605" s="1"/>
  <c r="H78" i="605"/>
  <c r="K77" i="605" a="1"/>
  <c r="K77" i="605" s="1"/>
  <c r="M77" i="605" s="1"/>
  <c r="H77" i="605"/>
  <c r="K76" i="605" a="1"/>
  <c r="K76" i="605" s="1"/>
  <c r="M76" i="605" s="1"/>
  <c r="H76" i="605"/>
  <c r="W75" i="605"/>
  <c r="V75" i="605"/>
  <c r="N75" i="605"/>
  <c r="K75" i="605" a="1"/>
  <c r="K75" i="605" s="1"/>
  <c r="M75" i="605" s="1"/>
  <c r="J75" i="605" a="1"/>
  <c r="J75" i="605" s="1"/>
  <c r="H75" i="605"/>
  <c r="V74" i="605"/>
  <c r="W74" i="605" s="1"/>
  <c r="N74" i="605"/>
  <c r="K74" i="605" a="1"/>
  <c r="K74" i="605" s="1"/>
  <c r="M74" i="605" s="1"/>
  <c r="J74" i="605" a="1"/>
  <c r="J74" i="605" s="1"/>
  <c r="H74" i="605"/>
  <c r="V73" i="605"/>
  <c r="W73" i="605" s="1"/>
  <c r="N73" i="605"/>
  <c r="K73" i="605" a="1"/>
  <c r="K73" i="605" s="1"/>
  <c r="M73" i="605" s="1"/>
  <c r="J73" i="605" a="1"/>
  <c r="J73" i="605" s="1"/>
  <c r="H73" i="605"/>
  <c r="V72" i="605"/>
  <c r="W72" i="605" s="1"/>
  <c r="N72" i="605"/>
  <c r="K72" i="605" a="1"/>
  <c r="K72" i="605" s="1"/>
  <c r="M72" i="605" s="1"/>
  <c r="J72" i="605" a="1"/>
  <c r="J72" i="605" s="1"/>
  <c r="H72" i="605"/>
  <c r="H71" i="605"/>
  <c r="V70" i="605"/>
  <c r="W70" i="605" s="1"/>
  <c r="N70" i="605"/>
  <c r="K70" i="605" a="1"/>
  <c r="K70" i="605" s="1"/>
  <c r="M70" i="605" s="1"/>
  <c r="J70" i="605" a="1"/>
  <c r="J70" i="605" s="1"/>
  <c r="H70" i="605"/>
  <c r="V69" i="605"/>
  <c r="W69" i="605" s="1"/>
  <c r="N69" i="605"/>
  <c r="K69" i="605" a="1"/>
  <c r="K69" i="605" s="1"/>
  <c r="M69" i="605" s="1"/>
  <c r="J69" i="605" a="1"/>
  <c r="J69" i="605" s="1"/>
  <c r="H69" i="605"/>
  <c r="K68" i="605" a="1"/>
  <c r="K68" i="605" s="1"/>
  <c r="H68" i="605"/>
  <c r="K67" i="605" a="1"/>
  <c r="K67" i="605" s="1"/>
  <c r="H67" i="605"/>
  <c r="V66" i="605"/>
  <c r="W66" i="605" s="1"/>
  <c r="N66" i="605"/>
  <c r="K66" i="605" a="1"/>
  <c r="K66" i="605" s="1"/>
  <c r="M66" i="605" s="1"/>
  <c r="J66" i="605" a="1"/>
  <c r="J66" i="605" s="1"/>
  <c r="H66" i="605"/>
  <c r="V65" i="605"/>
  <c r="W65" i="605" s="1"/>
  <c r="N65" i="605"/>
  <c r="K65" i="605" a="1"/>
  <c r="K65" i="605" s="1"/>
  <c r="M65" i="605" s="1"/>
  <c r="J65" i="605" a="1"/>
  <c r="J65" i="605" s="1"/>
  <c r="H65" i="605"/>
  <c r="V64" i="605"/>
  <c r="W64" i="605" s="1"/>
  <c r="N64" i="605"/>
  <c r="K64" i="605" a="1"/>
  <c r="K64" i="605" s="1"/>
  <c r="M64" i="605" s="1"/>
  <c r="J64" i="605" a="1"/>
  <c r="J64" i="605" s="1"/>
  <c r="H64" i="605"/>
  <c r="V63" i="605"/>
  <c r="W63" i="605" s="1"/>
  <c r="N63" i="605"/>
  <c r="K63" i="605" a="1"/>
  <c r="K63" i="605" s="1"/>
  <c r="M63" i="605" s="1"/>
  <c r="J63" i="605" a="1"/>
  <c r="J63" i="605" s="1"/>
  <c r="H63" i="605"/>
  <c r="V62" i="605"/>
  <c r="W62" i="605" s="1"/>
  <c r="N62" i="605"/>
  <c r="K62" i="605" a="1"/>
  <c r="K62" i="605" s="1"/>
  <c r="M62" i="605" s="1"/>
  <c r="J62" i="605" a="1"/>
  <c r="J62" i="605" s="1"/>
  <c r="H62" i="605"/>
  <c r="V61" i="605"/>
  <c r="W61" i="605" s="1"/>
  <c r="N61" i="605"/>
  <c r="K61" i="605" a="1"/>
  <c r="K61" i="605" s="1"/>
  <c r="M61" i="605" s="1"/>
  <c r="J61" i="605" a="1"/>
  <c r="J61" i="605" s="1"/>
  <c r="H61" i="605"/>
  <c r="V60" i="605"/>
  <c r="W60" i="605" s="1"/>
  <c r="N60" i="605"/>
  <c r="K60" i="605" a="1"/>
  <c r="K60" i="605" s="1"/>
  <c r="M60" i="605" s="1"/>
  <c r="J60" i="605" a="1"/>
  <c r="J60" i="605" s="1"/>
  <c r="H60" i="605"/>
  <c r="V59" i="605"/>
  <c r="W59" i="605" s="1"/>
  <c r="N59" i="605"/>
  <c r="K59" i="605" a="1"/>
  <c r="K59" i="605" s="1"/>
  <c r="M59" i="605" s="1"/>
  <c r="J59" i="605" a="1"/>
  <c r="J59" i="605" s="1"/>
  <c r="H59" i="605"/>
  <c r="V58" i="605"/>
  <c r="W58" i="605" s="1"/>
  <c r="N58" i="605"/>
  <c r="K58" i="605" a="1"/>
  <c r="K58" i="605" s="1"/>
  <c r="M58" i="605" s="1"/>
  <c r="J58" i="605" a="1"/>
  <c r="J58" i="605" s="1"/>
  <c r="H58" i="605"/>
  <c r="V57" i="605"/>
  <c r="W57" i="605" s="1"/>
  <c r="N57" i="605"/>
  <c r="K57" i="605" a="1"/>
  <c r="K57" i="605" s="1"/>
  <c r="M57" i="605" s="1"/>
  <c r="J57" i="605" a="1"/>
  <c r="J57" i="605" s="1"/>
  <c r="H57" i="605"/>
  <c r="K56" i="605" a="1"/>
  <c r="K56" i="605" s="1"/>
  <c r="M56" i="605" s="1"/>
  <c r="H56" i="605"/>
  <c r="K55" i="605" a="1"/>
  <c r="K55" i="605" s="1"/>
  <c r="M55" i="605" s="1"/>
  <c r="H55" i="605"/>
  <c r="K54" i="605"/>
  <c r="M54" i="605" s="1"/>
  <c r="K54" i="605" a="1"/>
  <c r="H54" i="605"/>
  <c r="K53" i="605" a="1"/>
  <c r="K53" i="605" s="1"/>
  <c r="M53" i="605" s="1"/>
  <c r="H53" i="605"/>
  <c r="N52" i="605"/>
  <c r="K52" i="605" a="1"/>
  <c r="K52" i="605" s="1"/>
  <c r="M52" i="605" s="1"/>
  <c r="H52" i="605"/>
  <c r="N51" i="605"/>
  <c r="K51" i="605" a="1"/>
  <c r="K51" i="605" s="1"/>
  <c r="M51" i="605" s="1"/>
  <c r="H51" i="605"/>
  <c r="N50" i="605"/>
  <c r="K50" i="605" a="1"/>
  <c r="K50" i="605" s="1"/>
  <c r="M50" i="605" s="1"/>
  <c r="H50" i="605"/>
  <c r="N49" i="605"/>
  <c r="K49" i="605" a="1"/>
  <c r="K49" i="605" s="1"/>
  <c r="M49" i="605" s="1"/>
  <c r="H49" i="605"/>
  <c r="V48" i="605"/>
  <c r="W48" i="605" s="1"/>
  <c r="N48" i="605"/>
  <c r="K48" i="605" a="1"/>
  <c r="K48" i="605" s="1"/>
  <c r="M48" i="605" s="1"/>
  <c r="J48" i="605" a="1"/>
  <c r="J48" i="605" s="1"/>
  <c r="H48" i="605"/>
  <c r="V47" i="605"/>
  <c r="W47" i="605" s="1"/>
  <c r="N47" i="605"/>
  <c r="K47" i="605" a="1"/>
  <c r="K47" i="605" s="1"/>
  <c r="M47" i="605" s="1"/>
  <c r="J47" i="605" a="1"/>
  <c r="J47" i="605" s="1"/>
  <c r="H47" i="605"/>
  <c r="V46" i="605"/>
  <c r="W46" i="605" s="1"/>
  <c r="N46" i="605"/>
  <c r="K46" i="605" a="1"/>
  <c r="K46" i="605" s="1"/>
  <c r="M46" i="605" s="1"/>
  <c r="J46" i="605" a="1"/>
  <c r="J46" i="605" s="1"/>
  <c r="H46" i="605"/>
  <c r="V45" i="605"/>
  <c r="W45" i="605" s="1"/>
  <c r="N45" i="605"/>
  <c r="K45" i="605" a="1"/>
  <c r="K45" i="605" s="1"/>
  <c r="M45" i="605" s="1"/>
  <c r="J45" i="605" a="1"/>
  <c r="J45" i="605" s="1"/>
  <c r="H45" i="605"/>
  <c r="V44" i="605"/>
  <c r="W44" i="605" s="1"/>
  <c r="N44" i="605"/>
  <c r="K44" i="605" a="1"/>
  <c r="K44" i="605" s="1"/>
  <c r="M44" i="605" s="1"/>
  <c r="J44" i="605" a="1"/>
  <c r="J44" i="605" s="1"/>
  <c r="H44" i="605"/>
  <c r="V43" i="605"/>
  <c r="W43" i="605" s="1"/>
  <c r="N43" i="605"/>
  <c r="K43" i="605" a="1"/>
  <c r="K43" i="605" s="1"/>
  <c r="M43" i="605" s="1"/>
  <c r="J43" i="605" a="1"/>
  <c r="J43" i="605" s="1"/>
  <c r="H43" i="605"/>
  <c r="V42" i="605"/>
  <c r="W42" i="605" s="1"/>
  <c r="N42" i="605"/>
  <c r="K42" i="605" a="1"/>
  <c r="K42" i="605" s="1"/>
  <c r="M42" i="605" s="1"/>
  <c r="J42" i="605" a="1"/>
  <c r="J42" i="605" s="1"/>
  <c r="H42" i="605"/>
  <c r="V41" i="605"/>
  <c r="W41" i="605" s="1"/>
  <c r="N41" i="605"/>
  <c r="K41" i="605" a="1"/>
  <c r="K41" i="605" s="1"/>
  <c r="M41" i="605" s="1"/>
  <c r="J41" i="605" a="1"/>
  <c r="J41" i="605" s="1"/>
  <c r="H41" i="605"/>
  <c r="V40" i="605"/>
  <c r="W40" i="605" s="1"/>
  <c r="N40" i="605"/>
  <c r="K40" i="605" a="1"/>
  <c r="K40" i="605" s="1"/>
  <c r="M40" i="605" s="1"/>
  <c r="J40" i="605" a="1"/>
  <c r="J40" i="605" s="1"/>
  <c r="H40" i="605"/>
  <c r="V39" i="605"/>
  <c r="W39" i="605" s="1"/>
  <c r="N39" i="605"/>
  <c r="K39" i="605" a="1"/>
  <c r="K39" i="605" s="1"/>
  <c r="M39" i="605" s="1"/>
  <c r="J39" i="605" a="1"/>
  <c r="J39" i="605" s="1"/>
  <c r="H39" i="605"/>
  <c r="V38" i="605"/>
  <c r="W38" i="605" s="1"/>
  <c r="N38" i="605"/>
  <c r="K38" i="605" a="1"/>
  <c r="K38" i="605" s="1"/>
  <c r="M38" i="605" s="1"/>
  <c r="J38" i="605" a="1"/>
  <c r="J38" i="605" s="1"/>
  <c r="H38" i="605"/>
  <c r="V37" i="605"/>
  <c r="W37" i="605" s="1"/>
  <c r="N37" i="605"/>
  <c r="K37" i="605" a="1"/>
  <c r="K37" i="605" s="1"/>
  <c r="M37" i="605" s="1"/>
  <c r="J37" i="605" a="1"/>
  <c r="J37" i="605" s="1"/>
  <c r="H37" i="605"/>
  <c r="H36" i="605"/>
  <c r="H35" i="605"/>
  <c r="H34" i="605"/>
  <c r="V33" i="605"/>
  <c r="W33" i="605" s="1"/>
  <c r="N33" i="605"/>
  <c r="K33" i="605" a="1"/>
  <c r="K33" i="605" s="1"/>
  <c r="M33" i="605" s="1"/>
  <c r="J33" i="605" a="1"/>
  <c r="J33" i="605" s="1"/>
  <c r="H33" i="605"/>
  <c r="V32" i="605"/>
  <c r="W32" i="605" s="1"/>
  <c r="N32" i="605"/>
  <c r="K32" i="605" a="1"/>
  <c r="K32" i="605" s="1"/>
  <c r="M32" i="605" s="1"/>
  <c r="J32" i="605" a="1"/>
  <c r="J32" i="605" s="1"/>
  <c r="H32" i="605"/>
  <c r="V31" i="605"/>
  <c r="W31" i="605" s="1"/>
  <c r="N31" i="605"/>
  <c r="K31" i="605" a="1"/>
  <c r="K31" i="605" s="1"/>
  <c r="M31" i="605" s="1"/>
  <c r="J31" i="605" a="1"/>
  <c r="J31" i="605" s="1"/>
  <c r="H31" i="605"/>
  <c r="K30" i="605" a="1"/>
  <c r="K30" i="605" s="1"/>
  <c r="H30" i="605"/>
  <c r="V29" i="605"/>
  <c r="N29" i="605"/>
  <c r="K29" i="605" a="1"/>
  <c r="K29" i="605" s="1"/>
  <c r="J29" i="605" a="1"/>
  <c r="J29" i="605" s="1"/>
  <c r="H29" i="605"/>
  <c r="AA28" i="605"/>
  <c r="Z28" i="605"/>
  <c r="Z164" i="605" s="1"/>
  <c r="Y28" i="605"/>
  <c r="X28" i="605"/>
  <c r="X164" i="605" s="1"/>
  <c r="U28" i="605"/>
  <c r="T28" i="605"/>
  <c r="T164" i="605" s="1"/>
  <c r="S28" i="605"/>
  <c r="R28" i="605"/>
  <c r="R164" i="605" s="1"/>
  <c r="Q28" i="605"/>
  <c r="P28" i="605"/>
  <c r="X167" i="605" s="1"/>
  <c r="O28" i="605"/>
  <c r="I28" i="605"/>
  <c r="I164" i="605" s="1"/>
  <c r="B172" i="605" s="1"/>
  <c r="C524" i="605"/>
  <c r="V27" i="605"/>
  <c r="W27" i="605" s="1"/>
  <c r="N27" i="605"/>
  <c r="K27" i="605" a="1"/>
  <c r="K27" i="605" s="1"/>
  <c r="M27" i="605" s="1"/>
  <c r="J27" i="605" a="1"/>
  <c r="J27" i="605" s="1"/>
  <c r="H27" i="605"/>
  <c r="V26" i="605"/>
  <c r="W26" i="605" s="1"/>
  <c r="N26" i="605"/>
  <c r="K26" i="605"/>
  <c r="M26" i="605" s="1"/>
  <c r="K26" i="605" a="1"/>
  <c r="J26" i="605" a="1"/>
  <c r="J26" i="605" s="1"/>
  <c r="H26" i="605"/>
  <c r="K25" i="605" a="1"/>
  <c r="K25" i="605" s="1"/>
  <c r="M25" i="605" s="1"/>
  <c r="J25" i="605" a="1"/>
  <c r="J25" i="605" s="1"/>
  <c r="H25" i="605"/>
  <c r="K24" i="605" a="1"/>
  <c r="K24" i="605" s="1"/>
  <c r="M24" i="605" s="1"/>
  <c r="J24" i="605" a="1"/>
  <c r="J24" i="605" s="1"/>
  <c r="H24" i="605"/>
  <c r="K23" i="605" a="1"/>
  <c r="K23" i="605" s="1"/>
  <c r="M23" i="605" s="1"/>
  <c r="J23" i="605" a="1"/>
  <c r="J23" i="605" s="1"/>
  <c r="H23" i="605"/>
  <c r="K22" i="605" a="1"/>
  <c r="K22" i="605" s="1"/>
  <c r="M22" i="605" s="1"/>
  <c r="J22" i="605" a="1"/>
  <c r="J22" i="605" s="1"/>
  <c r="H22" i="605"/>
  <c r="V21" i="605"/>
  <c r="W21" i="605" s="1"/>
  <c r="N21" i="605"/>
  <c r="K21" i="605" a="1"/>
  <c r="K21" i="605" s="1"/>
  <c r="M21" i="605" s="1"/>
  <c r="J21" i="605" a="1"/>
  <c r="J21" i="605" s="1"/>
  <c r="H21" i="605"/>
  <c r="V20" i="605"/>
  <c r="W20" i="605" s="1"/>
  <c r="N20" i="605"/>
  <c r="K20" i="605" a="1"/>
  <c r="K20" i="605" s="1"/>
  <c r="M20" i="605" s="1"/>
  <c r="J20" i="605" a="1"/>
  <c r="J20" i="605" s="1"/>
  <c r="H20" i="605"/>
  <c r="V19" i="605"/>
  <c r="W19" i="605" s="1"/>
  <c r="N19" i="605"/>
  <c r="K19" i="605" a="1"/>
  <c r="K19" i="605" s="1"/>
  <c r="M19" i="605" s="1"/>
  <c r="J19" i="605" a="1"/>
  <c r="J19" i="605" s="1"/>
  <c r="H19" i="605"/>
  <c r="N18" i="605"/>
  <c r="K18" i="605" a="1"/>
  <c r="K18" i="605" s="1"/>
  <c r="M18" i="605" s="1"/>
  <c r="J18" i="605" a="1"/>
  <c r="J18" i="605" s="1"/>
  <c r="H18" i="605"/>
  <c r="N17" i="605"/>
  <c r="K17" i="605" a="1"/>
  <c r="K17" i="605" s="1"/>
  <c r="M17" i="605" s="1"/>
  <c r="J17" i="605" a="1"/>
  <c r="J17" i="605" s="1"/>
  <c r="H17" i="605"/>
  <c r="V16" i="605"/>
  <c r="W16" i="605" s="1"/>
  <c r="N16" i="605"/>
  <c r="K16" i="605" a="1"/>
  <c r="K16" i="605" s="1"/>
  <c r="M16" i="605" s="1"/>
  <c r="J16" i="605" a="1"/>
  <c r="J16" i="605" s="1"/>
  <c r="H16" i="605"/>
  <c r="V15" i="605"/>
  <c r="W15" i="605" s="1"/>
  <c r="N15" i="605"/>
  <c r="K15" i="605" a="1"/>
  <c r="K15" i="605" s="1"/>
  <c r="M15" i="605" s="1"/>
  <c r="J15" i="605" a="1"/>
  <c r="J15" i="605" s="1"/>
  <c r="H15" i="605"/>
  <c r="N14" i="605"/>
  <c r="K14" i="605" a="1"/>
  <c r="K14" i="605" s="1"/>
  <c r="M14" i="605" s="1"/>
  <c r="H14" i="605"/>
  <c r="N13" i="605"/>
  <c r="K13" i="605" a="1"/>
  <c r="K13" i="605" s="1"/>
  <c r="M13" i="605" s="1"/>
  <c r="H13" i="605"/>
  <c r="V12" i="605"/>
  <c r="W12" i="605" s="1"/>
  <c r="N12" i="605"/>
  <c r="K12" i="605" a="1"/>
  <c r="K12" i="605" s="1"/>
  <c r="M12" i="605" s="1"/>
  <c r="J12" i="605" a="1"/>
  <c r="J12" i="605" s="1"/>
  <c r="H12" i="605"/>
  <c r="V11" i="605"/>
  <c r="W11" i="605" s="1"/>
  <c r="N11" i="605"/>
  <c r="K11" i="605" a="1"/>
  <c r="K11" i="605" s="1"/>
  <c r="M11" i="605" s="1"/>
  <c r="J11" i="605" a="1"/>
  <c r="J11" i="605" s="1"/>
  <c r="H11" i="605"/>
  <c r="V10" i="605"/>
  <c r="W10" i="605" s="1"/>
  <c r="N10" i="605"/>
  <c r="K10" i="605" a="1"/>
  <c r="K10" i="605" s="1"/>
  <c r="M10" i="605" s="1"/>
  <c r="J10" i="605" a="1"/>
  <c r="J10" i="605" s="1"/>
  <c r="H10" i="605"/>
  <c r="V9" i="605"/>
  <c r="W9" i="605" s="1"/>
  <c r="N9" i="605"/>
  <c r="K9" i="605" a="1"/>
  <c r="K9" i="605" s="1"/>
  <c r="M9" i="605" s="1"/>
  <c r="J9" i="605" a="1"/>
  <c r="J9" i="605" s="1"/>
  <c r="H9" i="605"/>
  <c r="V8" i="605"/>
  <c r="W8" i="605" s="1"/>
  <c r="N8" i="605"/>
  <c r="K8" i="605" a="1"/>
  <c r="K8" i="605" s="1"/>
  <c r="M8" i="605" s="1"/>
  <c r="J8" i="605" a="1"/>
  <c r="J8" i="605" s="1"/>
  <c r="H8" i="605"/>
  <c r="V7" i="605"/>
  <c r="V28" i="605" s="1"/>
  <c r="N7" i="605"/>
  <c r="K7" i="605"/>
  <c r="M7" i="605" s="1"/>
  <c r="K7" i="605" a="1"/>
  <c r="J7" i="605"/>
  <c r="J7" i="605" a="1"/>
  <c r="H7" i="605"/>
  <c r="H28" i="605" s="1"/>
  <c r="R535" i="605" l="1"/>
  <c r="S535" i="605" a="1"/>
  <c r="S535" i="605" s="1"/>
  <c r="J536" i="605"/>
  <c r="T535" i="605" a="1"/>
  <c r="T535" i="605" s="1"/>
  <c r="Q533" i="605"/>
  <c r="S533" i="605" s="1" a="1"/>
  <c r="S533" i="605" s="1"/>
  <c r="T533" i="605" a="1"/>
  <c r="T533" i="605" s="1"/>
  <c r="C536" i="605"/>
  <c r="T536" i="605" s="1" a="1"/>
  <c r="T536" i="605" s="1"/>
  <c r="H86" i="605"/>
  <c r="V86" i="605"/>
  <c r="W86" i="605" s="1"/>
  <c r="C525" i="605"/>
  <c r="C526" i="605"/>
  <c r="N86" i="605"/>
  <c r="H121" i="605"/>
  <c r="O164" i="605"/>
  <c r="Q164" i="605"/>
  <c r="S164" i="605"/>
  <c r="U164" i="605"/>
  <c r="Y164" i="605"/>
  <c r="AA164" i="605"/>
  <c r="N163" i="605"/>
  <c r="C529" i="605"/>
  <c r="C528" i="605"/>
  <c r="W87" i="605"/>
  <c r="H163" i="605"/>
  <c r="R171" i="605"/>
  <c r="R170" i="605"/>
  <c r="K528" i="605" s="1"/>
  <c r="W122" i="605"/>
  <c r="J137" i="605" a="1"/>
  <c r="J137" i="605" s="1"/>
  <c r="M137" i="605"/>
  <c r="N121" i="605"/>
  <c r="R168" i="605"/>
  <c r="J163" i="605" a="1"/>
  <c r="J163" i="605" s="1"/>
  <c r="J148" i="605" a="1"/>
  <c r="J148" i="605" s="1"/>
  <c r="N28" i="605"/>
  <c r="W7" i="605"/>
  <c r="K525" i="605"/>
  <c r="K527" i="605"/>
  <c r="K148" i="605"/>
  <c r="M138" i="605"/>
  <c r="M148" i="605" s="1"/>
  <c r="K163" i="605"/>
  <c r="M149" i="605"/>
  <c r="M163" i="605" s="1"/>
  <c r="K529" i="605"/>
  <c r="H164" i="605"/>
  <c r="E171" i="605" s="1"/>
  <c r="M28" i="605"/>
  <c r="W28" i="605"/>
  <c r="C520" i="605"/>
  <c r="Q525" i="605"/>
  <c r="M29" i="605"/>
  <c r="M86" i="605" s="1"/>
  <c r="K86" i="605"/>
  <c r="M121" i="605"/>
  <c r="K526" i="605"/>
  <c r="K199" i="605"/>
  <c r="M178" i="605"/>
  <c r="M199" i="605" s="1"/>
  <c r="J28" i="605" a="1"/>
  <c r="J28" i="605" s="1"/>
  <c r="K28" i="605"/>
  <c r="W29" i="605"/>
  <c r="J86" i="605" a="1"/>
  <c r="J86" i="605" s="1"/>
  <c r="J121" i="605" a="1"/>
  <c r="J121" i="605" s="1"/>
  <c r="K121" i="605"/>
  <c r="K137" i="605"/>
  <c r="V163" i="605"/>
  <c r="W163" i="605" s="1"/>
  <c r="G164" i="605"/>
  <c r="P164" i="605"/>
  <c r="X168" i="605" s="1"/>
  <c r="X173" i="605" s="1"/>
  <c r="K166" i="605"/>
  <c r="R166" i="605"/>
  <c r="B342" i="605"/>
  <c r="J335" i="605" a="1"/>
  <c r="J335" i="605" s="1"/>
  <c r="M342" i="605" s="1"/>
  <c r="R344" i="605"/>
  <c r="T343" i="605" s="1"/>
  <c r="T338" i="605"/>
  <c r="T341" i="605"/>
  <c r="K334" i="605"/>
  <c r="K341" i="605"/>
  <c r="M341" i="605" s="1"/>
  <c r="M337" i="605"/>
  <c r="K370" i="605"/>
  <c r="M349" i="605"/>
  <c r="M370" i="605" s="1"/>
  <c r="I516" i="605"/>
  <c r="M516" i="605" s="1" a="1"/>
  <c r="M516" i="605" s="1"/>
  <c r="W507" i="605"/>
  <c r="K428" i="605"/>
  <c r="M371" i="605"/>
  <c r="M428" i="605" s="1"/>
  <c r="C530" i="605"/>
  <c r="E524" i="605" s="1"/>
  <c r="W138" i="605"/>
  <c r="H199" i="605"/>
  <c r="H335" i="605" s="1"/>
  <c r="E342" i="605" s="1"/>
  <c r="N199" i="605"/>
  <c r="N335" i="605" s="1"/>
  <c r="B344" i="605" s="1"/>
  <c r="E344" i="605" s="1"/>
  <c r="W178" i="605"/>
  <c r="W199" i="605" s="1"/>
  <c r="M200" i="605"/>
  <c r="M257" i="605" s="1"/>
  <c r="K257" i="605"/>
  <c r="K308" i="605"/>
  <c r="M293" i="605"/>
  <c r="M308" i="605" s="1"/>
  <c r="T340" i="605"/>
  <c r="J199" i="605" a="1"/>
  <c r="J199" i="605" s="1"/>
  <c r="W200" i="605"/>
  <c r="V308" i="605"/>
  <c r="W308" i="605" s="1"/>
  <c r="O335" i="605"/>
  <c r="X344" i="605"/>
  <c r="B514" i="605"/>
  <c r="J507" i="605" a="1"/>
  <c r="J507" i="605" s="1"/>
  <c r="M514" i="605" s="1"/>
  <c r="R509" i="605"/>
  <c r="X509" i="605"/>
  <c r="O507" i="605"/>
  <c r="X510" i="605" s="1"/>
  <c r="M258" i="605"/>
  <c r="M292" i="605" s="1"/>
  <c r="M309" i="605"/>
  <c r="M319" i="605" s="1"/>
  <c r="M320" i="605"/>
  <c r="M334" i="605" s="1"/>
  <c r="P335" i="605"/>
  <c r="X339" i="605" s="1"/>
  <c r="W349" i="605"/>
  <c r="W370" i="605" s="1"/>
  <c r="J370" i="605" a="1"/>
  <c r="J370" i="605" s="1"/>
  <c r="H428" i="605"/>
  <c r="H507" i="605" s="1"/>
  <c r="E514" i="605" s="1"/>
  <c r="N428" i="605"/>
  <c r="N507" i="605" s="1"/>
  <c r="B516" i="605" s="1"/>
  <c r="E516" i="605" s="1"/>
  <c r="W371" i="605"/>
  <c r="K463" i="605"/>
  <c r="M429" i="605"/>
  <c r="M463" i="605" s="1"/>
  <c r="K490" i="605"/>
  <c r="M480" i="605"/>
  <c r="M490" i="605" s="1"/>
  <c r="K506" i="605"/>
  <c r="M491" i="605"/>
  <c r="M506" i="605" s="1"/>
  <c r="R511" i="605"/>
  <c r="M464" i="605"/>
  <c r="M479" i="605" s="1"/>
  <c r="R512" i="605"/>
  <c r="W480" i="605"/>
  <c r="R513" i="605"/>
  <c r="H506" i="605"/>
  <c r="N506" i="605"/>
  <c r="W491" i="605"/>
  <c r="W506" i="605" s="1"/>
  <c r="R533" i="605"/>
  <c r="R536" i="605" s="1"/>
  <c r="Q536" i="605"/>
  <c r="S536" i="605" s="1" a="1"/>
  <c r="S536" i="605" s="1"/>
  <c r="S534" i="605" a="1"/>
  <c r="S534" i="605" s="1"/>
  <c r="W429" i="605"/>
  <c r="M509" i="605"/>
  <c r="G145" i="604"/>
  <c r="I159" i="604"/>
  <c r="I42" i="604"/>
  <c r="I48" i="604"/>
  <c r="N164" i="605" l="1"/>
  <c r="B173" i="605" s="1"/>
  <c r="E173" i="605" s="1"/>
  <c r="V164" i="605"/>
  <c r="I173" i="605" s="1"/>
  <c r="Z167" i="605"/>
  <c r="Z169" i="605"/>
  <c r="Z171" i="605"/>
  <c r="Z170" i="605"/>
  <c r="E528" i="605"/>
  <c r="E527" i="605"/>
  <c r="E525" i="605"/>
  <c r="M164" i="605"/>
  <c r="X516" i="605"/>
  <c r="Z509" i="605" s="1" a="1"/>
  <c r="Z509" i="605" s="1"/>
  <c r="Z342" i="605"/>
  <c r="Z341" i="605"/>
  <c r="Z340" i="605"/>
  <c r="Z343" i="605"/>
  <c r="K507" i="605"/>
  <c r="Z337" i="605" a="1"/>
  <c r="Z337" i="605" s="1"/>
  <c r="V335" i="605"/>
  <c r="I344" i="605" s="1"/>
  <c r="M344" i="605" s="1" a="1"/>
  <c r="M344" i="605" s="1"/>
  <c r="M166" i="605"/>
  <c r="K170" i="605"/>
  <c r="M170" i="605" s="1"/>
  <c r="J164" i="605" a="1"/>
  <c r="J164" i="605" s="1"/>
  <c r="M171" i="605" s="1"/>
  <c r="B171" i="605"/>
  <c r="C519" i="605" s="1"/>
  <c r="K335" i="605"/>
  <c r="K521" i="605"/>
  <c r="Z339" i="605"/>
  <c r="R516" i="605"/>
  <c r="T513" i="605" s="1"/>
  <c r="T342" i="605"/>
  <c r="Z338" i="605"/>
  <c r="W335" i="605"/>
  <c r="E529" i="605"/>
  <c r="E526" i="605"/>
  <c r="M507" i="605"/>
  <c r="T339" i="605"/>
  <c r="T337" i="605" a="1"/>
  <c r="T337" i="605" s="1"/>
  <c r="Z172" i="605"/>
  <c r="Z166" i="605" a="1"/>
  <c r="Z166" i="605" s="1"/>
  <c r="K524" i="605"/>
  <c r="R173" i="605"/>
  <c r="T166" i="605" s="1" a="1"/>
  <c r="T166" i="605" s="1"/>
  <c r="Q526" i="605"/>
  <c r="Z168" i="605"/>
  <c r="K164" i="605"/>
  <c r="E172" i="605" s="1"/>
  <c r="M335" i="605"/>
  <c r="W164" i="605"/>
  <c r="G519" i="605"/>
  <c r="C521" i="605"/>
  <c r="G521" i="605" s="1"/>
  <c r="P536" i="604"/>
  <c r="O536" i="604"/>
  <c r="N536" i="604"/>
  <c r="M536" i="604"/>
  <c r="L536" i="604"/>
  <c r="K536" i="604"/>
  <c r="I536" i="604"/>
  <c r="H536" i="604"/>
  <c r="G536" i="604"/>
  <c r="F536" i="604"/>
  <c r="E536" i="604"/>
  <c r="D536" i="604"/>
  <c r="C535" i="604"/>
  <c r="C534" i="604"/>
  <c r="C533" i="604"/>
  <c r="N517" i="604"/>
  <c r="G517" i="604"/>
  <c r="X515" i="604"/>
  <c r="X514" i="604"/>
  <c r="X513" i="604"/>
  <c r="G513" i="604"/>
  <c r="E513" i="604"/>
  <c r="C513" i="604"/>
  <c r="X512" i="604"/>
  <c r="I512" i="604"/>
  <c r="E512" i="604"/>
  <c r="K512" i="604" s="1"/>
  <c r="M512" i="604" s="1"/>
  <c r="X511" i="604"/>
  <c r="I511" i="604"/>
  <c r="E511" i="604"/>
  <c r="K511" i="604" s="1"/>
  <c r="M511" i="604" s="1"/>
  <c r="I510" i="604"/>
  <c r="E510" i="604"/>
  <c r="I509" i="604"/>
  <c r="I513" i="604" s="1"/>
  <c r="E509" i="604"/>
  <c r="AA506" i="604"/>
  <c r="Z506" i="604"/>
  <c r="Y506" i="604"/>
  <c r="X506" i="604"/>
  <c r="U506" i="604"/>
  <c r="T506" i="604"/>
  <c r="S506" i="604"/>
  <c r="R506" i="604"/>
  <c r="Q506" i="604"/>
  <c r="P506" i="604"/>
  <c r="O506" i="604"/>
  <c r="R514" i="604" s="1"/>
  <c r="I506" i="604"/>
  <c r="G506" i="604"/>
  <c r="J506" i="604" s="1" a="1"/>
  <c r="J506" i="604" s="1"/>
  <c r="H505" i="604"/>
  <c r="H504" i="604"/>
  <c r="H503" i="604"/>
  <c r="H502" i="604"/>
  <c r="D502" i="604"/>
  <c r="W501" i="604"/>
  <c r="V501" i="604"/>
  <c r="N501" i="604"/>
  <c r="K501" i="604" a="1"/>
  <c r="K501" i="604" s="1"/>
  <c r="M501" i="604" s="1"/>
  <c r="J501" i="604" a="1"/>
  <c r="J501" i="604" s="1"/>
  <c r="H501" i="604"/>
  <c r="H500" i="604"/>
  <c r="H499" i="604"/>
  <c r="W498" i="604"/>
  <c r="V498" i="604"/>
  <c r="N498" i="604"/>
  <c r="K498" i="604"/>
  <c r="M498" i="604" s="1"/>
  <c r="K498" i="604" a="1"/>
  <c r="J498" i="604"/>
  <c r="J498" i="604" a="1"/>
  <c r="H498" i="604"/>
  <c r="V497" i="604"/>
  <c r="W497" i="604" s="1"/>
  <c r="N497" i="604"/>
  <c r="M497" i="604"/>
  <c r="K497" i="604" a="1"/>
  <c r="K497" i="604" s="1"/>
  <c r="J497" i="604" a="1"/>
  <c r="J497" i="604" s="1"/>
  <c r="H497" i="604"/>
  <c r="H496" i="604"/>
  <c r="H495" i="604"/>
  <c r="W494" i="604"/>
  <c r="V494" i="604"/>
  <c r="N494" i="604"/>
  <c r="K494" i="604"/>
  <c r="M494" i="604" s="1"/>
  <c r="K494" i="604" a="1"/>
  <c r="J494" i="604"/>
  <c r="J494" i="604" a="1"/>
  <c r="H494" i="604"/>
  <c r="V493" i="604"/>
  <c r="W493" i="604" s="1"/>
  <c r="N493" i="604"/>
  <c r="M493" i="604"/>
  <c r="K493" i="604" a="1"/>
  <c r="K493" i="604" s="1"/>
  <c r="J493" i="604" a="1"/>
  <c r="J493" i="604" s="1"/>
  <c r="H493" i="604"/>
  <c r="W492" i="604"/>
  <c r="V492" i="604"/>
  <c r="N492" i="604"/>
  <c r="K492" i="604"/>
  <c r="M492" i="604" s="1"/>
  <c r="K492" i="604" a="1"/>
  <c r="J492" i="604"/>
  <c r="J492" i="604" a="1"/>
  <c r="H492" i="604"/>
  <c r="V491" i="604"/>
  <c r="N491" i="604"/>
  <c r="M491" i="604"/>
  <c r="M506" i="604" s="1"/>
  <c r="K491" i="604" a="1"/>
  <c r="K491" i="604" s="1"/>
  <c r="K506" i="604" s="1"/>
  <c r="J491" i="604" a="1"/>
  <c r="J491" i="604" s="1"/>
  <c r="H491" i="604"/>
  <c r="AA490" i="604"/>
  <c r="Z490" i="604"/>
  <c r="Y490" i="604"/>
  <c r="X490" i="604"/>
  <c r="U490" i="604"/>
  <c r="T490" i="604"/>
  <c r="S490" i="604"/>
  <c r="Q490" i="604"/>
  <c r="P490" i="604"/>
  <c r="O490" i="604"/>
  <c r="J490" i="604" a="1"/>
  <c r="J490" i="604" s="1"/>
  <c r="I490" i="604"/>
  <c r="H490" i="604"/>
  <c r="G490" i="604"/>
  <c r="W489" i="604"/>
  <c r="V489" i="604"/>
  <c r="N489" i="604"/>
  <c r="K489" i="604"/>
  <c r="M489" i="604" s="1"/>
  <c r="K489" i="604" a="1"/>
  <c r="J489" i="604"/>
  <c r="J489" i="604" a="1"/>
  <c r="H489" i="604"/>
  <c r="H488" i="604"/>
  <c r="H487" i="604"/>
  <c r="H486" i="604"/>
  <c r="H485" i="604"/>
  <c r="V484" i="604"/>
  <c r="W484" i="604" s="1"/>
  <c r="N484" i="604"/>
  <c r="M484" i="604"/>
  <c r="K484" i="604" a="1"/>
  <c r="K484" i="604" s="1"/>
  <c r="J484" i="604" a="1"/>
  <c r="J484" i="604" s="1"/>
  <c r="H484" i="604"/>
  <c r="W483" i="604"/>
  <c r="V483" i="604"/>
  <c r="N483" i="604"/>
  <c r="K483" i="604"/>
  <c r="M483" i="604" s="1"/>
  <c r="K483" i="604" a="1"/>
  <c r="J483" i="604"/>
  <c r="J483" i="604" a="1"/>
  <c r="H483" i="604"/>
  <c r="V482" i="604"/>
  <c r="W482" i="604" s="1"/>
  <c r="N482" i="604"/>
  <c r="M482" i="604"/>
  <c r="K482" i="604" a="1"/>
  <c r="K482" i="604" s="1"/>
  <c r="J482" i="604" a="1"/>
  <c r="J482" i="604" s="1"/>
  <c r="H482" i="604"/>
  <c r="W481" i="604"/>
  <c r="V481" i="604"/>
  <c r="N481" i="604"/>
  <c r="N490" i="604" s="1"/>
  <c r="K481" i="604"/>
  <c r="M481" i="604" s="1"/>
  <c r="K481" i="604" a="1"/>
  <c r="J481" i="604"/>
  <c r="J481" i="604" a="1"/>
  <c r="H481" i="604"/>
  <c r="V480" i="604"/>
  <c r="N480" i="604"/>
  <c r="M480" i="604"/>
  <c r="M490" i="604" s="1"/>
  <c r="K480" i="604" a="1"/>
  <c r="K480" i="604" s="1"/>
  <c r="K490" i="604" s="1"/>
  <c r="J480" i="604" a="1"/>
  <c r="J480" i="604" s="1"/>
  <c r="H480" i="604"/>
  <c r="AA479" i="604"/>
  <c r="Z479" i="604"/>
  <c r="Y479" i="604"/>
  <c r="X479" i="604"/>
  <c r="U479" i="604"/>
  <c r="T479" i="604"/>
  <c r="S479" i="604"/>
  <c r="Q479" i="604"/>
  <c r="P479" i="604"/>
  <c r="O479" i="604"/>
  <c r="J479" i="604" a="1"/>
  <c r="J479" i="604" s="1"/>
  <c r="I479" i="604"/>
  <c r="G479" i="604"/>
  <c r="W478" i="604"/>
  <c r="V478" i="604"/>
  <c r="N478" i="604"/>
  <c r="K478" i="604"/>
  <c r="M478" i="604" s="1"/>
  <c r="K478" i="604" a="1"/>
  <c r="J478" i="604"/>
  <c r="J478" i="604" a="1"/>
  <c r="H478" i="604"/>
  <c r="V477" i="604"/>
  <c r="W477" i="604" s="1"/>
  <c r="N477" i="604"/>
  <c r="K477" i="604" a="1"/>
  <c r="K477" i="604" s="1"/>
  <c r="M477" i="604" s="1"/>
  <c r="J477" i="604" a="1"/>
  <c r="J477" i="604" s="1"/>
  <c r="H477" i="604"/>
  <c r="W476" i="604"/>
  <c r="V476" i="604"/>
  <c r="N476" i="604"/>
  <c r="K476" i="604"/>
  <c r="M476" i="604" s="1"/>
  <c r="K476" i="604" a="1"/>
  <c r="J476" i="604"/>
  <c r="J476" i="604" a="1"/>
  <c r="H476" i="604"/>
  <c r="V475" i="604"/>
  <c r="W475" i="604" s="1"/>
  <c r="N475" i="604"/>
  <c r="K475" i="604" a="1"/>
  <c r="K475" i="604" s="1"/>
  <c r="M475" i="604" s="1"/>
  <c r="J475" i="604" a="1"/>
  <c r="J475" i="604" s="1"/>
  <c r="H475" i="604"/>
  <c r="W474" i="604"/>
  <c r="V474" i="604"/>
  <c r="N474" i="604"/>
  <c r="K474" i="604"/>
  <c r="M474" i="604" s="1"/>
  <c r="K474" i="604" a="1"/>
  <c r="J474" i="604"/>
  <c r="J474" i="604" a="1"/>
  <c r="H474" i="604"/>
  <c r="V473" i="604"/>
  <c r="W473" i="604" s="1"/>
  <c r="N473" i="604"/>
  <c r="K473" i="604" a="1"/>
  <c r="K473" i="604" s="1"/>
  <c r="M473" i="604" s="1"/>
  <c r="J473" i="604" a="1"/>
  <c r="J473" i="604" s="1"/>
  <c r="H473" i="604"/>
  <c r="W472" i="604"/>
  <c r="V472" i="604"/>
  <c r="N472" i="604"/>
  <c r="K472" i="604"/>
  <c r="M472" i="604" s="1"/>
  <c r="K472" i="604" a="1"/>
  <c r="J472" i="604"/>
  <c r="J472" i="604" a="1"/>
  <c r="H472" i="604"/>
  <c r="V471" i="604"/>
  <c r="W471" i="604" s="1"/>
  <c r="N471" i="604"/>
  <c r="K471" i="604" a="1"/>
  <c r="K471" i="604" s="1"/>
  <c r="M471" i="604" s="1"/>
  <c r="J471" i="604" a="1"/>
  <c r="J471" i="604" s="1"/>
  <c r="H471" i="604"/>
  <c r="W470" i="604"/>
  <c r="V470" i="604"/>
  <c r="N470" i="604"/>
  <c r="K470" i="604"/>
  <c r="M470" i="604" s="1"/>
  <c r="K470" i="604" a="1"/>
  <c r="J470" i="604"/>
  <c r="J470" i="604" a="1"/>
  <c r="H470" i="604"/>
  <c r="V469" i="604"/>
  <c r="W469" i="604" s="1"/>
  <c r="N469" i="604"/>
  <c r="K469" i="604" a="1"/>
  <c r="K469" i="604" s="1"/>
  <c r="M469" i="604" s="1"/>
  <c r="J469" i="604" a="1"/>
  <c r="J469" i="604" s="1"/>
  <c r="H469" i="604"/>
  <c r="W468" i="604"/>
  <c r="V468" i="604"/>
  <c r="N468" i="604"/>
  <c r="K468" i="604"/>
  <c r="M468" i="604" s="1"/>
  <c r="K468" i="604" a="1"/>
  <c r="J468" i="604"/>
  <c r="J468" i="604" a="1"/>
  <c r="H468" i="604"/>
  <c r="V467" i="604"/>
  <c r="W467" i="604" s="1"/>
  <c r="N467" i="604"/>
  <c r="K467" i="604" a="1"/>
  <c r="K467" i="604" s="1"/>
  <c r="M467" i="604" s="1"/>
  <c r="J467" i="604" a="1"/>
  <c r="J467" i="604" s="1"/>
  <c r="H467" i="604"/>
  <c r="W466" i="604"/>
  <c r="V466" i="604"/>
  <c r="N466" i="604"/>
  <c r="K466" i="604"/>
  <c r="M466" i="604" s="1"/>
  <c r="K466" i="604" a="1"/>
  <c r="J466" i="604"/>
  <c r="J466" i="604" a="1"/>
  <c r="H466" i="604"/>
  <c r="V465" i="604"/>
  <c r="W465" i="604" s="1"/>
  <c r="N465" i="604"/>
  <c r="K465" i="604" a="1"/>
  <c r="K465" i="604" s="1"/>
  <c r="M465" i="604" s="1"/>
  <c r="J465" i="604" a="1"/>
  <c r="J465" i="604" s="1"/>
  <c r="H465" i="604"/>
  <c r="W464" i="604"/>
  <c r="V464" i="604"/>
  <c r="V479" i="604" s="1"/>
  <c r="W479" i="604" s="1"/>
  <c r="N464" i="604"/>
  <c r="N479" i="604" s="1"/>
  <c r="K464" i="604"/>
  <c r="M464" i="604" s="1"/>
  <c r="K464" i="604" a="1"/>
  <c r="J464" i="604"/>
  <c r="J464" i="604" a="1"/>
  <c r="H464" i="604"/>
  <c r="H479" i="604" s="1"/>
  <c r="AA463" i="604"/>
  <c r="Z463" i="604"/>
  <c r="Y463" i="604"/>
  <c r="X463" i="604"/>
  <c r="U463" i="604"/>
  <c r="T463" i="604"/>
  <c r="S463" i="604"/>
  <c r="R463" i="604"/>
  <c r="Q463" i="604"/>
  <c r="P463" i="604"/>
  <c r="O463" i="604"/>
  <c r="J463" i="604" a="1"/>
  <c r="J463" i="604" s="1"/>
  <c r="I463" i="604"/>
  <c r="G463" i="604"/>
  <c r="W462" i="604"/>
  <c r="V462" i="604"/>
  <c r="N462" i="604"/>
  <c r="K462" i="604"/>
  <c r="M462" i="604" s="1"/>
  <c r="K462" i="604" a="1"/>
  <c r="J462" i="604"/>
  <c r="J462" i="604" a="1"/>
  <c r="H462" i="604"/>
  <c r="V461" i="604"/>
  <c r="W461" i="604" s="1"/>
  <c r="N461" i="604"/>
  <c r="K461" i="604" a="1"/>
  <c r="K461" i="604" s="1"/>
  <c r="M461" i="604" s="1"/>
  <c r="J461" i="604" a="1"/>
  <c r="J461" i="604" s="1"/>
  <c r="H461" i="604"/>
  <c r="W460" i="604"/>
  <c r="V460" i="604"/>
  <c r="N460" i="604"/>
  <c r="K460" i="604"/>
  <c r="M460" i="604" s="1"/>
  <c r="K460" i="604" a="1"/>
  <c r="J460" i="604"/>
  <c r="J460" i="604" a="1"/>
  <c r="H460" i="604"/>
  <c r="K459" i="604"/>
  <c r="M459" i="604" s="1"/>
  <c r="K459" i="604" a="1"/>
  <c r="H459" i="604"/>
  <c r="K458" i="604"/>
  <c r="M458" i="604" s="1"/>
  <c r="K458" i="604" a="1"/>
  <c r="H458" i="604"/>
  <c r="K457" i="604"/>
  <c r="M457" i="604" s="1"/>
  <c r="K457" i="604" a="1"/>
  <c r="H457" i="604"/>
  <c r="V456" i="604"/>
  <c r="W456" i="604" s="1"/>
  <c r="N456" i="604"/>
  <c r="M456" i="604"/>
  <c r="K456" i="604" a="1"/>
  <c r="K456" i="604" s="1"/>
  <c r="J456" i="604" a="1"/>
  <c r="J456" i="604" s="1"/>
  <c r="H456" i="604"/>
  <c r="W455" i="604"/>
  <c r="V455" i="604"/>
  <c r="N455" i="604"/>
  <c r="K455" i="604"/>
  <c r="M455" i="604" s="1"/>
  <c r="K455" i="604" a="1"/>
  <c r="J455" i="604"/>
  <c r="J455" i="604" a="1"/>
  <c r="H455" i="604"/>
  <c r="N454" i="604"/>
  <c r="M454" i="604"/>
  <c r="K454" i="604" a="1"/>
  <c r="K454" i="604" s="1"/>
  <c r="H454" i="604"/>
  <c r="N453" i="604"/>
  <c r="K453" i="604"/>
  <c r="M453" i="604" s="1"/>
  <c r="K453" i="604" a="1"/>
  <c r="H453" i="604"/>
  <c r="N452" i="604"/>
  <c r="M452" i="604"/>
  <c r="K452" i="604" a="1"/>
  <c r="K452" i="604" s="1"/>
  <c r="H452" i="604"/>
  <c r="N451" i="604"/>
  <c r="K451" i="604"/>
  <c r="M451" i="604" s="1"/>
  <c r="K451" i="604" a="1"/>
  <c r="H451" i="604"/>
  <c r="N450" i="604"/>
  <c r="M450" i="604"/>
  <c r="K450" i="604" a="1"/>
  <c r="K450" i="604" s="1"/>
  <c r="H450" i="604"/>
  <c r="N449" i="604"/>
  <c r="K449" i="604"/>
  <c r="M449" i="604" s="1"/>
  <c r="K449" i="604" a="1"/>
  <c r="H449" i="604"/>
  <c r="V448" i="604"/>
  <c r="W448" i="604" s="1"/>
  <c r="N448" i="604"/>
  <c r="K448" i="604" a="1"/>
  <c r="K448" i="604" s="1"/>
  <c r="M448" i="604" s="1"/>
  <c r="J448" i="604" a="1"/>
  <c r="J448" i="604" s="1"/>
  <c r="H448" i="604"/>
  <c r="W447" i="604"/>
  <c r="V447" i="604"/>
  <c r="N447" i="604"/>
  <c r="K447" i="604"/>
  <c r="M447" i="604" s="1"/>
  <c r="K447" i="604" a="1"/>
  <c r="J447" i="604"/>
  <c r="J447" i="604" a="1"/>
  <c r="H447" i="604"/>
  <c r="V446" i="604"/>
  <c r="W446" i="604" s="1"/>
  <c r="N446" i="604"/>
  <c r="K446" i="604" a="1"/>
  <c r="K446" i="604" s="1"/>
  <c r="M446" i="604" s="1"/>
  <c r="J446" i="604" a="1"/>
  <c r="J446" i="604" s="1"/>
  <c r="H446" i="604"/>
  <c r="W445" i="604"/>
  <c r="V445" i="604"/>
  <c r="N445" i="604"/>
  <c r="K445" i="604"/>
  <c r="M445" i="604" s="1"/>
  <c r="K445" i="604" a="1"/>
  <c r="J445" i="604"/>
  <c r="J445" i="604" a="1"/>
  <c r="H445" i="604"/>
  <c r="V444" i="604"/>
  <c r="W444" i="604" s="1"/>
  <c r="N444" i="604"/>
  <c r="K444" i="604" a="1"/>
  <c r="K444" i="604" s="1"/>
  <c r="M444" i="604" s="1"/>
  <c r="J444" i="604" a="1"/>
  <c r="J444" i="604" s="1"/>
  <c r="H444" i="604"/>
  <c r="W443" i="604"/>
  <c r="V443" i="604"/>
  <c r="N443" i="604"/>
  <c r="K443" i="604"/>
  <c r="M443" i="604" s="1"/>
  <c r="K443" i="604" a="1"/>
  <c r="J443" i="604"/>
  <c r="J443" i="604" a="1"/>
  <c r="H443" i="604"/>
  <c r="V442" i="604"/>
  <c r="W442" i="604" s="1"/>
  <c r="N442" i="604"/>
  <c r="K442" i="604" a="1"/>
  <c r="K442" i="604" s="1"/>
  <c r="M442" i="604" s="1"/>
  <c r="J442" i="604" a="1"/>
  <c r="J442" i="604" s="1"/>
  <c r="H442" i="604"/>
  <c r="W441" i="604"/>
  <c r="V441" i="604"/>
  <c r="N441" i="604"/>
  <c r="K441" i="604"/>
  <c r="M441" i="604" s="1"/>
  <c r="K441" i="604" a="1"/>
  <c r="J441" i="604"/>
  <c r="J441" i="604" a="1"/>
  <c r="H441" i="604"/>
  <c r="V440" i="604"/>
  <c r="W440" i="604" s="1"/>
  <c r="N440" i="604"/>
  <c r="K440" i="604" a="1"/>
  <c r="K440" i="604" s="1"/>
  <c r="M440" i="604" s="1"/>
  <c r="J440" i="604" a="1"/>
  <c r="J440" i="604" s="1"/>
  <c r="H440" i="604"/>
  <c r="W439" i="604"/>
  <c r="V439" i="604"/>
  <c r="N439" i="604"/>
  <c r="K439" i="604"/>
  <c r="M439" i="604" s="1"/>
  <c r="K439" i="604" a="1"/>
  <c r="J439" i="604"/>
  <c r="J439" i="604" a="1"/>
  <c r="H439" i="604"/>
  <c r="V438" i="604"/>
  <c r="W438" i="604" s="1"/>
  <c r="N438" i="604"/>
  <c r="K438" i="604" a="1"/>
  <c r="K438" i="604" s="1"/>
  <c r="M438" i="604" s="1"/>
  <c r="J438" i="604" a="1"/>
  <c r="J438" i="604" s="1"/>
  <c r="H438" i="604"/>
  <c r="W437" i="604"/>
  <c r="V437" i="604"/>
  <c r="N437" i="604"/>
  <c r="K437" i="604"/>
  <c r="M437" i="604" s="1"/>
  <c r="K437" i="604" a="1"/>
  <c r="J437" i="604"/>
  <c r="J437" i="604" a="1"/>
  <c r="H437" i="604"/>
  <c r="N436" i="604"/>
  <c r="M436" i="604"/>
  <c r="K436" i="604" a="1"/>
  <c r="K436" i="604" s="1"/>
  <c r="H436" i="604"/>
  <c r="W435" i="604"/>
  <c r="V435" i="604"/>
  <c r="N435" i="604"/>
  <c r="K435" i="604"/>
  <c r="M435" i="604" s="1"/>
  <c r="K435" i="604" a="1"/>
  <c r="J435" i="604"/>
  <c r="J435" i="604" a="1"/>
  <c r="H435" i="604"/>
  <c r="V434" i="604"/>
  <c r="W434" i="604" s="1"/>
  <c r="N434" i="604"/>
  <c r="K434" i="604" a="1"/>
  <c r="K434" i="604" s="1"/>
  <c r="M434" i="604" s="1"/>
  <c r="J434" i="604" a="1"/>
  <c r="J434" i="604" s="1"/>
  <c r="H434" i="604"/>
  <c r="W433" i="604"/>
  <c r="V433" i="604"/>
  <c r="N433" i="604"/>
  <c r="K433" i="604"/>
  <c r="M433" i="604" s="1"/>
  <c r="K433" i="604" a="1"/>
  <c r="J433" i="604"/>
  <c r="J433" i="604" a="1"/>
  <c r="H433" i="604"/>
  <c r="V432" i="604"/>
  <c r="W432" i="604" s="1"/>
  <c r="N432" i="604"/>
  <c r="K432" i="604" a="1"/>
  <c r="K432" i="604" s="1"/>
  <c r="M432" i="604" s="1"/>
  <c r="J432" i="604" a="1"/>
  <c r="J432" i="604" s="1"/>
  <c r="H432" i="604"/>
  <c r="W431" i="604"/>
  <c r="V431" i="604"/>
  <c r="N431" i="604"/>
  <c r="K431" i="604"/>
  <c r="M431" i="604" s="1"/>
  <c r="K431" i="604" a="1"/>
  <c r="J431" i="604"/>
  <c r="J431" i="604" a="1"/>
  <c r="H431" i="604"/>
  <c r="V430" i="604"/>
  <c r="W430" i="604" s="1"/>
  <c r="N430" i="604"/>
  <c r="K430" i="604" a="1"/>
  <c r="K430" i="604" s="1"/>
  <c r="M430" i="604" s="1"/>
  <c r="J430" i="604" a="1"/>
  <c r="J430" i="604" s="1"/>
  <c r="H430" i="604"/>
  <c r="W429" i="604"/>
  <c r="V429" i="604"/>
  <c r="V463" i="604" s="1"/>
  <c r="W463" i="604" s="1"/>
  <c r="N429" i="604"/>
  <c r="N463" i="604" s="1"/>
  <c r="K429" i="604"/>
  <c r="K463" i="604" s="1"/>
  <c r="K429" i="604" a="1"/>
  <c r="J429" i="604"/>
  <c r="J429" i="604" a="1"/>
  <c r="H429" i="604"/>
  <c r="H463" i="604" s="1"/>
  <c r="AA428" i="604"/>
  <c r="Z428" i="604"/>
  <c r="Y428" i="604"/>
  <c r="X428" i="604"/>
  <c r="U428" i="604"/>
  <c r="T428" i="604"/>
  <c r="S428" i="604"/>
  <c r="R428" i="604"/>
  <c r="Q428" i="604"/>
  <c r="P428" i="604"/>
  <c r="O428" i="604"/>
  <c r="J428" i="604" a="1"/>
  <c r="J428" i="604" s="1"/>
  <c r="I428" i="604"/>
  <c r="G428" i="604"/>
  <c r="M427" i="604"/>
  <c r="K427" i="604" a="1"/>
  <c r="K427" i="604" s="1"/>
  <c r="H427" i="604"/>
  <c r="K426" i="604" a="1"/>
  <c r="K426" i="604" s="1"/>
  <c r="M426" i="604" s="1"/>
  <c r="H426" i="604"/>
  <c r="M425" i="604"/>
  <c r="K425" i="604" a="1"/>
  <c r="K425" i="604" s="1"/>
  <c r="H425" i="604"/>
  <c r="K424" i="604" a="1"/>
  <c r="K424" i="604" s="1"/>
  <c r="M424" i="604" s="1"/>
  <c r="H424" i="604"/>
  <c r="M423" i="604"/>
  <c r="K423" i="604" a="1"/>
  <c r="K423" i="604" s="1"/>
  <c r="H423" i="604"/>
  <c r="K422" i="604" a="1"/>
  <c r="K422" i="604" s="1"/>
  <c r="M422" i="604" s="1"/>
  <c r="H422" i="604"/>
  <c r="M421" i="604"/>
  <c r="K421" i="604" a="1"/>
  <c r="K421" i="604" s="1"/>
  <c r="H421" i="604"/>
  <c r="K420" i="604" a="1"/>
  <c r="K420" i="604" s="1"/>
  <c r="M420" i="604" s="1"/>
  <c r="H420" i="604"/>
  <c r="M419" i="604"/>
  <c r="K419" i="604" a="1"/>
  <c r="K419" i="604" s="1"/>
  <c r="H419" i="604"/>
  <c r="K418" i="604" a="1"/>
  <c r="K418" i="604" s="1"/>
  <c r="M418" i="604" s="1"/>
  <c r="H418" i="604"/>
  <c r="W417" i="604"/>
  <c r="V417" i="604"/>
  <c r="N417" i="604"/>
  <c r="K417" i="604"/>
  <c r="M417" i="604" s="1"/>
  <c r="K417" i="604" a="1"/>
  <c r="J417" i="604"/>
  <c r="J417" i="604" a="1"/>
  <c r="H417" i="604"/>
  <c r="V416" i="604"/>
  <c r="W416" i="604" s="1"/>
  <c r="N416" i="604"/>
  <c r="M416" i="604"/>
  <c r="K416" i="604" a="1"/>
  <c r="K416" i="604" s="1"/>
  <c r="J416" i="604" a="1"/>
  <c r="J416" i="604" s="1"/>
  <c r="H416" i="604"/>
  <c r="W415" i="604"/>
  <c r="V415" i="604"/>
  <c r="N415" i="604"/>
  <c r="K415" i="604"/>
  <c r="M415" i="604" s="1"/>
  <c r="K415" i="604" a="1"/>
  <c r="J415" i="604"/>
  <c r="J415" i="604" a="1"/>
  <c r="H415" i="604"/>
  <c r="V414" i="604"/>
  <c r="W414" i="604" s="1"/>
  <c r="N414" i="604"/>
  <c r="M414" i="604"/>
  <c r="K414" i="604" a="1"/>
  <c r="K414" i="604" s="1"/>
  <c r="J414" i="604" a="1"/>
  <c r="J414" i="604" s="1"/>
  <c r="H414" i="604"/>
  <c r="H413" i="604"/>
  <c r="V412" i="604"/>
  <c r="W412" i="604" s="1"/>
  <c r="N412" i="604"/>
  <c r="K412" i="604" a="1"/>
  <c r="K412" i="604" s="1"/>
  <c r="M412" i="604" s="1"/>
  <c r="J412" i="604" a="1"/>
  <c r="J412" i="604" s="1"/>
  <c r="H412" i="604"/>
  <c r="W411" i="604"/>
  <c r="V411" i="604"/>
  <c r="N411" i="604"/>
  <c r="K411" i="604"/>
  <c r="M411" i="604" s="1"/>
  <c r="K411" i="604" a="1"/>
  <c r="J411" i="604"/>
  <c r="J411" i="604" a="1"/>
  <c r="H411" i="604"/>
  <c r="H410" i="604"/>
  <c r="K409" i="604"/>
  <c r="K409" i="604" a="1"/>
  <c r="H409" i="604"/>
  <c r="V408" i="604"/>
  <c r="W408" i="604" s="1"/>
  <c r="N408" i="604"/>
  <c r="K408" i="604" a="1"/>
  <c r="K408" i="604" s="1"/>
  <c r="M408" i="604" s="1"/>
  <c r="J408" i="604" a="1"/>
  <c r="J408" i="604" s="1"/>
  <c r="H408" i="604"/>
  <c r="W407" i="604"/>
  <c r="V407" i="604"/>
  <c r="N407" i="604"/>
  <c r="K407" i="604"/>
  <c r="M407" i="604" s="1"/>
  <c r="K407" i="604" a="1"/>
  <c r="J407" i="604"/>
  <c r="J407" i="604" a="1"/>
  <c r="H407" i="604"/>
  <c r="V406" i="604"/>
  <c r="W406" i="604" s="1"/>
  <c r="N406" i="604"/>
  <c r="K406" i="604" a="1"/>
  <c r="K406" i="604" s="1"/>
  <c r="M406" i="604" s="1"/>
  <c r="J406" i="604" a="1"/>
  <c r="J406" i="604" s="1"/>
  <c r="H406" i="604"/>
  <c r="W405" i="604"/>
  <c r="V405" i="604"/>
  <c r="N405" i="604"/>
  <c r="K405" i="604"/>
  <c r="M405" i="604" s="1"/>
  <c r="K405" i="604" a="1"/>
  <c r="J405" i="604"/>
  <c r="J405" i="604" a="1"/>
  <c r="H405" i="604"/>
  <c r="V404" i="604"/>
  <c r="W404" i="604" s="1"/>
  <c r="N404" i="604"/>
  <c r="K404" i="604" a="1"/>
  <c r="K404" i="604" s="1"/>
  <c r="M404" i="604" s="1"/>
  <c r="J404" i="604" a="1"/>
  <c r="J404" i="604" s="1"/>
  <c r="H404" i="604"/>
  <c r="W403" i="604"/>
  <c r="V403" i="604"/>
  <c r="N403" i="604"/>
  <c r="K403" i="604"/>
  <c r="M403" i="604" s="1"/>
  <c r="K403" i="604" a="1"/>
  <c r="J403" i="604"/>
  <c r="J403" i="604" a="1"/>
  <c r="H403" i="604"/>
  <c r="V402" i="604"/>
  <c r="W402" i="604" s="1"/>
  <c r="N402" i="604"/>
  <c r="K402" i="604" a="1"/>
  <c r="K402" i="604" s="1"/>
  <c r="M402" i="604" s="1"/>
  <c r="J402" i="604" a="1"/>
  <c r="J402" i="604" s="1"/>
  <c r="H402" i="604"/>
  <c r="W401" i="604"/>
  <c r="V401" i="604"/>
  <c r="N401" i="604"/>
  <c r="K401" i="604"/>
  <c r="M401" i="604" s="1"/>
  <c r="K401" i="604" a="1"/>
  <c r="J401" i="604"/>
  <c r="J401" i="604" a="1"/>
  <c r="H401" i="604"/>
  <c r="V400" i="604"/>
  <c r="W400" i="604" s="1"/>
  <c r="N400" i="604"/>
  <c r="M400" i="604"/>
  <c r="K400" i="604" a="1"/>
  <c r="K400" i="604" s="1"/>
  <c r="J400" i="604" a="1"/>
  <c r="J400" i="604" s="1"/>
  <c r="H400" i="604"/>
  <c r="W399" i="604"/>
  <c r="V399" i="604"/>
  <c r="N399" i="604"/>
  <c r="K399" i="604"/>
  <c r="M399" i="604" s="1"/>
  <c r="K399" i="604" a="1"/>
  <c r="J399" i="604"/>
  <c r="J399" i="604" a="1"/>
  <c r="H399" i="604"/>
  <c r="K398" i="604"/>
  <c r="M398" i="604" s="1"/>
  <c r="K398" i="604" a="1"/>
  <c r="H398" i="604"/>
  <c r="K397" i="604"/>
  <c r="M397" i="604" s="1"/>
  <c r="K397" i="604" a="1"/>
  <c r="H397" i="604"/>
  <c r="K396" i="604"/>
  <c r="M396" i="604" s="1"/>
  <c r="K396" i="604" a="1"/>
  <c r="H396" i="604"/>
  <c r="K395" i="604" a="1"/>
  <c r="K395" i="604" s="1"/>
  <c r="M395" i="604" s="1"/>
  <c r="H395" i="604"/>
  <c r="N394" i="604"/>
  <c r="K394" i="604"/>
  <c r="M394" i="604" s="1"/>
  <c r="K394" i="604" a="1"/>
  <c r="H394" i="604"/>
  <c r="N393" i="604"/>
  <c r="K393" i="604" a="1"/>
  <c r="K393" i="604" s="1"/>
  <c r="M393" i="604" s="1"/>
  <c r="H393" i="604"/>
  <c r="N392" i="604"/>
  <c r="K392" i="604"/>
  <c r="M392" i="604" s="1"/>
  <c r="K392" i="604" a="1"/>
  <c r="H392" i="604"/>
  <c r="N391" i="604"/>
  <c r="K391" i="604" a="1"/>
  <c r="K391" i="604" s="1"/>
  <c r="M391" i="604" s="1"/>
  <c r="H391" i="604"/>
  <c r="W390" i="604"/>
  <c r="V390" i="604"/>
  <c r="N390" i="604"/>
  <c r="K390" i="604"/>
  <c r="M390" i="604" s="1"/>
  <c r="K390" i="604" a="1"/>
  <c r="J390" i="604"/>
  <c r="J390" i="604" a="1"/>
  <c r="H390" i="604"/>
  <c r="V389" i="604"/>
  <c r="W389" i="604" s="1"/>
  <c r="N389" i="604"/>
  <c r="K389" i="604" a="1"/>
  <c r="K389" i="604" s="1"/>
  <c r="M389" i="604" s="1"/>
  <c r="J389" i="604" a="1"/>
  <c r="J389" i="604" s="1"/>
  <c r="H389" i="604"/>
  <c r="W388" i="604"/>
  <c r="V388" i="604"/>
  <c r="N388" i="604"/>
  <c r="K388" i="604"/>
  <c r="M388" i="604" s="1"/>
  <c r="K388" i="604" a="1"/>
  <c r="J388" i="604"/>
  <c r="J388" i="604" a="1"/>
  <c r="H388" i="604"/>
  <c r="V387" i="604"/>
  <c r="W387" i="604" s="1"/>
  <c r="N387" i="604"/>
  <c r="K387" i="604" a="1"/>
  <c r="K387" i="604" s="1"/>
  <c r="M387" i="604" s="1"/>
  <c r="J387" i="604" a="1"/>
  <c r="J387" i="604" s="1"/>
  <c r="H387" i="604"/>
  <c r="W386" i="604"/>
  <c r="V386" i="604"/>
  <c r="N386" i="604"/>
  <c r="K386" i="604"/>
  <c r="M386" i="604" s="1"/>
  <c r="K386" i="604" a="1"/>
  <c r="J386" i="604"/>
  <c r="J386" i="604" a="1"/>
  <c r="H386" i="604"/>
  <c r="V385" i="604"/>
  <c r="W385" i="604" s="1"/>
  <c r="N385" i="604"/>
  <c r="K385" i="604" a="1"/>
  <c r="K385" i="604" s="1"/>
  <c r="M385" i="604" s="1"/>
  <c r="J385" i="604" a="1"/>
  <c r="J385" i="604" s="1"/>
  <c r="H385" i="604"/>
  <c r="W384" i="604"/>
  <c r="V384" i="604"/>
  <c r="N384" i="604"/>
  <c r="K384" i="604"/>
  <c r="M384" i="604" s="1"/>
  <c r="K384" i="604" a="1"/>
  <c r="J384" i="604"/>
  <c r="J384" i="604" a="1"/>
  <c r="H384" i="604"/>
  <c r="V383" i="604"/>
  <c r="W383" i="604" s="1"/>
  <c r="N383" i="604"/>
  <c r="K383" i="604" a="1"/>
  <c r="K383" i="604" s="1"/>
  <c r="M383" i="604" s="1"/>
  <c r="J383" i="604" a="1"/>
  <c r="J383" i="604" s="1"/>
  <c r="H383" i="604"/>
  <c r="W382" i="604"/>
  <c r="V382" i="604"/>
  <c r="N382" i="604"/>
  <c r="K382" i="604"/>
  <c r="M382" i="604" s="1"/>
  <c r="K382" i="604" a="1"/>
  <c r="J382" i="604"/>
  <c r="J382" i="604" a="1"/>
  <c r="H382" i="604"/>
  <c r="V381" i="604"/>
  <c r="W381" i="604" s="1"/>
  <c r="N381" i="604"/>
  <c r="K381" i="604" a="1"/>
  <c r="K381" i="604" s="1"/>
  <c r="M381" i="604" s="1"/>
  <c r="J381" i="604" a="1"/>
  <c r="J381" i="604" s="1"/>
  <c r="H381" i="604"/>
  <c r="W380" i="604"/>
  <c r="V380" i="604"/>
  <c r="N380" i="604"/>
  <c r="K380" i="604"/>
  <c r="M380" i="604" s="1"/>
  <c r="K380" i="604" a="1"/>
  <c r="J380" i="604"/>
  <c r="J380" i="604" a="1"/>
  <c r="H380" i="604"/>
  <c r="V379" i="604"/>
  <c r="W379" i="604" s="1"/>
  <c r="N379" i="604"/>
  <c r="K379" i="604" a="1"/>
  <c r="K379" i="604" s="1"/>
  <c r="M379" i="604" s="1"/>
  <c r="J379" i="604" a="1"/>
  <c r="J379" i="604" s="1"/>
  <c r="H379" i="604"/>
  <c r="K378" i="604" a="1"/>
  <c r="K378" i="604" s="1"/>
  <c r="M378" i="604" s="1"/>
  <c r="H378" i="604"/>
  <c r="K377" i="604" a="1"/>
  <c r="K377" i="604" s="1"/>
  <c r="M377" i="604" s="1"/>
  <c r="H377" i="604"/>
  <c r="K376" i="604" a="1"/>
  <c r="K376" i="604" s="1"/>
  <c r="M376" i="604" s="1"/>
  <c r="H376" i="604"/>
  <c r="W375" i="604"/>
  <c r="V375" i="604"/>
  <c r="N375" i="604"/>
  <c r="K375" i="604"/>
  <c r="M375" i="604" s="1"/>
  <c r="K375" i="604" a="1"/>
  <c r="J375" i="604"/>
  <c r="J375" i="604" a="1"/>
  <c r="H375" i="604"/>
  <c r="V374" i="604"/>
  <c r="W374" i="604" s="1"/>
  <c r="N374" i="604"/>
  <c r="K374" i="604" a="1"/>
  <c r="K374" i="604" s="1"/>
  <c r="M374" i="604" s="1"/>
  <c r="J374" i="604" a="1"/>
  <c r="J374" i="604" s="1"/>
  <c r="H374" i="604"/>
  <c r="W373" i="604"/>
  <c r="V373" i="604"/>
  <c r="N373" i="604"/>
  <c r="K373" i="604"/>
  <c r="M373" i="604" s="1"/>
  <c r="K373" i="604" a="1"/>
  <c r="J373" i="604"/>
  <c r="J373" i="604" a="1"/>
  <c r="H373" i="604"/>
  <c r="K372" i="604" a="1"/>
  <c r="K372" i="604" s="1"/>
  <c r="H372" i="604"/>
  <c r="W371" i="604"/>
  <c r="V371" i="604"/>
  <c r="V428" i="604" s="1"/>
  <c r="W428" i="604" s="1"/>
  <c r="N371" i="604"/>
  <c r="N428" i="604" s="1"/>
  <c r="K371" i="604"/>
  <c r="M371" i="604" s="1"/>
  <c r="M428" i="604" s="1"/>
  <c r="K371" i="604" a="1"/>
  <c r="J371" i="604"/>
  <c r="J371" i="604" a="1"/>
  <c r="H371" i="604"/>
  <c r="H428" i="604" s="1"/>
  <c r="AA370" i="604"/>
  <c r="AA507" i="604" s="1"/>
  <c r="Z370" i="604"/>
  <c r="Z507" i="604" s="1"/>
  <c r="Y370" i="604"/>
  <c r="Y507" i="604" s="1"/>
  <c r="X370" i="604"/>
  <c r="X507" i="604" s="1"/>
  <c r="U370" i="604"/>
  <c r="U507" i="604" s="1"/>
  <c r="T370" i="604"/>
  <c r="T507" i="604" s="1"/>
  <c r="S370" i="604"/>
  <c r="S507" i="604" s="1"/>
  <c r="R370" i="604"/>
  <c r="R507" i="604" s="1"/>
  <c r="Q370" i="604"/>
  <c r="Q507" i="604" s="1"/>
  <c r="P370" i="604"/>
  <c r="P507" i="604" s="1"/>
  <c r="O370" i="604"/>
  <c r="I370" i="604"/>
  <c r="I507" i="604" s="1"/>
  <c r="B515" i="604" s="1"/>
  <c r="G370" i="604"/>
  <c r="G507" i="604" s="1"/>
  <c r="V369" i="604"/>
  <c r="W369" i="604" s="1"/>
  <c r="N369" i="604"/>
  <c r="K369" i="604" a="1"/>
  <c r="K369" i="604" s="1"/>
  <c r="M369" i="604" s="1"/>
  <c r="J369" i="604" a="1"/>
  <c r="J369" i="604" s="1"/>
  <c r="H369" i="604"/>
  <c r="W368" i="604"/>
  <c r="V368" i="604"/>
  <c r="N368" i="604"/>
  <c r="K368" i="604"/>
  <c r="M368" i="604" s="1"/>
  <c r="K368" i="604" a="1"/>
  <c r="J368" i="604"/>
  <c r="J368" i="604" a="1"/>
  <c r="H368" i="604"/>
  <c r="K367" i="604"/>
  <c r="M367" i="604" s="1"/>
  <c r="K367" i="604" a="1"/>
  <c r="H367" i="604"/>
  <c r="K366" i="604"/>
  <c r="M366" i="604" s="1"/>
  <c r="K366" i="604" a="1"/>
  <c r="H366" i="604"/>
  <c r="K365" i="604"/>
  <c r="M365" i="604" s="1"/>
  <c r="K365" i="604" a="1"/>
  <c r="H365" i="604"/>
  <c r="K364" i="604"/>
  <c r="M364" i="604" s="1"/>
  <c r="K364" i="604" a="1"/>
  <c r="H364" i="604"/>
  <c r="V363" i="604"/>
  <c r="W363" i="604" s="1"/>
  <c r="N363" i="604"/>
  <c r="K363" i="604" a="1"/>
  <c r="K363" i="604" s="1"/>
  <c r="M363" i="604" s="1"/>
  <c r="J363" i="604" a="1"/>
  <c r="J363" i="604" s="1"/>
  <c r="H363" i="604"/>
  <c r="W362" i="604"/>
  <c r="V362" i="604"/>
  <c r="N362" i="604"/>
  <c r="K362" i="604"/>
  <c r="M362" i="604" s="1"/>
  <c r="K362" i="604" a="1"/>
  <c r="J362" i="604"/>
  <c r="J362" i="604" a="1"/>
  <c r="H362" i="604"/>
  <c r="V361" i="604"/>
  <c r="W361" i="604" s="1"/>
  <c r="N361" i="604"/>
  <c r="K361" i="604" a="1"/>
  <c r="K361" i="604" s="1"/>
  <c r="M361" i="604" s="1"/>
  <c r="J361" i="604" a="1"/>
  <c r="J361" i="604" s="1"/>
  <c r="H361" i="604"/>
  <c r="H360" i="604"/>
  <c r="H359" i="604"/>
  <c r="W358" i="604"/>
  <c r="V358" i="604"/>
  <c r="N358" i="604"/>
  <c r="K358" i="604"/>
  <c r="M358" i="604" s="1"/>
  <c r="K358" i="604" a="1"/>
  <c r="J358" i="604"/>
  <c r="J358" i="604" a="1"/>
  <c r="H358" i="604"/>
  <c r="V357" i="604"/>
  <c r="W357" i="604" s="1"/>
  <c r="N357" i="604"/>
  <c r="K357" i="604" a="1"/>
  <c r="K357" i="604" s="1"/>
  <c r="M357" i="604" s="1"/>
  <c r="J357" i="604" a="1"/>
  <c r="J357" i="604" s="1"/>
  <c r="H357" i="604"/>
  <c r="K356" i="604" a="1"/>
  <c r="K356" i="604" s="1"/>
  <c r="M356" i="604" s="1"/>
  <c r="H356" i="604"/>
  <c r="K355" i="604" a="1"/>
  <c r="K355" i="604" s="1"/>
  <c r="M355" i="604" s="1"/>
  <c r="H355" i="604"/>
  <c r="W354" i="604"/>
  <c r="V354" i="604"/>
  <c r="N354" i="604"/>
  <c r="K354" i="604"/>
  <c r="M354" i="604" s="1"/>
  <c r="K354" i="604" a="1"/>
  <c r="J354" i="604"/>
  <c r="J354" i="604" a="1"/>
  <c r="H354" i="604"/>
  <c r="V353" i="604"/>
  <c r="W353" i="604" s="1"/>
  <c r="N353" i="604"/>
  <c r="K353" i="604" a="1"/>
  <c r="K353" i="604" s="1"/>
  <c r="M353" i="604" s="1"/>
  <c r="J353" i="604" a="1"/>
  <c r="J353" i="604" s="1"/>
  <c r="H353" i="604"/>
  <c r="W352" i="604"/>
  <c r="V352" i="604"/>
  <c r="N352" i="604"/>
  <c r="K352" i="604"/>
  <c r="M352" i="604" s="1"/>
  <c r="K352" i="604" a="1"/>
  <c r="J352" i="604"/>
  <c r="J352" i="604" a="1"/>
  <c r="H352" i="604"/>
  <c r="V351" i="604"/>
  <c r="W351" i="604" s="1"/>
  <c r="N351" i="604"/>
  <c r="K351" i="604" a="1"/>
  <c r="K351" i="604" s="1"/>
  <c r="M351" i="604" s="1"/>
  <c r="J351" i="604" a="1"/>
  <c r="J351" i="604" s="1"/>
  <c r="H351" i="604"/>
  <c r="W350" i="604"/>
  <c r="V350" i="604"/>
  <c r="N350" i="604"/>
  <c r="K350" i="604"/>
  <c r="M350" i="604" s="1"/>
  <c r="K350" i="604" a="1"/>
  <c r="J350" i="604"/>
  <c r="J350" i="604" a="1"/>
  <c r="H350" i="604"/>
  <c r="V349" i="604"/>
  <c r="V370" i="604" s="1"/>
  <c r="N349" i="604"/>
  <c r="N370" i="604" s="1"/>
  <c r="K349" i="604" a="1"/>
  <c r="K349" i="604" s="1"/>
  <c r="J349" i="604" a="1"/>
  <c r="J349" i="604" s="1"/>
  <c r="H349" i="604"/>
  <c r="H370" i="604" s="1"/>
  <c r="X343" i="604"/>
  <c r="X342" i="604"/>
  <c r="X341" i="604"/>
  <c r="G341" i="604"/>
  <c r="C341" i="604"/>
  <c r="X340" i="604"/>
  <c r="I340" i="604"/>
  <c r="E340" i="604"/>
  <c r="K340" i="604" s="1"/>
  <c r="M340" i="604" s="1"/>
  <c r="I339" i="604"/>
  <c r="E339" i="604"/>
  <c r="K339" i="604" s="1"/>
  <c r="M339" i="604" s="1"/>
  <c r="I338" i="604"/>
  <c r="E338" i="604"/>
  <c r="K338" i="604" s="1"/>
  <c r="M338" i="604" s="1"/>
  <c r="X337" i="604"/>
  <c r="I337" i="604"/>
  <c r="I341" i="604" s="1"/>
  <c r="E337" i="604"/>
  <c r="K337" i="604" s="1"/>
  <c r="AA334" i="604"/>
  <c r="Z334" i="604"/>
  <c r="Y334" i="604"/>
  <c r="X334" i="604"/>
  <c r="U334" i="604"/>
  <c r="T334" i="604"/>
  <c r="S334" i="604"/>
  <c r="R334" i="604"/>
  <c r="Q334" i="604"/>
  <c r="P334" i="604"/>
  <c r="O334" i="604"/>
  <c r="R342" i="604" s="1"/>
  <c r="I334" i="604"/>
  <c r="G334" i="604"/>
  <c r="K333" i="604" a="1"/>
  <c r="K333" i="604" s="1"/>
  <c r="H333" i="604"/>
  <c r="K332" i="604" a="1"/>
  <c r="K332" i="604" s="1"/>
  <c r="H332" i="604"/>
  <c r="K331" i="604" a="1"/>
  <c r="K331" i="604" s="1"/>
  <c r="H331" i="604"/>
  <c r="W330" i="604"/>
  <c r="V330" i="604"/>
  <c r="N330" i="604"/>
  <c r="K330" i="604" a="1"/>
  <c r="K330" i="604" s="1"/>
  <c r="D330" i="604"/>
  <c r="H330" i="604" s="1"/>
  <c r="H329" i="604"/>
  <c r="K328" i="604"/>
  <c r="K328" i="604" a="1"/>
  <c r="H328" i="604"/>
  <c r="H327" i="604"/>
  <c r="W326" i="604"/>
  <c r="V326" i="604"/>
  <c r="N326" i="604"/>
  <c r="K326" i="604"/>
  <c r="M326" i="604" s="1"/>
  <c r="K326" i="604" a="1"/>
  <c r="J326" i="604"/>
  <c r="J326" i="604" a="1"/>
  <c r="H326" i="604"/>
  <c r="V325" i="604"/>
  <c r="W325" i="604" s="1"/>
  <c r="N325" i="604"/>
  <c r="K325" i="604" a="1"/>
  <c r="K325" i="604" s="1"/>
  <c r="M325" i="604" s="1"/>
  <c r="J325" i="604" a="1"/>
  <c r="J325" i="604" s="1"/>
  <c r="H325" i="604"/>
  <c r="H324" i="604"/>
  <c r="V323" i="604"/>
  <c r="W323" i="604" s="1"/>
  <c r="N323" i="604"/>
  <c r="K323" i="604" a="1"/>
  <c r="K323" i="604" s="1"/>
  <c r="M323" i="604" s="1"/>
  <c r="J323" i="604" a="1"/>
  <c r="J323" i="604" s="1"/>
  <c r="H323" i="604"/>
  <c r="W322" i="604"/>
  <c r="V322" i="604"/>
  <c r="N322" i="604"/>
  <c r="K322" i="604"/>
  <c r="M322" i="604" s="1"/>
  <c r="K322" i="604" a="1"/>
  <c r="J322" i="604"/>
  <c r="J322" i="604" a="1"/>
  <c r="H322" i="604"/>
  <c r="V321" i="604"/>
  <c r="W321" i="604" s="1"/>
  <c r="N321" i="604"/>
  <c r="K321" i="604" a="1"/>
  <c r="K321" i="604" s="1"/>
  <c r="M321" i="604" s="1"/>
  <c r="J321" i="604" a="1"/>
  <c r="J321" i="604" s="1"/>
  <c r="H321" i="604"/>
  <c r="W320" i="604"/>
  <c r="W334" i="604" s="1"/>
  <c r="V320" i="604"/>
  <c r="V334" i="604" s="1"/>
  <c r="N320" i="604"/>
  <c r="N334" i="604" s="1"/>
  <c r="K320" i="604"/>
  <c r="K320" i="604" a="1"/>
  <c r="J320" i="604"/>
  <c r="J320" i="604" a="1"/>
  <c r="H320" i="604"/>
  <c r="AA319" i="604"/>
  <c r="Z319" i="604"/>
  <c r="Y319" i="604"/>
  <c r="X319" i="604"/>
  <c r="U319" i="604"/>
  <c r="T319" i="604"/>
  <c r="S319" i="604"/>
  <c r="Q319" i="604"/>
  <c r="P319" i="604"/>
  <c r="O319" i="604"/>
  <c r="R341" i="604" s="1"/>
  <c r="I319" i="604"/>
  <c r="G319" i="604"/>
  <c r="J319" i="604" s="1" a="1"/>
  <c r="J319" i="604" s="1"/>
  <c r="V318" i="604"/>
  <c r="W318" i="604" s="1"/>
  <c r="N318" i="604"/>
  <c r="K318" i="604" a="1"/>
  <c r="K318" i="604" s="1"/>
  <c r="M318" i="604" s="1"/>
  <c r="J318" i="604" a="1"/>
  <c r="J318" i="604" s="1"/>
  <c r="H318" i="604"/>
  <c r="H317" i="604"/>
  <c r="H316" i="604"/>
  <c r="H315" i="604"/>
  <c r="H314" i="604"/>
  <c r="W313" i="604"/>
  <c r="V313" i="604"/>
  <c r="N313" i="604"/>
  <c r="K313" i="604"/>
  <c r="M313" i="604" s="1"/>
  <c r="K313" i="604" a="1"/>
  <c r="J313" i="604"/>
  <c r="J313" i="604" a="1"/>
  <c r="H313" i="604"/>
  <c r="V312" i="604"/>
  <c r="W312" i="604" s="1"/>
  <c r="N312" i="604"/>
  <c r="K312" i="604" a="1"/>
  <c r="K312" i="604" s="1"/>
  <c r="M312" i="604" s="1"/>
  <c r="J312" i="604" a="1"/>
  <c r="J312" i="604" s="1"/>
  <c r="H312" i="604"/>
  <c r="W311" i="604"/>
  <c r="V311" i="604"/>
  <c r="N311" i="604"/>
  <c r="K311" i="604"/>
  <c r="M311" i="604" s="1"/>
  <c r="K311" i="604" a="1"/>
  <c r="J311" i="604"/>
  <c r="J311" i="604" a="1"/>
  <c r="H311" i="604"/>
  <c r="V310" i="604"/>
  <c r="W310" i="604" s="1"/>
  <c r="N310" i="604"/>
  <c r="K310" i="604" a="1"/>
  <c r="K310" i="604" s="1"/>
  <c r="M310" i="604" s="1"/>
  <c r="J310" i="604" a="1"/>
  <c r="J310" i="604" s="1"/>
  <c r="H310" i="604"/>
  <c r="W309" i="604"/>
  <c r="V309" i="604"/>
  <c r="V319" i="604" s="1"/>
  <c r="W319" i="604" s="1"/>
  <c r="N309" i="604"/>
  <c r="N319" i="604" s="1"/>
  <c r="K309" i="604"/>
  <c r="K319" i="604" s="1"/>
  <c r="K309" i="604" a="1"/>
  <c r="J309" i="604"/>
  <c r="J309" i="604" a="1"/>
  <c r="H309" i="604"/>
  <c r="H319" i="604" s="1"/>
  <c r="AA308" i="604"/>
  <c r="Z308" i="604"/>
  <c r="Y308" i="604"/>
  <c r="X308" i="604"/>
  <c r="U308" i="604"/>
  <c r="T308" i="604"/>
  <c r="S308" i="604"/>
  <c r="Q308" i="604"/>
  <c r="P308" i="604"/>
  <c r="O308" i="604"/>
  <c r="R340" i="604" s="1"/>
  <c r="I308" i="604"/>
  <c r="G308" i="604"/>
  <c r="J308" i="604" s="1" a="1"/>
  <c r="J308" i="604" s="1"/>
  <c r="V307" i="604"/>
  <c r="W307" i="604" s="1"/>
  <c r="N307" i="604"/>
  <c r="K307" i="604" a="1"/>
  <c r="K307" i="604" s="1"/>
  <c r="M307" i="604" s="1"/>
  <c r="J307" i="604" a="1"/>
  <c r="J307" i="604" s="1"/>
  <c r="H307" i="604"/>
  <c r="W306" i="604"/>
  <c r="V306" i="604"/>
  <c r="N306" i="604"/>
  <c r="K306" i="604"/>
  <c r="M306" i="604" s="1"/>
  <c r="K306" i="604" a="1"/>
  <c r="J306" i="604"/>
  <c r="J306" i="604" a="1"/>
  <c r="H306" i="604"/>
  <c r="V305" i="604"/>
  <c r="W305" i="604" s="1"/>
  <c r="N305" i="604"/>
  <c r="K305" i="604" a="1"/>
  <c r="K305" i="604" s="1"/>
  <c r="M305" i="604" s="1"/>
  <c r="J305" i="604" a="1"/>
  <c r="J305" i="604" s="1"/>
  <c r="H305" i="604"/>
  <c r="W304" i="604"/>
  <c r="V304" i="604"/>
  <c r="N304" i="604"/>
  <c r="K304" i="604"/>
  <c r="M304" i="604" s="1"/>
  <c r="K304" i="604" a="1"/>
  <c r="J304" i="604"/>
  <c r="J304" i="604" a="1"/>
  <c r="H304" i="604"/>
  <c r="V303" i="604"/>
  <c r="W303" i="604" s="1"/>
  <c r="N303" i="604"/>
  <c r="K303" i="604" a="1"/>
  <c r="K303" i="604" s="1"/>
  <c r="M303" i="604" s="1"/>
  <c r="J303" i="604" a="1"/>
  <c r="J303" i="604" s="1"/>
  <c r="H303" i="604"/>
  <c r="W302" i="604"/>
  <c r="V302" i="604"/>
  <c r="N302" i="604"/>
  <c r="K302" i="604"/>
  <c r="M302" i="604" s="1"/>
  <c r="K302" i="604" a="1"/>
  <c r="J302" i="604"/>
  <c r="J302" i="604" a="1"/>
  <c r="H302" i="604"/>
  <c r="V301" i="604"/>
  <c r="W301" i="604" s="1"/>
  <c r="N301" i="604"/>
  <c r="K301" i="604" a="1"/>
  <c r="K301" i="604" s="1"/>
  <c r="M301" i="604" s="1"/>
  <c r="J301" i="604" a="1"/>
  <c r="J301" i="604" s="1"/>
  <c r="H301" i="604"/>
  <c r="W300" i="604"/>
  <c r="V300" i="604"/>
  <c r="N300" i="604"/>
  <c r="K300" i="604"/>
  <c r="M300" i="604" s="1"/>
  <c r="K300" i="604" a="1"/>
  <c r="J300" i="604"/>
  <c r="J300" i="604" a="1"/>
  <c r="H300" i="604"/>
  <c r="V299" i="604"/>
  <c r="W299" i="604" s="1"/>
  <c r="N299" i="604"/>
  <c r="K299" i="604" a="1"/>
  <c r="K299" i="604" s="1"/>
  <c r="M299" i="604" s="1"/>
  <c r="J299" i="604" a="1"/>
  <c r="J299" i="604" s="1"/>
  <c r="H299" i="604"/>
  <c r="W298" i="604"/>
  <c r="V298" i="604"/>
  <c r="N298" i="604"/>
  <c r="K298" i="604"/>
  <c r="M298" i="604" s="1"/>
  <c r="K298" i="604" a="1"/>
  <c r="J298" i="604"/>
  <c r="J298" i="604" a="1"/>
  <c r="H298" i="604"/>
  <c r="V297" i="604"/>
  <c r="W297" i="604" s="1"/>
  <c r="N297" i="604"/>
  <c r="K297" i="604" a="1"/>
  <c r="K297" i="604" s="1"/>
  <c r="M297" i="604" s="1"/>
  <c r="J297" i="604" a="1"/>
  <c r="J297" i="604" s="1"/>
  <c r="H297" i="604"/>
  <c r="W296" i="604"/>
  <c r="V296" i="604"/>
  <c r="N296" i="604"/>
  <c r="K296" i="604"/>
  <c r="M296" i="604" s="1"/>
  <c r="K296" i="604" a="1"/>
  <c r="J296" i="604"/>
  <c r="J296" i="604" a="1"/>
  <c r="H296" i="604"/>
  <c r="V295" i="604"/>
  <c r="W295" i="604" s="1"/>
  <c r="N295" i="604"/>
  <c r="K295" i="604" a="1"/>
  <c r="K295" i="604" s="1"/>
  <c r="M295" i="604" s="1"/>
  <c r="J295" i="604" a="1"/>
  <c r="J295" i="604" s="1"/>
  <c r="H295" i="604"/>
  <c r="W294" i="604"/>
  <c r="V294" i="604"/>
  <c r="N294" i="604"/>
  <c r="K294" i="604"/>
  <c r="M294" i="604" s="1"/>
  <c r="K294" i="604" a="1"/>
  <c r="J294" i="604"/>
  <c r="J294" i="604" a="1"/>
  <c r="H294" i="604"/>
  <c r="V293" i="604"/>
  <c r="W293" i="604" s="1"/>
  <c r="N293" i="604"/>
  <c r="N308" i="604" s="1"/>
  <c r="K293" i="604" a="1"/>
  <c r="K293" i="604" s="1"/>
  <c r="J293" i="604" a="1"/>
  <c r="J293" i="604" s="1"/>
  <c r="H293" i="604"/>
  <c r="H308" i="604" s="1"/>
  <c r="AA292" i="604"/>
  <c r="Z292" i="604"/>
  <c r="Y292" i="604"/>
  <c r="X292" i="604"/>
  <c r="U292" i="604"/>
  <c r="T292" i="604"/>
  <c r="S292" i="604"/>
  <c r="R292" i="604"/>
  <c r="Q292" i="604"/>
  <c r="P292" i="604"/>
  <c r="O292" i="604"/>
  <c r="R339" i="604" s="1"/>
  <c r="I292" i="604"/>
  <c r="G292" i="604"/>
  <c r="J292" i="604" s="1" a="1"/>
  <c r="J292" i="604" s="1"/>
  <c r="V291" i="604"/>
  <c r="W291" i="604" s="1"/>
  <c r="N291" i="604"/>
  <c r="K291" i="604" a="1"/>
  <c r="K291" i="604" s="1"/>
  <c r="M291" i="604" s="1"/>
  <c r="J291" i="604" a="1"/>
  <c r="J291" i="604" s="1"/>
  <c r="H291" i="604"/>
  <c r="W290" i="604"/>
  <c r="V290" i="604"/>
  <c r="N290" i="604"/>
  <c r="K290" i="604"/>
  <c r="M290" i="604" s="1"/>
  <c r="K290" i="604" a="1"/>
  <c r="J290" i="604"/>
  <c r="J290" i="604" a="1"/>
  <c r="H290" i="604"/>
  <c r="V289" i="604"/>
  <c r="W289" i="604" s="1"/>
  <c r="N289" i="604"/>
  <c r="K289" i="604" a="1"/>
  <c r="K289" i="604" s="1"/>
  <c r="M289" i="604" s="1"/>
  <c r="J289" i="604" a="1"/>
  <c r="J289" i="604" s="1"/>
  <c r="H289" i="604"/>
  <c r="H288" i="604"/>
  <c r="H287" i="604"/>
  <c r="H286" i="604"/>
  <c r="V285" i="604"/>
  <c r="W285" i="604" s="1"/>
  <c r="N285" i="604"/>
  <c r="K285" i="604" a="1"/>
  <c r="K285" i="604" s="1"/>
  <c r="M285" i="604" s="1"/>
  <c r="J285" i="604" a="1"/>
  <c r="J285" i="604" s="1"/>
  <c r="H285" i="604"/>
  <c r="W284" i="604"/>
  <c r="V284" i="604"/>
  <c r="N284" i="604"/>
  <c r="K284" i="604"/>
  <c r="M284" i="604" s="1"/>
  <c r="K284" i="604" a="1"/>
  <c r="J284" i="604"/>
  <c r="J284" i="604" a="1"/>
  <c r="H284" i="604"/>
  <c r="N283" i="604"/>
  <c r="K283" i="604" a="1"/>
  <c r="K283" i="604" s="1"/>
  <c r="M283" i="604" s="1"/>
  <c r="H283" i="604"/>
  <c r="N282" i="604"/>
  <c r="K282" i="604"/>
  <c r="M282" i="604" s="1"/>
  <c r="K282" i="604" a="1"/>
  <c r="H282" i="604"/>
  <c r="N281" i="604"/>
  <c r="K281" i="604" a="1"/>
  <c r="K281" i="604" s="1"/>
  <c r="M281" i="604" s="1"/>
  <c r="H281" i="604"/>
  <c r="N280" i="604"/>
  <c r="K280" i="604"/>
  <c r="M280" i="604" s="1"/>
  <c r="K280" i="604" a="1"/>
  <c r="H280" i="604"/>
  <c r="N279" i="604"/>
  <c r="K279" i="604" a="1"/>
  <c r="K279" i="604" s="1"/>
  <c r="M279" i="604" s="1"/>
  <c r="H279" i="604"/>
  <c r="N278" i="604"/>
  <c r="K278" i="604"/>
  <c r="M278" i="604" s="1"/>
  <c r="K278" i="604" a="1"/>
  <c r="H278" i="604"/>
  <c r="V277" i="604"/>
  <c r="W277" i="604" s="1"/>
  <c r="N277" i="604"/>
  <c r="K277" i="604" a="1"/>
  <c r="K277" i="604" s="1"/>
  <c r="M277" i="604" s="1"/>
  <c r="J277" i="604" a="1"/>
  <c r="J277" i="604" s="1"/>
  <c r="H277" i="604"/>
  <c r="W276" i="604"/>
  <c r="V276" i="604"/>
  <c r="N276" i="604"/>
  <c r="K276" i="604"/>
  <c r="M276" i="604" s="1"/>
  <c r="K276" i="604" a="1"/>
  <c r="J276" i="604"/>
  <c r="J276" i="604" a="1"/>
  <c r="H276" i="604"/>
  <c r="V275" i="604"/>
  <c r="W275" i="604" s="1"/>
  <c r="N275" i="604"/>
  <c r="K275" i="604" a="1"/>
  <c r="K275" i="604" s="1"/>
  <c r="M275" i="604" s="1"/>
  <c r="J275" i="604" a="1"/>
  <c r="J275" i="604" s="1"/>
  <c r="H275" i="604"/>
  <c r="W274" i="604"/>
  <c r="V274" i="604"/>
  <c r="N274" i="604"/>
  <c r="K274" i="604"/>
  <c r="M274" i="604" s="1"/>
  <c r="K274" i="604" a="1"/>
  <c r="J274" i="604"/>
  <c r="J274" i="604" a="1"/>
  <c r="H274" i="604"/>
  <c r="V273" i="604"/>
  <c r="W273" i="604" s="1"/>
  <c r="N273" i="604"/>
  <c r="K273" i="604" a="1"/>
  <c r="K273" i="604" s="1"/>
  <c r="M273" i="604" s="1"/>
  <c r="J273" i="604" a="1"/>
  <c r="J273" i="604" s="1"/>
  <c r="H273" i="604"/>
  <c r="W272" i="604"/>
  <c r="V272" i="604"/>
  <c r="N272" i="604"/>
  <c r="K272" i="604"/>
  <c r="M272" i="604" s="1"/>
  <c r="K272" i="604" a="1"/>
  <c r="J272" i="604"/>
  <c r="J272" i="604" a="1"/>
  <c r="H272" i="604"/>
  <c r="V271" i="604"/>
  <c r="W271" i="604" s="1"/>
  <c r="N271" i="604"/>
  <c r="K271" i="604" a="1"/>
  <c r="K271" i="604" s="1"/>
  <c r="M271" i="604" s="1"/>
  <c r="J271" i="604" a="1"/>
  <c r="J271" i="604" s="1"/>
  <c r="H271" i="604"/>
  <c r="W270" i="604"/>
  <c r="V270" i="604"/>
  <c r="N270" i="604"/>
  <c r="K270" i="604"/>
  <c r="M270" i="604" s="1"/>
  <c r="K270" i="604" a="1"/>
  <c r="J270" i="604"/>
  <c r="J270" i="604" a="1"/>
  <c r="H270" i="604"/>
  <c r="V269" i="604"/>
  <c r="W269" i="604" s="1"/>
  <c r="N269" i="604"/>
  <c r="K269" i="604" a="1"/>
  <c r="K269" i="604" s="1"/>
  <c r="M269" i="604" s="1"/>
  <c r="J269" i="604" a="1"/>
  <c r="J269" i="604" s="1"/>
  <c r="H269" i="604"/>
  <c r="W268" i="604"/>
  <c r="V268" i="604"/>
  <c r="N268" i="604"/>
  <c r="K268" i="604"/>
  <c r="M268" i="604" s="1"/>
  <c r="K268" i="604" a="1"/>
  <c r="J268" i="604"/>
  <c r="J268" i="604" a="1"/>
  <c r="H268" i="604"/>
  <c r="V267" i="604"/>
  <c r="W267" i="604" s="1"/>
  <c r="N267" i="604"/>
  <c r="K267" i="604" a="1"/>
  <c r="K267" i="604" s="1"/>
  <c r="M267" i="604" s="1"/>
  <c r="J267" i="604" a="1"/>
  <c r="J267" i="604" s="1"/>
  <c r="H267" i="604"/>
  <c r="W266" i="604"/>
  <c r="V266" i="604"/>
  <c r="N266" i="604"/>
  <c r="K266" i="604"/>
  <c r="M266" i="604" s="1"/>
  <c r="K266" i="604" a="1"/>
  <c r="J266" i="604"/>
  <c r="J266" i="604" a="1"/>
  <c r="H266" i="604"/>
  <c r="N265" i="604"/>
  <c r="K265" i="604" a="1"/>
  <c r="K265" i="604" s="1"/>
  <c r="M265" i="604" s="1"/>
  <c r="H265" i="604"/>
  <c r="W264" i="604"/>
  <c r="V264" i="604"/>
  <c r="N264" i="604"/>
  <c r="K264" i="604"/>
  <c r="M264" i="604" s="1"/>
  <c r="K264" i="604" a="1"/>
  <c r="J264" i="604"/>
  <c r="J264" i="604" a="1"/>
  <c r="H264" i="604"/>
  <c r="V263" i="604"/>
  <c r="W263" i="604" s="1"/>
  <c r="N263" i="604"/>
  <c r="K263" i="604" a="1"/>
  <c r="K263" i="604" s="1"/>
  <c r="M263" i="604" s="1"/>
  <c r="J263" i="604" a="1"/>
  <c r="J263" i="604" s="1"/>
  <c r="H263" i="604"/>
  <c r="W262" i="604"/>
  <c r="V262" i="604"/>
  <c r="N262" i="604"/>
  <c r="K262" i="604"/>
  <c r="M262" i="604" s="1"/>
  <c r="K262" i="604" a="1"/>
  <c r="J262" i="604"/>
  <c r="J262" i="604" a="1"/>
  <c r="H262" i="604"/>
  <c r="V261" i="604"/>
  <c r="W261" i="604" s="1"/>
  <c r="N261" i="604"/>
  <c r="K261" i="604" a="1"/>
  <c r="K261" i="604" s="1"/>
  <c r="M261" i="604" s="1"/>
  <c r="J261" i="604" a="1"/>
  <c r="J261" i="604" s="1"/>
  <c r="H261" i="604"/>
  <c r="W260" i="604"/>
  <c r="V260" i="604"/>
  <c r="N260" i="604"/>
  <c r="K260" i="604"/>
  <c r="M260" i="604" s="1"/>
  <c r="K260" i="604" a="1"/>
  <c r="J260" i="604"/>
  <c r="J260" i="604" a="1"/>
  <c r="H260" i="604"/>
  <c r="V259" i="604"/>
  <c r="W259" i="604" s="1"/>
  <c r="N259" i="604"/>
  <c r="K259" i="604" a="1"/>
  <c r="K259" i="604" s="1"/>
  <c r="M259" i="604" s="1"/>
  <c r="J259" i="604" a="1"/>
  <c r="J259" i="604" s="1"/>
  <c r="H259" i="604"/>
  <c r="W258" i="604"/>
  <c r="V258" i="604"/>
  <c r="V292" i="604" s="1"/>
  <c r="W292" i="604" s="1"/>
  <c r="N258" i="604"/>
  <c r="N292" i="604" s="1"/>
  <c r="K258" i="604"/>
  <c r="K292" i="604" s="1"/>
  <c r="K258" i="604" a="1"/>
  <c r="J258" i="604"/>
  <c r="J258" i="604" a="1"/>
  <c r="H258" i="604"/>
  <c r="H292" i="604" s="1"/>
  <c r="AA257" i="604"/>
  <c r="Z257" i="604"/>
  <c r="Y257" i="604"/>
  <c r="X257" i="604"/>
  <c r="U257" i="604"/>
  <c r="T257" i="604"/>
  <c r="S257" i="604"/>
  <c r="R257" i="604"/>
  <c r="Q257" i="604"/>
  <c r="P257" i="604"/>
  <c r="O257" i="604"/>
  <c r="R338" i="604" s="1"/>
  <c r="I257" i="604"/>
  <c r="G257" i="604"/>
  <c r="J257" i="604" s="1" a="1"/>
  <c r="J257" i="604" s="1"/>
  <c r="H256" i="604"/>
  <c r="H255" i="604"/>
  <c r="H254" i="604"/>
  <c r="H253" i="604"/>
  <c r="H252" i="604"/>
  <c r="H251" i="604"/>
  <c r="K250" i="604"/>
  <c r="M250" i="604" s="1"/>
  <c r="K250" i="604" a="1"/>
  <c r="H250" i="604"/>
  <c r="K249" i="604"/>
  <c r="M249" i="604" s="1"/>
  <c r="K249" i="604" a="1"/>
  <c r="H249" i="604"/>
  <c r="K248" i="604" a="1"/>
  <c r="K248" i="604" s="1"/>
  <c r="M248" i="604" s="1"/>
  <c r="H248" i="604"/>
  <c r="K247" i="604" a="1"/>
  <c r="K247" i="604" s="1"/>
  <c r="M247" i="604" s="1"/>
  <c r="H247" i="604"/>
  <c r="W246" i="604"/>
  <c r="V246" i="604"/>
  <c r="N246" i="604"/>
  <c r="K246" i="604"/>
  <c r="M246" i="604" s="1"/>
  <c r="K246" i="604" a="1"/>
  <c r="J246" i="604" a="1"/>
  <c r="J246" i="604" s="1"/>
  <c r="H246" i="604"/>
  <c r="V245" i="604"/>
  <c r="W245" i="604" s="1"/>
  <c r="N245" i="604"/>
  <c r="K245" i="604" a="1"/>
  <c r="K245" i="604" s="1"/>
  <c r="M245" i="604" s="1"/>
  <c r="J245" i="604" a="1"/>
  <c r="J245" i="604" s="1"/>
  <c r="H245" i="604"/>
  <c r="W244" i="604"/>
  <c r="V244" i="604"/>
  <c r="N244" i="604"/>
  <c r="K244" i="604"/>
  <c r="M244" i="604" s="1"/>
  <c r="K244" i="604" a="1"/>
  <c r="J244" i="604"/>
  <c r="J244" i="604" a="1"/>
  <c r="H244" i="604"/>
  <c r="V243" i="604"/>
  <c r="W243" i="604" s="1"/>
  <c r="N243" i="604"/>
  <c r="K243" i="604" a="1"/>
  <c r="K243" i="604" s="1"/>
  <c r="M243" i="604" s="1"/>
  <c r="J243" i="604" a="1"/>
  <c r="J243" i="604" s="1"/>
  <c r="H243" i="604"/>
  <c r="M242" i="604"/>
  <c r="H242" i="604"/>
  <c r="W241" i="604"/>
  <c r="V241" i="604"/>
  <c r="N241" i="604"/>
  <c r="K241" i="604"/>
  <c r="M241" i="604" s="1"/>
  <c r="K241" i="604" a="1"/>
  <c r="J241" i="604"/>
  <c r="J241" i="604" a="1"/>
  <c r="H241" i="604"/>
  <c r="V240" i="604"/>
  <c r="W240" i="604" s="1"/>
  <c r="N240" i="604"/>
  <c r="K240" i="604" a="1"/>
  <c r="K240" i="604" s="1"/>
  <c r="M240" i="604" s="1"/>
  <c r="J240" i="604" a="1"/>
  <c r="J240" i="604" s="1"/>
  <c r="H240" i="604"/>
  <c r="K239" i="604" a="1"/>
  <c r="K239" i="604" s="1"/>
  <c r="M239" i="604" s="1"/>
  <c r="H239" i="604"/>
  <c r="H238" i="604"/>
  <c r="V237" i="604"/>
  <c r="W237" i="604" s="1"/>
  <c r="N237" i="604"/>
  <c r="K237" i="604" a="1"/>
  <c r="K237" i="604" s="1"/>
  <c r="M237" i="604" s="1"/>
  <c r="J237" i="604" a="1"/>
  <c r="J237" i="604" s="1"/>
  <c r="H237" i="604"/>
  <c r="W236" i="604"/>
  <c r="V236" i="604"/>
  <c r="N236" i="604"/>
  <c r="K236" i="604"/>
  <c r="M236" i="604" s="1"/>
  <c r="K236" i="604" a="1"/>
  <c r="J236" i="604"/>
  <c r="J236" i="604" a="1"/>
  <c r="H236" i="604"/>
  <c r="V235" i="604"/>
  <c r="W235" i="604" s="1"/>
  <c r="N235" i="604"/>
  <c r="K235" i="604" a="1"/>
  <c r="K235" i="604" s="1"/>
  <c r="M235" i="604" s="1"/>
  <c r="J235" i="604" a="1"/>
  <c r="J235" i="604" s="1"/>
  <c r="H235" i="604"/>
  <c r="W234" i="604"/>
  <c r="V234" i="604"/>
  <c r="N234" i="604"/>
  <c r="K234" i="604"/>
  <c r="M234" i="604" s="1"/>
  <c r="K234" i="604" a="1"/>
  <c r="J234" i="604"/>
  <c r="J234" i="604" a="1"/>
  <c r="H234" i="604"/>
  <c r="V233" i="604"/>
  <c r="W233" i="604" s="1"/>
  <c r="N233" i="604"/>
  <c r="K233" i="604" a="1"/>
  <c r="K233" i="604" s="1"/>
  <c r="M233" i="604" s="1"/>
  <c r="J233" i="604" a="1"/>
  <c r="J233" i="604" s="1"/>
  <c r="H233" i="604"/>
  <c r="W232" i="604"/>
  <c r="V232" i="604"/>
  <c r="N232" i="604"/>
  <c r="K232" i="604"/>
  <c r="M232" i="604" s="1"/>
  <c r="K232" i="604" a="1"/>
  <c r="J232" i="604"/>
  <c r="J232" i="604" a="1"/>
  <c r="H232" i="604"/>
  <c r="V231" i="604"/>
  <c r="W231" i="604" s="1"/>
  <c r="N231" i="604"/>
  <c r="K231" i="604" a="1"/>
  <c r="K231" i="604" s="1"/>
  <c r="M231" i="604" s="1"/>
  <c r="J231" i="604" a="1"/>
  <c r="J231" i="604" s="1"/>
  <c r="H231" i="604"/>
  <c r="W230" i="604"/>
  <c r="V230" i="604"/>
  <c r="N230" i="604"/>
  <c r="K230" i="604"/>
  <c r="M230" i="604" s="1"/>
  <c r="K230" i="604" a="1"/>
  <c r="J230" i="604"/>
  <c r="J230" i="604" a="1"/>
  <c r="H230" i="604"/>
  <c r="V229" i="604"/>
  <c r="W229" i="604" s="1"/>
  <c r="N229" i="604"/>
  <c r="K229" i="604" a="1"/>
  <c r="K229" i="604" s="1"/>
  <c r="M229" i="604" s="1"/>
  <c r="J229" i="604" a="1"/>
  <c r="J229" i="604" s="1"/>
  <c r="H229" i="604"/>
  <c r="W228" i="604"/>
  <c r="V228" i="604"/>
  <c r="N228" i="604"/>
  <c r="K228" i="604"/>
  <c r="M228" i="604" s="1"/>
  <c r="K228" i="604" a="1"/>
  <c r="J228" i="604"/>
  <c r="J228" i="604" a="1"/>
  <c r="H228" i="604"/>
  <c r="N227" i="604"/>
  <c r="K227" i="604" a="1"/>
  <c r="K227" i="604" s="1"/>
  <c r="M227" i="604" s="1"/>
  <c r="H227" i="604"/>
  <c r="N226" i="604"/>
  <c r="K226" i="604"/>
  <c r="M226" i="604" s="1"/>
  <c r="K226" i="604" a="1"/>
  <c r="H226" i="604"/>
  <c r="N225" i="604"/>
  <c r="K225" i="604" a="1"/>
  <c r="K225" i="604" s="1"/>
  <c r="M225" i="604" s="1"/>
  <c r="H225" i="604"/>
  <c r="N224" i="604"/>
  <c r="K224" i="604"/>
  <c r="M224" i="604" s="1"/>
  <c r="K224" i="604" a="1"/>
  <c r="H224" i="604"/>
  <c r="N223" i="604"/>
  <c r="K223" i="604" a="1"/>
  <c r="K223" i="604" s="1"/>
  <c r="M223" i="604" s="1"/>
  <c r="H223" i="604"/>
  <c r="N222" i="604"/>
  <c r="K222" i="604"/>
  <c r="M222" i="604" s="1"/>
  <c r="K222" i="604" a="1"/>
  <c r="H222" i="604"/>
  <c r="N221" i="604"/>
  <c r="K221" i="604" a="1"/>
  <c r="K221" i="604" s="1"/>
  <c r="M221" i="604" s="1"/>
  <c r="H221" i="604"/>
  <c r="N220" i="604"/>
  <c r="K220" i="604"/>
  <c r="M220" i="604" s="1"/>
  <c r="K220" i="604" a="1"/>
  <c r="H220" i="604"/>
  <c r="V219" i="604"/>
  <c r="W219" i="604" s="1"/>
  <c r="N219" i="604"/>
  <c r="K219" i="604" a="1"/>
  <c r="K219" i="604" s="1"/>
  <c r="M219" i="604" s="1"/>
  <c r="J219" i="604" a="1"/>
  <c r="J219" i="604" s="1"/>
  <c r="H219" i="604"/>
  <c r="W218" i="604"/>
  <c r="V218" i="604"/>
  <c r="N218" i="604"/>
  <c r="K218" i="604"/>
  <c r="M218" i="604" s="1"/>
  <c r="K218" i="604" a="1"/>
  <c r="J218" i="604"/>
  <c r="J218" i="604" a="1"/>
  <c r="H218" i="604"/>
  <c r="V217" i="604"/>
  <c r="W217" i="604" s="1"/>
  <c r="N217" i="604"/>
  <c r="K217" i="604" a="1"/>
  <c r="K217" i="604" s="1"/>
  <c r="M217" i="604" s="1"/>
  <c r="J217" i="604" a="1"/>
  <c r="J217" i="604" s="1"/>
  <c r="H217" i="604"/>
  <c r="W216" i="604"/>
  <c r="V216" i="604"/>
  <c r="N216" i="604"/>
  <c r="K216" i="604"/>
  <c r="M216" i="604" s="1"/>
  <c r="K216" i="604" a="1"/>
  <c r="J216" i="604"/>
  <c r="J216" i="604" a="1"/>
  <c r="H216" i="604"/>
  <c r="V215" i="604"/>
  <c r="W215" i="604" s="1"/>
  <c r="N215" i="604"/>
  <c r="K215" i="604" a="1"/>
  <c r="K215" i="604" s="1"/>
  <c r="M215" i="604" s="1"/>
  <c r="J215" i="604" a="1"/>
  <c r="J215" i="604" s="1"/>
  <c r="H215" i="604"/>
  <c r="W214" i="604"/>
  <c r="V214" i="604"/>
  <c r="N214" i="604"/>
  <c r="K214" i="604"/>
  <c r="M214" i="604" s="1"/>
  <c r="K214" i="604" a="1"/>
  <c r="J214" i="604"/>
  <c r="J214" i="604" a="1"/>
  <c r="H214" i="604"/>
  <c r="V213" i="604"/>
  <c r="W213" i="604" s="1"/>
  <c r="N213" i="604"/>
  <c r="K213" i="604" a="1"/>
  <c r="K213" i="604" s="1"/>
  <c r="M213" i="604" s="1"/>
  <c r="J213" i="604" a="1"/>
  <c r="J213" i="604" s="1"/>
  <c r="H213" i="604"/>
  <c r="W212" i="604"/>
  <c r="V212" i="604"/>
  <c r="N212" i="604"/>
  <c r="K212" i="604"/>
  <c r="M212" i="604" s="1"/>
  <c r="K212" i="604" a="1"/>
  <c r="J212" i="604"/>
  <c r="J212" i="604" a="1"/>
  <c r="H212" i="604"/>
  <c r="V211" i="604"/>
  <c r="W211" i="604" s="1"/>
  <c r="N211" i="604"/>
  <c r="K211" i="604" a="1"/>
  <c r="K211" i="604" s="1"/>
  <c r="M211" i="604" s="1"/>
  <c r="J211" i="604" a="1"/>
  <c r="J211" i="604" s="1"/>
  <c r="H211" i="604"/>
  <c r="W210" i="604"/>
  <c r="V210" i="604"/>
  <c r="N210" i="604"/>
  <c r="K210" i="604"/>
  <c r="M210" i="604" s="1"/>
  <c r="K210" i="604" a="1"/>
  <c r="J210" i="604"/>
  <c r="J210" i="604" a="1"/>
  <c r="H210" i="604"/>
  <c r="V209" i="604"/>
  <c r="W209" i="604" s="1"/>
  <c r="N209" i="604"/>
  <c r="K209" i="604" a="1"/>
  <c r="K209" i="604" s="1"/>
  <c r="M209" i="604" s="1"/>
  <c r="J209" i="604" a="1"/>
  <c r="J209" i="604" s="1"/>
  <c r="H209" i="604"/>
  <c r="W208" i="604"/>
  <c r="V208" i="604"/>
  <c r="N208" i="604"/>
  <c r="K208" i="604"/>
  <c r="M208" i="604" s="1"/>
  <c r="K208" i="604" a="1"/>
  <c r="J208" i="604"/>
  <c r="J208" i="604" a="1"/>
  <c r="H208" i="604"/>
  <c r="H207" i="604"/>
  <c r="H206" i="604"/>
  <c r="H205" i="604"/>
  <c r="W204" i="604"/>
  <c r="V204" i="604"/>
  <c r="N204" i="604"/>
  <c r="K204" i="604"/>
  <c r="M204" i="604" s="1"/>
  <c r="K204" i="604" a="1"/>
  <c r="J204" i="604"/>
  <c r="J204" i="604" a="1"/>
  <c r="H204" i="604"/>
  <c r="V203" i="604"/>
  <c r="W203" i="604" s="1"/>
  <c r="N203" i="604"/>
  <c r="K203" i="604" a="1"/>
  <c r="K203" i="604" s="1"/>
  <c r="M203" i="604" s="1"/>
  <c r="J203" i="604" a="1"/>
  <c r="J203" i="604" s="1"/>
  <c r="H203" i="604"/>
  <c r="W202" i="604"/>
  <c r="V202" i="604"/>
  <c r="N202" i="604"/>
  <c r="K202" i="604"/>
  <c r="M202" i="604" s="1"/>
  <c r="K202" i="604" a="1"/>
  <c r="J202" i="604"/>
  <c r="J202" i="604" a="1"/>
  <c r="H202" i="604"/>
  <c r="H201" i="604"/>
  <c r="W200" i="604"/>
  <c r="V200" i="604"/>
  <c r="V257" i="604" s="1"/>
  <c r="W257" i="604" s="1"/>
  <c r="N200" i="604"/>
  <c r="N257" i="604" s="1"/>
  <c r="K200" i="604"/>
  <c r="M200" i="604" s="1"/>
  <c r="M257" i="604" s="1"/>
  <c r="K200" i="604" a="1"/>
  <c r="J200" i="604"/>
  <c r="J200" i="604" a="1"/>
  <c r="H200" i="604"/>
  <c r="H257" i="604" s="1"/>
  <c r="AA199" i="604"/>
  <c r="AA335" i="604" s="1"/>
  <c r="Z199" i="604"/>
  <c r="Z335" i="604" s="1"/>
  <c r="Y199" i="604"/>
  <c r="Y335" i="604" s="1"/>
  <c r="X199" i="604"/>
  <c r="X335" i="604" s="1"/>
  <c r="U199" i="604"/>
  <c r="U335" i="604" s="1"/>
  <c r="T199" i="604"/>
  <c r="T335" i="604" s="1"/>
  <c r="S199" i="604"/>
  <c r="S335" i="604" s="1"/>
  <c r="R199" i="604"/>
  <c r="R335" i="604" s="1"/>
  <c r="Q199" i="604"/>
  <c r="Q335" i="604" s="1"/>
  <c r="P199" i="604"/>
  <c r="X338" i="604" s="1"/>
  <c r="O199" i="604"/>
  <c r="R337" i="604" s="1"/>
  <c r="I199" i="604"/>
  <c r="I335" i="604" s="1"/>
  <c r="B343" i="604" s="1"/>
  <c r="G199" i="604"/>
  <c r="V198" i="604"/>
  <c r="W198" i="604" s="1"/>
  <c r="N198" i="604"/>
  <c r="M198" i="604"/>
  <c r="K198" i="604" a="1"/>
  <c r="K198" i="604" s="1"/>
  <c r="J198" i="604" a="1"/>
  <c r="J198" i="604" s="1"/>
  <c r="H198" i="604"/>
  <c r="W197" i="604"/>
  <c r="V197" i="604"/>
  <c r="N197" i="604"/>
  <c r="K197" i="604"/>
  <c r="M197" i="604" s="1"/>
  <c r="K197" i="604" a="1"/>
  <c r="J197" i="604"/>
  <c r="J197" i="604" a="1"/>
  <c r="H197" i="604"/>
  <c r="K196" i="604"/>
  <c r="M196" i="604" s="1"/>
  <c r="K196" i="604" a="1"/>
  <c r="H196" i="604"/>
  <c r="K195" i="604"/>
  <c r="M195" i="604" s="1"/>
  <c r="K195" i="604" a="1"/>
  <c r="H195" i="604"/>
  <c r="K194" i="604"/>
  <c r="M194" i="604" s="1"/>
  <c r="K194" i="604" a="1"/>
  <c r="H194" i="604"/>
  <c r="K193" i="604"/>
  <c r="M193" i="604" s="1"/>
  <c r="K193" i="604" a="1"/>
  <c r="H193" i="604"/>
  <c r="V192" i="604"/>
  <c r="W192" i="604" s="1"/>
  <c r="N192" i="604"/>
  <c r="M192" i="604"/>
  <c r="K192" i="604" a="1"/>
  <c r="K192" i="604" s="1"/>
  <c r="J192" i="604" a="1"/>
  <c r="J192" i="604" s="1"/>
  <c r="H192" i="604"/>
  <c r="W191" i="604"/>
  <c r="V191" i="604"/>
  <c r="N191" i="604"/>
  <c r="K191" i="604"/>
  <c r="M191" i="604" s="1"/>
  <c r="K191" i="604" a="1"/>
  <c r="J191" i="604"/>
  <c r="J191" i="604" a="1"/>
  <c r="H191" i="604"/>
  <c r="V190" i="604"/>
  <c r="W190" i="604" s="1"/>
  <c r="N190" i="604"/>
  <c r="M190" i="604"/>
  <c r="K190" i="604" a="1"/>
  <c r="K190" i="604" s="1"/>
  <c r="J190" i="604" a="1"/>
  <c r="J190" i="604" s="1"/>
  <c r="H190" i="604"/>
  <c r="N189" i="604"/>
  <c r="K189" i="604"/>
  <c r="M189" i="604" s="1"/>
  <c r="K189" i="604" a="1"/>
  <c r="J189" i="604"/>
  <c r="J189" i="604" a="1"/>
  <c r="H189" i="604"/>
  <c r="N188" i="604"/>
  <c r="K188" i="604" a="1"/>
  <c r="K188" i="604" s="1"/>
  <c r="M188" i="604" s="1"/>
  <c r="J188" i="604" a="1"/>
  <c r="J188" i="604" s="1"/>
  <c r="H188" i="604"/>
  <c r="W187" i="604"/>
  <c r="V187" i="604"/>
  <c r="N187" i="604"/>
  <c r="K187" i="604"/>
  <c r="M187" i="604" s="1"/>
  <c r="K187" i="604" a="1"/>
  <c r="J187" i="604"/>
  <c r="J187" i="604" a="1"/>
  <c r="H187" i="604"/>
  <c r="V186" i="604"/>
  <c r="W186" i="604" s="1"/>
  <c r="N186" i="604"/>
  <c r="K186" i="604" a="1"/>
  <c r="K186" i="604" s="1"/>
  <c r="M186" i="604" s="1"/>
  <c r="J186" i="604" a="1"/>
  <c r="J186" i="604" s="1"/>
  <c r="H186" i="604"/>
  <c r="N185" i="604"/>
  <c r="K185" i="604"/>
  <c r="M185" i="604" s="1"/>
  <c r="K185" i="604" a="1"/>
  <c r="H185" i="604"/>
  <c r="N184" i="604"/>
  <c r="M184" i="604"/>
  <c r="K184" i="604" a="1"/>
  <c r="K184" i="604" s="1"/>
  <c r="H184" i="604"/>
  <c r="W183" i="604"/>
  <c r="V183" i="604"/>
  <c r="N183" i="604"/>
  <c r="K183" i="604"/>
  <c r="M183" i="604" s="1"/>
  <c r="K183" i="604" a="1"/>
  <c r="J183" i="604"/>
  <c r="J183" i="604" a="1"/>
  <c r="H183" i="604"/>
  <c r="V182" i="604"/>
  <c r="W182" i="604" s="1"/>
  <c r="N182" i="604"/>
  <c r="K182" i="604" a="1"/>
  <c r="K182" i="604" s="1"/>
  <c r="M182" i="604" s="1"/>
  <c r="J182" i="604" a="1"/>
  <c r="J182" i="604" s="1"/>
  <c r="H182" i="604"/>
  <c r="W181" i="604"/>
  <c r="V181" i="604"/>
  <c r="N181" i="604"/>
  <c r="K181" i="604"/>
  <c r="M181" i="604" s="1"/>
  <c r="K181" i="604" a="1"/>
  <c r="J181" i="604"/>
  <c r="J181" i="604" a="1"/>
  <c r="H181" i="604"/>
  <c r="V180" i="604"/>
  <c r="W180" i="604" s="1"/>
  <c r="N180" i="604"/>
  <c r="K180" i="604" a="1"/>
  <c r="K180" i="604" s="1"/>
  <c r="M180" i="604" s="1"/>
  <c r="J180" i="604" a="1"/>
  <c r="J180" i="604" s="1"/>
  <c r="H180" i="604"/>
  <c r="W179" i="604"/>
  <c r="V179" i="604"/>
  <c r="N179" i="604"/>
  <c r="K179" i="604"/>
  <c r="M179" i="604" s="1"/>
  <c r="K179" i="604" a="1"/>
  <c r="J179" i="604"/>
  <c r="J179" i="604" a="1"/>
  <c r="H179" i="604"/>
  <c r="V178" i="604"/>
  <c r="N178" i="604"/>
  <c r="K178" i="604" a="1"/>
  <c r="K178" i="604" s="1"/>
  <c r="K199" i="604" s="1"/>
  <c r="J178" i="604" a="1"/>
  <c r="J178" i="604" s="1"/>
  <c r="H178" i="604"/>
  <c r="X171" i="604"/>
  <c r="X170" i="604"/>
  <c r="G170" i="604"/>
  <c r="C170" i="604"/>
  <c r="X169" i="604"/>
  <c r="I169" i="604"/>
  <c r="E169" i="604"/>
  <c r="K169" i="604" s="1"/>
  <c r="M169" i="604" s="1"/>
  <c r="I168" i="604"/>
  <c r="E168" i="604"/>
  <c r="K168" i="604" s="1"/>
  <c r="M168" i="604" s="1"/>
  <c r="I167" i="604"/>
  <c r="E167" i="604"/>
  <c r="K167" i="604" s="1"/>
  <c r="M167" i="604" s="1"/>
  <c r="X166" i="604"/>
  <c r="Q524" i="604" s="1"/>
  <c r="I166" i="604"/>
  <c r="I170" i="604" s="1"/>
  <c r="E166" i="604"/>
  <c r="E170" i="604" s="1"/>
  <c r="AA163" i="604"/>
  <c r="Z163" i="604"/>
  <c r="Y163" i="604"/>
  <c r="X163" i="604"/>
  <c r="U163" i="604"/>
  <c r="T163" i="604"/>
  <c r="S163" i="604"/>
  <c r="R163" i="604"/>
  <c r="Q163" i="604"/>
  <c r="P163" i="604"/>
  <c r="R171" i="604" s="1"/>
  <c r="O163" i="604"/>
  <c r="I163" i="604"/>
  <c r="H162" i="604"/>
  <c r="H161" i="604"/>
  <c r="H160" i="604"/>
  <c r="V159" i="604"/>
  <c r="W159" i="604" s="1"/>
  <c r="N159" i="604"/>
  <c r="K159" i="604"/>
  <c r="G159" i="604"/>
  <c r="K159" i="604" s="1" a="1"/>
  <c r="D159" i="604"/>
  <c r="H159" i="604" s="1"/>
  <c r="V158" i="604"/>
  <c r="W158" i="604" s="1"/>
  <c r="N158" i="604"/>
  <c r="K158" i="604" a="1"/>
  <c r="K158" i="604" s="1"/>
  <c r="M158" i="604" s="1"/>
  <c r="J158" i="604" a="1"/>
  <c r="J158" i="604" s="1"/>
  <c r="H158" i="604"/>
  <c r="H157" i="604"/>
  <c r="H156" i="604"/>
  <c r="W155" i="604"/>
  <c r="V155" i="604"/>
  <c r="N155" i="604"/>
  <c r="K155" i="604"/>
  <c r="M155" i="604" s="1"/>
  <c r="K155" i="604" a="1"/>
  <c r="J155" i="604"/>
  <c r="J155" i="604" a="1"/>
  <c r="H155" i="604"/>
  <c r="V154" i="604"/>
  <c r="W154" i="604" s="1"/>
  <c r="N154" i="604"/>
  <c r="K154" i="604" a="1"/>
  <c r="K154" i="604" s="1"/>
  <c r="M154" i="604" s="1"/>
  <c r="J154" i="604" a="1"/>
  <c r="J154" i="604" s="1"/>
  <c r="H154" i="604"/>
  <c r="H153" i="604"/>
  <c r="V152" i="604"/>
  <c r="W152" i="604" s="1"/>
  <c r="N152" i="604"/>
  <c r="J152" i="604" a="1"/>
  <c r="J152" i="604" s="1"/>
  <c r="G152" i="604"/>
  <c r="H152" i="604" s="1"/>
  <c r="V151" i="604"/>
  <c r="W151" i="604" s="1"/>
  <c r="N151" i="604"/>
  <c r="M151" i="604"/>
  <c r="K151" i="604" a="1"/>
  <c r="K151" i="604" s="1"/>
  <c r="J151" i="604" a="1"/>
  <c r="J151" i="604" s="1"/>
  <c r="H151" i="604"/>
  <c r="W150" i="604"/>
  <c r="V150" i="604"/>
  <c r="N150" i="604"/>
  <c r="N163" i="604" s="1"/>
  <c r="K150" i="604"/>
  <c r="M150" i="604" s="1"/>
  <c r="K150" i="604" a="1"/>
  <c r="J150" i="604"/>
  <c r="J150" i="604" a="1"/>
  <c r="H150" i="604"/>
  <c r="V149" i="604"/>
  <c r="W149" i="604" s="1"/>
  <c r="N149" i="604"/>
  <c r="J149" i="604" a="1"/>
  <c r="J149" i="604" s="1"/>
  <c r="G149" i="604"/>
  <c r="AA148" i="604"/>
  <c r="Z148" i="604"/>
  <c r="Y148" i="604"/>
  <c r="X148" i="604"/>
  <c r="V148" i="604"/>
  <c r="U148" i="604"/>
  <c r="T148" i="604"/>
  <c r="S148" i="604"/>
  <c r="Q148" i="604"/>
  <c r="P148" i="604"/>
  <c r="O148" i="604"/>
  <c r="R170" i="604" s="1"/>
  <c r="I148" i="604"/>
  <c r="G148" i="604"/>
  <c r="V147" i="604"/>
  <c r="W147" i="604" s="1"/>
  <c r="N147" i="604"/>
  <c r="K147" i="604" a="1"/>
  <c r="K147" i="604" s="1"/>
  <c r="M147" i="604" s="1"/>
  <c r="J147" i="604" a="1"/>
  <c r="J147" i="604" s="1"/>
  <c r="H147" i="604"/>
  <c r="K146" i="604"/>
  <c r="K146" i="604" a="1"/>
  <c r="H146" i="604"/>
  <c r="K145" i="604" a="1"/>
  <c r="K145" i="604" s="1"/>
  <c r="H145" i="604"/>
  <c r="K144" i="604" a="1"/>
  <c r="K144" i="604" s="1"/>
  <c r="H144" i="604"/>
  <c r="K143" i="604"/>
  <c r="K143" i="604" a="1"/>
  <c r="H143" i="604"/>
  <c r="V142" i="604"/>
  <c r="W142" i="604" s="1"/>
  <c r="N142" i="604"/>
  <c r="K142" i="604" a="1"/>
  <c r="K142" i="604" s="1"/>
  <c r="M142" i="604" s="1"/>
  <c r="J142" i="604" a="1"/>
  <c r="J142" i="604" s="1"/>
  <c r="H142" i="604"/>
  <c r="W141" i="604"/>
  <c r="V141" i="604"/>
  <c r="N141" i="604"/>
  <c r="K141" i="604"/>
  <c r="M141" i="604" s="1"/>
  <c r="K141" i="604" a="1"/>
  <c r="J141" i="604"/>
  <c r="J141" i="604" a="1"/>
  <c r="H141" i="604"/>
  <c r="V140" i="604"/>
  <c r="W140" i="604" s="1"/>
  <c r="N140" i="604"/>
  <c r="K140" i="604" a="1"/>
  <c r="K140" i="604" s="1"/>
  <c r="M140" i="604" s="1"/>
  <c r="J140" i="604" a="1"/>
  <c r="J140" i="604" s="1"/>
  <c r="H140" i="604"/>
  <c r="W139" i="604"/>
  <c r="V139" i="604"/>
  <c r="N139" i="604"/>
  <c r="K139" i="604"/>
  <c r="M139" i="604" s="1"/>
  <c r="K139" i="604" a="1"/>
  <c r="J139" i="604"/>
  <c r="J139" i="604" a="1"/>
  <c r="H139" i="604"/>
  <c r="V138" i="604"/>
  <c r="W138" i="604" s="1"/>
  <c r="N138" i="604"/>
  <c r="N148" i="604" s="1"/>
  <c r="K138" i="604" a="1"/>
  <c r="K138" i="604" s="1"/>
  <c r="K148" i="604" s="1"/>
  <c r="J138" i="604" a="1"/>
  <c r="J138" i="604" s="1"/>
  <c r="H138" i="604"/>
  <c r="H148" i="604" s="1"/>
  <c r="AA137" i="604"/>
  <c r="Z137" i="604"/>
  <c r="Y137" i="604"/>
  <c r="X137" i="604"/>
  <c r="U137" i="604"/>
  <c r="T137" i="604"/>
  <c r="S137" i="604"/>
  <c r="Q137" i="604"/>
  <c r="P137" i="604"/>
  <c r="R169" i="604" s="1"/>
  <c r="O137" i="604"/>
  <c r="J137" i="604" a="1"/>
  <c r="J137" i="604" s="1"/>
  <c r="I137" i="604"/>
  <c r="H137" i="604"/>
  <c r="G137" i="604"/>
  <c r="C527" i="604" s="1"/>
  <c r="W136" i="604"/>
  <c r="V136" i="604"/>
  <c r="N136" i="604"/>
  <c r="K136" i="604"/>
  <c r="M136" i="604" s="1"/>
  <c r="K136" i="604" a="1"/>
  <c r="J136" i="604"/>
  <c r="J136" i="604" a="1"/>
  <c r="H136" i="604"/>
  <c r="V135" i="604"/>
  <c r="W135" i="604" s="1"/>
  <c r="N135" i="604"/>
  <c r="M135" i="604"/>
  <c r="K135" i="604" a="1"/>
  <c r="K135" i="604" s="1"/>
  <c r="J135" i="604" a="1"/>
  <c r="J135" i="604" s="1"/>
  <c r="H135" i="604"/>
  <c r="W134" i="604"/>
  <c r="V134" i="604"/>
  <c r="N134" i="604"/>
  <c r="K134" i="604"/>
  <c r="M134" i="604" s="1"/>
  <c r="K134" i="604" a="1"/>
  <c r="J134" i="604"/>
  <c r="J134" i="604" a="1"/>
  <c r="H134" i="604"/>
  <c r="V133" i="604"/>
  <c r="W133" i="604" s="1"/>
  <c r="N133" i="604"/>
  <c r="M133" i="604"/>
  <c r="K133" i="604" a="1"/>
  <c r="K133" i="604" s="1"/>
  <c r="J133" i="604" a="1"/>
  <c r="J133" i="604" s="1"/>
  <c r="H133" i="604"/>
  <c r="W132" i="604"/>
  <c r="V132" i="604"/>
  <c r="N132" i="604"/>
  <c r="K132" i="604"/>
  <c r="M132" i="604" s="1"/>
  <c r="K132" i="604" a="1"/>
  <c r="J132" i="604"/>
  <c r="J132" i="604" a="1"/>
  <c r="H132" i="604"/>
  <c r="V131" i="604"/>
  <c r="W131" i="604" s="1"/>
  <c r="N131" i="604"/>
  <c r="M131" i="604"/>
  <c r="K131" i="604" a="1"/>
  <c r="K131" i="604" s="1"/>
  <c r="J131" i="604" a="1"/>
  <c r="J131" i="604" s="1"/>
  <c r="H131" i="604"/>
  <c r="W130" i="604"/>
  <c r="V130" i="604"/>
  <c r="N130" i="604"/>
  <c r="K130" i="604"/>
  <c r="M130" i="604" s="1"/>
  <c r="K130" i="604" a="1"/>
  <c r="J130" i="604"/>
  <c r="J130" i="604" a="1"/>
  <c r="H130" i="604"/>
  <c r="V129" i="604"/>
  <c r="W129" i="604" s="1"/>
  <c r="N129" i="604"/>
  <c r="M129" i="604"/>
  <c r="K129" i="604" a="1"/>
  <c r="K129" i="604" s="1"/>
  <c r="J129" i="604" a="1"/>
  <c r="J129" i="604" s="1"/>
  <c r="H129" i="604"/>
  <c r="W128" i="604"/>
  <c r="V128" i="604"/>
  <c r="N128" i="604"/>
  <c r="K128" i="604"/>
  <c r="M128" i="604" s="1"/>
  <c r="K128" i="604" a="1"/>
  <c r="J128" i="604"/>
  <c r="J128" i="604" a="1"/>
  <c r="H128" i="604"/>
  <c r="V127" i="604"/>
  <c r="W127" i="604" s="1"/>
  <c r="N127" i="604"/>
  <c r="M127" i="604"/>
  <c r="K127" i="604" a="1"/>
  <c r="K127" i="604" s="1"/>
  <c r="J127" i="604" a="1"/>
  <c r="J127" i="604" s="1"/>
  <c r="H127" i="604"/>
  <c r="W126" i="604"/>
  <c r="V126" i="604"/>
  <c r="N126" i="604"/>
  <c r="K126" i="604"/>
  <c r="M126" i="604" s="1"/>
  <c r="K126" i="604" a="1"/>
  <c r="J126" i="604"/>
  <c r="J126" i="604" a="1"/>
  <c r="H126" i="604"/>
  <c r="V125" i="604"/>
  <c r="W125" i="604" s="1"/>
  <c r="N125" i="604"/>
  <c r="M125" i="604"/>
  <c r="K125" i="604" a="1"/>
  <c r="K125" i="604" s="1"/>
  <c r="J125" i="604" a="1"/>
  <c r="J125" i="604" s="1"/>
  <c r="H125" i="604"/>
  <c r="W124" i="604"/>
  <c r="V124" i="604"/>
  <c r="N124" i="604"/>
  <c r="K124" i="604"/>
  <c r="M124" i="604" s="1"/>
  <c r="K124" i="604" a="1"/>
  <c r="J124" i="604"/>
  <c r="J124" i="604" a="1"/>
  <c r="H124" i="604"/>
  <c r="V123" i="604"/>
  <c r="W123" i="604" s="1"/>
  <c r="N123" i="604"/>
  <c r="M123" i="604"/>
  <c r="K123" i="604" a="1"/>
  <c r="K123" i="604" s="1"/>
  <c r="J123" i="604" a="1"/>
  <c r="J123" i="604" s="1"/>
  <c r="H123" i="604"/>
  <c r="W122" i="604"/>
  <c r="V122" i="604"/>
  <c r="N122" i="604"/>
  <c r="N137" i="604" s="1"/>
  <c r="K122" i="604"/>
  <c r="M122" i="604" s="1"/>
  <c r="K122" i="604" a="1"/>
  <c r="J122" i="604"/>
  <c r="J122" i="604" a="1"/>
  <c r="H122" i="604"/>
  <c r="AA121" i="604"/>
  <c r="Z121" i="604"/>
  <c r="Y121" i="604"/>
  <c r="X121" i="604"/>
  <c r="U121" i="604"/>
  <c r="T121" i="604"/>
  <c r="S121" i="604"/>
  <c r="R121" i="604"/>
  <c r="Q121" i="604"/>
  <c r="P121" i="604"/>
  <c r="R168" i="604" s="1"/>
  <c r="O121" i="604"/>
  <c r="I121" i="604"/>
  <c r="W120" i="604"/>
  <c r="V120" i="604"/>
  <c r="N120" i="604"/>
  <c r="K120" i="604"/>
  <c r="M120" i="604" s="1"/>
  <c r="K120" i="604" a="1"/>
  <c r="J120" i="604"/>
  <c r="J120" i="604" a="1"/>
  <c r="H120" i="604"/>
  <c r="V119" i="604"/>
  <c r="W119" i="604" s="1"/>
  <c r="N119" i="604"/>
  <c r="K119" i="604" a="1"/>
  <c r="K119" i="604" s="1"/>
  <c r="M119" i="604" s="1"/>
  <c r="J119" i="604" a="1"/>
  <c r="J119" i="604" s="1"/>
  <c r="H119" i="604"/>
  <c r="W118" i="604"/>
  <c r="V118" i="604"/>
  <c r="N118" i="604"/>
  <c r="K118" i="604"/>
  <c r="M118" i="604" s="1"/>
  <c r="K118" i="604" a="1"/>
  <c r="J118" i="604"/>
  <c r="J118" i="604" a="1"/>
  <c r="H118" i="604"/>
  <c r="K117" i="604" a="1"/>
  <c r="K117" i="604" s="1"/>
  <c r="H117" i="604"/>
  <c r="K116" i="604"/>
  <c r="K116" i="604" a="1"/>
  <c r="H116" i="604"/>
  <c r="K115" i="604" a="1"/>
  <c r="K115" i="604" s="1"/>
  <c r="H115" i="604"/>
  <c r="W114" i="604"/>
  <c r="V114" i="604"/>
  <c r="N114" i="604"/>
  <c r="K114" i="604"/>
  <c r="M114" i="604" s="1"/>
  <c r="K114" i="604" a="1"/>
  <c r="J114" i="604"/>
  <c r="J114" i="604" a="1"/>
  <c r="H114" i="604"/>
  <c r="V113" i="604"/>
  <c r="W113" i="604" s="1"/>
  <c r="N113" i="604"/>
  <c r="J113" i="604" a="1"/>
  <c r="J113" i="604" s="1"/>
  <c r="G113" i="604"/>
  <c r="H113" i="604" s="1"/>
  <c r="N112" i="604"/>
  <c r="K112" i="604" a="1"/>
  <c r="K112" i="604" s="1"/>
  <c r="M112" i="604" s="1"/>
  <c r="H112" i="604"/>
  <c r="N111" i="604"/>
  <c r="K111" i="604"/>
  <c r="M111" i="604" s="1"/>
  <c r="K111" i="604" a="1"/>
  <c r="H111" i="604"/>
  <c r="N110" i="604"/>
  <c r="K110" i="604" a="1"/>
  <c r="K110" i="604" s="1"/>
  <c r="M110" i="604" s="1"/>
  <c r="H110" i="604"/>
  <c r="N109" i="604"/>
  <c r="K109" i="604"/>
  <c r="M109" i="604" s="1"/>
  <c r="K109" i="604" a="1"/>
  <c r="H109" i="604"/>
  <c r="N108" i="604"/>
  <c r="K108" i="604" a="1"/>
  <c r="K108" i="604" s="1"/>
  <c r="M108" i="604" s="1"/>
  <c r="G108" i="604"/>
  <c r="H108" i="604" s="1"/>
  <c r="N107" i="604"/>
  <c r="K107" i="604" a="1"/>
  <c r="K107" i="604" s="1"/>
  <c r="M107" i="604" s="1"/>
  <c r="H107" i="604"/>
  <c r="W106" i="604"/>
  <c r="V106" i="604"/>
  <c r="N106" i="604"/>
  <c r="K106" i="604"/>
  <c r="M106" i="604" s="1"/>
  <c r="K106" i="604" a="1"/>
  <c r="J106" i="604"/>
  <c r="J106" i="604" a="1"/>
  <c r="H106" i="604"/>
  <c r="V105" i="604"/>
  <c r="W105" i="604" s="1"/>
  <c r="N105" i="604"/>
  <c r="M105" i="604"/>
  <c r="K105" i="604" a="1"/>
  <c r="K105" i="604" s="1"/>
  <c r="J105" i="604" a="1"/>
  <c r="J105" i="604" s="1"/>
  <c r="H105" i="604"/>
  <c r="W104" i="604"/>
  <c r="V104" i="604"/>
  <c r="N104" i="604"/>
  <c r="K104" i="604"/>
  <c r="M104" i="604" s="1"/>
  <c r="K104" i="604" a="1"/>
  <c r="J104" i="604"/>
  <c r="J104" i="604" a="1"/>
  <c r="H104" i="604"/>
  <c r="V103" i="604"/>
  <c r="W103" i="604" s="1"/>
  <c r="N103" i="604"/>
  <c r="M103" i="604"/>
  <c r="K103" i="604" a="1"/>
  <c r="K103" i="604" s="1"/>
  <c r="J103" i="604" a="1"/>
  <c r="J103" i="604" s="1"/>
  <c r="H103" i="604"/>
  <c r="W102" i="604"/>
  <c r="V102" i="604"/>
  <c r="N102" i="604"/>
  <c r="K102" i="604"/>
  <c r="M102" i="604" s="1"/>
  <c r="K102" i="604" a="1"/>
  <c r="J102" i="604"/>
  <c r="J102" i="604" a="1"/>
  <c r="H102" i="604"/>
  <c r="V101" i="604"/>
  <c r="W101" i="604" s="1"/>
  <c r="N101" i="604"/>
  <c r="M101" i="604"/>
  <c r="K101" i="604" a="1"/>
  <c r="K101" i="604" s="1"/>
  <c r="J101" i="604" a="1"/>
  <c r="J101" i="604" s="1"/>
  <c r="H101" i="604"/>
  <c r="W100" i="604"/>
  <c r="V100" i="604"/>
  <c r="N100" i="604"/>
  <c r="K100" i="604"/>
  <c r="M100" i="604" s="1"/>
  <c r="K100" i="604" a="1"/>
  <c r="J100" i="604"/>
  <c r="J100" i="604" a="1"/>
  <c r="H100" i="604"/>
  <c r="V99" i="604"/>
  <c r="W99" i="604" s="1"/>
  <c r="N99" i="604"/>
  <c r="M99" i="604"/>
  <c r="K99" i="604" a="1"/>
  <c r="K99" i="604" s="1"/>
  <c r="J99" i="604" a="1"/>
  <c r="J99" i="604" s="1"/>
  <c r="H99" i="604"/>
  <c r="W98" i="604"/>
  <c r="V98" i="604"/>
  <c r="N98" i="604"/>
  <c r="K98" i="604"/>
  <c r="M98" i="604" s="1"/>
  <c r="K98" i="604" a="1"/>
  <c r="J98" i="604"/>
  <c r="J98" i="604" a="1"/>
  <c r="H98" i="604"/>
  <c r="V97" i="604"/>
  <c r="W97" i="604" s="1"/>
  <c r="N97" i="604"/>
  <c r="M97" i="604"/>
  <c r="K97" i="604" a="1"/>
  <c r="K97" i="604" s="1"/>
  <c r="J97" i="604" a="1"/>
  <c r="J97" i="604" s="1"/>
  <c r="H97" i="604"/>
  <c r="W96" i="604"/>
  <c r="V96" i="604"/>
  <c r="N96" i="604"/>
  <c r="K96" i="604"/>
  <c r="M96" i="604" s="1"/>
  <c r="K96" i="604" a="1"/>
  <c r="J96" i="604"/>
  <c r="J96" i="604" a="1"/>
  <c r="H96" i="604"/>
  <c r="V95" i="604"/>
  <c r="W95" i="604" s="1"/>
  <c r="N95" i="604"/>
  <c r="M95" i="604"/>
  <c r="K95" i="604" a="1"/>
  <c r="K95" i="604" s="1"/>
  <c r="J95" i="604" a="1"/>
  <c r="J95" i="604" s="1"/>
  <c r="H95" i="604"/>
  <c r="M94" i="604"/>
  <c r="K94" i="604" a="1"/>
  <c r="K94" i="604" s="1"/>
  <c r="H94" i="604"/>
  <c r="W93" i="604"/>
  <c r="V93" i="604"/>
  <c r="N93" i="604"/>
  <c r="K93" i="604"/>
  <c r="M93" i="604" s="1"/>
  <c r="K93" i="604" a="1"/>
  <c r="J93" i="604"/>
  <c r="J93" i="604" a="1"/>
  <c r="H93" i="604"/>
  <c r="V92" i="604"/>
  <c r="W92" i="604" s="1"/>
  <c r="N92" i="604"/>
  <c r="K92" i="604" a="1"/>
  <c r="K92" i="604" s="1"/>
  <c r="M92" i="604" s="1"/>
  <c r="J92" i="604" a="1"/>
  <c r="J92" i="604" s="1"/>
  <c r="H92" i="604"/>
  <c r="W91" i="604"/>
  <c r="V91" i="604"/>
  <c r="N91" i="604"/>
  <c r="K91" i="604"/>
  <c r="M91" i="604" s="1"/>
  <c r="H91" i="604"/>
  <c r="G91" i="604"/>
  <c r="K91" i="604" s="1" a="1"/>
  <c r="W90" i="604"/>
  <c r="V90" i="604"/>
  <c r="N90" i="604"/>
  <c r="N121" i="604" s="1"/>
  <c r="H90" i="604"/>
  <c r="G90" i="604"/>
  <c r="G121" i="604" s="1"/>
  <c r="C526" i="604" s="1"/>
  <c r="W89" i="604"/>
  <c r="V89" i="604"/>
  <c r="N89" i="604"/>
  <c r="K89" i="604"/>
  <c r="M89" i="604" s="1"/>
  <c r="K89" i="604" a="1"/>
  <c r="J89" i="604"/>
  <c r="J89" i="604" a="1"/>
  <c r="H89" i="604"/>
  <c r="V88" i="604"/>
  <c r="W88" i="604" s="1"/>
  <c r="N88" i="604"/>
  <c r="K88" i="604" a="1"/>
  <c r="K88" i="604" s="1"/>
  <c r="M88" i="604" s="1"/>
  <c r="J88" i="604" a="1"/>
  <c r="J88" i="604" s="1"/>
  <c r="H88" i="604"/>
  <c r="W87" i="604"/>
  <c r="V87" i="604"/>
  <c r="N87" i="604"/>
  <c r="K87" i="604"/>
  <c r="M87" i="604" s="1"/>
  <c r="K87" i="604" a="1"/>
  <c r="J87" i="604"/>
  <c r="J87" i="604" a="1"/>
  <c r="H87" i="604"/>
  <c r="H121" i="604" s="1"/>
  <c r="AA86" i="604"/>
  <c r="Z86" i="604"/>
  <c r="Z164" i="604" s="1"/>
  <c r="Y86" i="604"/>
  <c r="X86" i="604"/>
  <c r="X164" i="604" s="1"/>
  <c r="U86" i="604"/>
  <c r="T86" i="604"/>
  <c r="T164" i="604" s="1"/>
  <c r="S86" i="604"/>
  <c r="R86" i="604"/>
  <c r="R164" i="604" s="1"/>
  <c r="Q86" i="604"/>
  <c r="P86" i="604"/>
  <c r="X167" i="604" s="1"/>
  <c r="O86" i="604"/>
  <c r="I86" i="604"/>
  <c r="K85" i="604"/>
  <c r="K85" i="604" a="1"/>
  <c r="H85" i="604"/>
  <c r="K84" i="604" a="1"/>
  <c r="K84" i="604" s="1"/>
  <c r="H84" i="604"/>
  <c r="K83" i="604"/>
  <c r="K83" i="604" a="1"/>
  <c r="H83" i="604"/>
  <c r="K82" i="604" a="1"/>
  <c r="K82" i="604" s="1"/>
  <c r="H82" i="604"/>
  <c r="K81" i="604"/>
  <c r="K81" i="604" a="1"/>
  <c r="H81" i="604"/>
  <c r="K80" i="604" a="1"/>
  <c r="K80" i="604" s="1"/>
  <c r="H80" i="604"/>
  <c r="K79" i="604" a="1"/>
  <c r="K79" i="604" s="1"/>
  <c r="M79" i="604" s="1"/>
  <c r="H79" i="604"/>
  <c r="M78" i="604"/>
  <c r="K78" i="604" a="1"/>
  <c r="K78" i="604" s="1"/>
  <c r="H78" i="604"/>
  <c r="K77" i="604" a="1"/>
  <c r="K77" i="604" s="1"/>
  <c r="M77" i="604" s="1"/>
  <c r="H77" i="604"/>
  <c r="M76" i="604"/>
  <c r="K76" i="604" a="1"/>
  <c r="K76" i="604" s="1"/>
  <c r="H76" i="604"/>
  <c r="W75" i="604"/>
  <c r="V75" i="604"/>
  <c r="N75" i="604"/>
  <c r="K75" i="604"/>
  <c r="M75" i="604" s="1"/>
  <c r="K75" i="604" a="1"/>
  <c r="J75" i="604"/>
  <c r="J75" i="604" a="1"/>
  <c r="H75" i="604"/>
  <c r="V74" i="604"/>
  <c r="W74" i="604" s="1"/>
  <c r="N74" i="604"/>
  <c r="K74" i="604" a="1"/>
  <c r="K74" i="604" s="1"/>
  <c r="M74" i="604" s="1"/>
  <c r="J74" i="604" a="1"/>
  <c r="J74" i="604" s="1"/>
  <c r="H74" i="604"/>
  <c r="W73" i="604"/>
  <c r="V73" i="604"/>
  <c r="N73" i="604"/>
  <c r="K73" i="604"/>
  <c r="M73" i="604" s="1"/>
  <c r="K73" i="604" a="1"/>
  <c r="J73" i="604"/>
  <c r="J73" i="604" a="1"/>
  <c r="H73" i="604"/>
  <c r="V72" i="604"/>
  <c r="W72" i="604" s="1"/>
  <c r="N72" i="604"/>
  <c r="K72" i="604" a="1"/>
  <c r="K72" i="604" s="1"/>
  <c r="M72" i="604" s="1"/>
  <c r="J72" i="604" a="1"/>
  <c r="J72" i="604" s="1"/>
  <c r="H72" i="604"/>
  <c r="H71" i="604"/>
  <c r="V70" i="604"/>
  <c r="W70" i="604" s="1"/>
  <c r="N70" i="604"/>
  <c r="M70" i="604"/>
  <c r="K70" i="604" a="1"/>
  <c r="K70" i="604" s="1"/>
  <c r="J70" i="604" a="1"/>
  <c r="J70" i="604" s="1"/>
  <c r="H70" i="604"/>
  <c r="W69" i="604"/>
  <c r="V69" i="604"/>
  <c r="N69" i="604"/>
  <c r="K69" i="604"/>
  <c r="M69" i="604" s="1"/>
  <c r="K69" i="604" a="1"/>
  <c r="J69" i="604"/>
  <c r="J69" i="604" a="1"/>
  <c r="H69" i="604"/>
  <c r="K68" i="604" a="1"/>
  <c r="K68" i="604" s="1"/>
  <c r="H68" i="604"/>
  <c r="K67" i="604"/>
  <c r="K67" i="604" a="1"/>
  <c r="H67" i="604"/>
  <c r="V66" i="604"/>
  <c r="W66" i="604" s="1"/>
  <c r="N66" i="604"/>
  <c r="K66" i="604" a="1"/>
  <c r="K66" i="604" s="1"/>
  <c r="M66" i="604" s="1"/>
  <c r="J66" i="604" a="1"/>
  <c r="J66" i="604" s="1"/>
  <c r="H66" i="604"/>
  <c r="W65" i="604"/>
  <c r="V65" i="604"/>
  <c r="N65" i="604"/>
  <c r="K65" i="604"/>
  <c r="M65" i="604" s="1"/>
  <c r="K65" i="604" a="1"/>
  <c r="J65" i="604"/>
  <c r="J65" i="604" a="1"/>
  <c r="H65" i="604"/>
  <c r="V64" i="604"/>
  <c r="W64" i="604" s="1"/>
  <c r="N64" i="604"/>
  <c r="K64" i="604" a="1"/>
  <c r="K64" i="604" s="1"/>
  <c r="M64" i="604" s="1"/>
  <c r="J64" i="604" a="1"/>
  <c r="J64" i="604" s="1"/>
  <c r="H64" i="604"/>
  <c r="W63" i="604"/>
  <c r="V63" i="604"/>
  <c r="N63" i="604"/>
  <c r="K63" i="604"/>
  <c r="M63" i="604" s="1"/>
  <c r="K63" i="604" a="1"/>
  <c r="J63" i="604"/>
  <c r="J63" i="604" a="1"/>
  <c r="H63" i="604"/>
  <c r="V62" i="604"/>
  <c r="W62" i="604" s="1"/>
  <c r="N62" i="604"/>
  <c r="K62" i="604" a="1"/>
  <c r="K62" i="604" s="1"/>
  <c r="M62" i="604" s="1"/>
  <c r="J62" i="604" a="1"/>
  <c r="J62" i="604" s="1"/>
  <c r="H62" i="604"/>
  <c r="W61" i="604"/>
  <c r="V61" i="604"/>
  <c r="N61" i="604"/>
  <c r="K61" i="604"/>
  <c r="M61" i="604" s="1"/>
  <c r="K61" i="604" a="1"/>
  <c r="J61" i="604"/>
  <c r="J61" i="604" a="1"/>
  <c r="H61" i="604"/>
  <c r="V60" i="604"/>
  <c r="W60" i="604" s="1"/>
  <c r="N60" i="604"/>
  <c r="K60" i="604" a="1"/>
  <c r="K60" i="604" s="1"/>
  <c r="M60" i="604" s="1"/>
  <c r="J60" i="604" a="1"/>
  <c r="J60" i="604" s="1"/>
  <c r="H60" i="604"/>
  <c r="W59" i="604"/>
  <c r="V59" i="604"/>
  <c r="N59" i="604"/>
  <c r="K59" i="604"/>
  <c r="M59" i="604" s="1"/>
  <c r="K59" i="604" a="1"/>
  <c r="J59" i="604"/>
  <c r="J59" i="604" a="1"/>
  <c r="H59" i="604"/>
  <c r="V58" i="604"/>
  <c r="W58" i="604" s="1"/>
  <c r="N58" i="604"/>
  <c r="K58" i="604" a="1"/>
  <c r="K58" i="604" s="1"/>
  <c r="M58" i="604" s="1"/>
  <c r="J58" i="604" a="1"/>
  <c r="J58" i="604" s="1"/>
  <c r="H58" i="604"/>
  <c r="W57" i="604"/>
  <c r="V57" i="604"/>
  <c r="N57" i="604"/>
  <c r="K57" i="604"/>
  <c r="M57" i="604" s="1"/>
  <c r="K57" i="604" a="1"/>
  <c r="J57" i="604"/>
  <c r="J57" i="604" a="1"/>
  <c r="H57" i="604"/>
  <c r="K56" i="604"/>
  <c r="M56" i="604" s="1"/>
  <c r="K56" i="604" a="1"/>
  <c r="H56" i="604"/>
  <c r="K55" i="604"/>
  <c r="M55" i="604" s="1"/>
  <c r="K55" i="604" a="1"/>
  <c r="H55" i="604"/>
  <c r="K54" i="604"/>
  <c r="M54" i="604" s="1"/>
  <c r="K54" i="604" a="1"/>
  <c r="H54" i="604"/>
  <c r="K53" i="604"/>
  <c r="M53" i="604" s="1"/>
  <c r="K53" i="604" a="1"/>
  <c r="H53" i="604"/>
  <c r="N52" i="604"/>
  <c r="M52" i="604"/>
  <c r="K52" i="604" a="1"/>
  <c r="K52" i="604" s="1"/>
  <c r="H52" i="604"/>
  <c r="N51" i="604"/>
  <c r="K51" i="604"/>
  <c r="M51" i="604" s="1"/>
  <c r="K51" i="604" a="1"/>
  <c r="H51" i="604"/>
  <c r="N50" i="604"/>
  <c r="M50" i="604"/>
  <c r="K50" i="604" a="1"/>
  <c r="K50" i="604" s="1"/>
  <c r="H50" i="604"/>
  <c r="N49" i="604"/>
  <c r="H49" i="604"/>
  <c r="G49" i="604"/>
  <c r="K49" i="604" s="1" a="1"/>
  <c r="K49" i="604" s="1"/>
  <c r="M49" i="604" s="1"/>
  <c r="W48" i="604"/>
  <c r="V48" i="604"/>
  <c r="N48" i="604"/>
  <c r="K48" i="604"/>
  <c r="M48" i="604" s="1"/>
  <c r="H48" i="604"/>
  <c r="G48" i="604"/>
  <c r="K48" i="604" s="1" a="1"/>
  <c r="W47" i="604"/>
  <c r="V47" i="604"/>
  <c r="N47" i="604"/>
  <c r="K47" i="604"/>
  <c r="M47" i="604" s="1"/>
  <c r="K47" i="604" a="1"/>
  <c r="J47" i="604"/>
  <c r="J47" i="604" a="1"/>
  <c r="H47" i="604"/>
  <c r="V46" i="604"/>
  <c r="W46" i="604" s="1"/>
  <c r="N46" i="604"/>
  <c r="M46" i="604"/>
  <c r="K46" i="604" a="1"/>
  <c r="K46" i="604" s="1"/>
  <c r="J46" i="604" a="1"/>
  <c r="J46" i="604" s="1"/>
  <c r="H46" i="604"/>
  <c r="W45" i="604"/>
  <c r="V45" i="604"/>
  <c r="N45" i="604"/>
  <c r="K45" i="604"/>
  <c r="M45" i="604" s="1"/>
  <c r="K45" i="604" a="1"/>
  <c r="J45" i="604"/>
  <c r="J45" i="604" a="1"/>
  <c r="H45" i="604"/>
  <c r="V44" i="604"/>
  <c r="W44" i="604" s="1"/>
  <c r="N44" i="604"/>
  <c r="M44" i="604"/>
  <c r="K44" i="604" a="1"/>
  <c r="K44" i="604" s="1"/>
  <c r="J44" i="604" a="1"/>
  <c r="J44" i="604" s="1"/>
  <c r="H44" i="604"/>
  <c r="W43" i="604"/>
  <c r="V43" i="604"/>
  <c r="N43" i="604"/>
  <c r="K43" i="604"/>
  <c r="M43" i="604" s="1"/>
  <c r="K43" i="604" a="1"/>
  <c r="J43" i="604"/>
  <c r="J43" i="604" a="1"/>
  <c r="H43" i="604"/>
  <c r="V42" i="604"/>
  <c r="W42" i="604" s="1"/>
  <c r="N42" i="604"/>
  <c r="J42" i="604" a="1"/>
  <c r="J42" i="604" s="1"/>
  <c r="G42" i="604"/>
  <c r="V41" i="604"/>
  <c r="W41" i="604" s="1"/>
  <c r="N41" i="604"/>
  <c r="M41" i="604"/>
  <c r="K41" i="604" a="1"/>
  <c r="K41" i="604" s="1"/>
  <c r="J41" i="604" a="1"/>
  <c r="J41" i="604" s="1"/>
  <c r="H41" i="604"/>
  <c r="W40" i="604"/>
  <c r="V40" i="604"/>
  <c r="N40" i="604"/>
  <c r="K40" i="604"/>
  <c r="M40" i="604" s="1"/>
  <c r="K40" i="604" a="1"/>
  <c r="J40" i="604"/>
  <c r="J40" i="604" a="1"/>
  <c r="H40" i="604"/>
  <c r="V39" i="604"/>
  <c r="W39" i="604" s="1"/>
  <c r="N39" i="604"/>
  <c r="M39" i="604"/>
  <c r="K39" i="604" a="1"/>
  <c r="K39" i="604" s="1"/>
  <c r="J39" i="604" a="1"/>
  <c r="J39" i="604" s="1"/>
  <c r="H39" i="604"/>
  <c r="W38" i="604"/>
  <c r="V38" i="604"/>
  <c r="N38" i="604"/>
  <c r="K38" i="604"/>
  <c r="M38" i="604" s="1"/>
  <c r="K38" i="604" a="1"/>
  <c r="J38" i="604"/>
  <c r="J38" i="604" a="1"/>
  <c r="H38" i="604"/>
  <c r="V37" i="604"/>
  <c r="W37" i="604" s="1"/>
  <c r="N37" i="604"/>
  <c r="M37" i="604"/>
  <c r="K37" i="604" a="1"/>
  <c r="K37" i="604" s="1"/>
  <c r="J37" i="604" a="1"/>
  <c r="J37" i="604" s="1"/>
  <c r="H37" i="604"/>
  <c r="H36" i="604"/>
  <c r="H35" i="604"/>
  <c r="H34" i="604"/>
  <c r="V33" i="604"/>
  <c r="W33" i="604" s="1"/>
  <c r="N33" i="604"/>
  <c r="K33" i="604" a="1"/>
  <c r="K33" i="604" s="1"/>
  <c r="M33" i="604" s="1"/>
  <c r="J33" i="604" a="1"/>
  <c r="J33" i="604" s="1"/>
  <c r="H33" i="604"/>
  <c r="W32" i="604"/>
  <c r="V32" i="604"/>
  <c r="N32" i="604"/>
  <c r="N86" i="604" s="1"/>
  <c r="K32" i="604"/>
  <c r="M32" i="604" s="1"/>
  <c r="K32" i="604" a="1"/>
  <c r="J32" i="604"/>
  <c r="J32" i="604" a="1"/>
  <c r="H32" i="604"/>
  <c r="V31" i="604"/>
  <c r="W31" i="604" s="1"/>
  <c r="N31" i="604"/>
  <c r="K31" i="604" a="1"/>
  <c r="K31" i="604" s="1"/>
  <c r="M31" i="604" s="1"/>
  <c r="J31" i="604" a="1"/>
  <c r="J31" i="604" s="1"/>
  <c r="H31" i="604"/>
  <c r="K30" i="604"/>
  <c r="K30" i="604" a="1"/>
  <c r="H30" i="604"/>
  <c r="V29" i="604"/>
  <c r="W29" i="604" s="1"/>
  <c r="N29" i="604"/>
  <c r="M29" i="604"/>
  <c r="K29" i="604" a="1"/>
  <c r="K29" i="604" s="1"/>
  <c r="J29" i="604" a="1"/>
  <c r="J29" i="604" s="1"/>
  <c r="H29" i="604"/>
  <c r="AA28" i="604"/>
  <c r="AA164" i="604" s="1"/>
  <c r="Z28" i="604"/>
  <c r="Y28" i="604"/>
  <c r="Y164" i="604" s="1"/>
  <c r="X28" i="604"/>
  <c r="U28" i="604"/>
  <c r="U164" i="604" s="1"/>
  <c r="T28" i="604"/>
  <c r="S28" i="604"/>
  <c r="S164" i="604" s="1"/>
  <c r="R28" i="604"/>
  <c r="Q28" i="604"/>
  <c r="Q164" i="604" s="1"/>
  <c r="P28" i="604"/>
  <c r="O28" i="604"/>
  <c r="O164" i="604" s="1"/>
  <c r="I28" i="604"/>
  <c r="G28" i="604"/>
  <c r="V27" i="604"/>
  <c r="W27" i="604" s="1"/>
  <c r="N27" i="604"/>
  <c r="M27" i="604"/>
  <c r="K27" i="604" a="1"/>
  <c r="K27" i="604" s="1"/>
  <c r="J27" i="604" a="1"/>
  <c r="J27" i="604" s="1"/>
  <c r="H27" i="604"/>
  <c r="W26" i="604"/>
  <c r="V26" i="604"/>
  <c r="N26" i="604"/>
  <c r="K26" i="604"/>
  <c r="M26" i="604" s="1"/>
  <c r="K26" i="604" a="1"/>
  <c r="J26" i="604"/>
  <c r="J26" i="604" a="1"/>
  <c r="H26" i="604"/>
  <c r="K25" i="604"/>
  <c r="M25" i="604" s="1"/>
  <c r="K25" i="604" a="1"/>
  <c r="J25" i="604"/>
  <c r="J25" i="604" a="1"/>
  <c r="H25" i="604"/>
  <c r="K24" i="604"/>
  <c r="M24" i="604" s="1"/>
  <c r="K24" i="604" a="1"/>
  <c r="J24" i="604"/>
  <c r="J24" i="604" a="1"/>
  <c r="H24" i="604"/>
  <c r="K23" i="604"/>
  <c r="M23" i="604" s="1"/>
  <c r="K23" i="604" a="1"/>
  <c r="J23" i="604"/>
  <c r="J23" i="604" a="1"/>
  <c r="H23" i="604"/>
  <c r="K22" i="604"/>
  <c r="M22" i="604" s="1"/>
  <c r="K22" i="604" a="1"/>
  <c r="J22" i="604"/>
  <c r="J22" i="604" a="1"/>
  <c r="H22" i="604"/>
  <c r="V21" i="604"/>
  <c r="W21" i="604" s="1"/>
  <c r="N21" i="604"/>
  <c r="M21" i="604"/>
  <c r="K21" i="604" a="1"/>
  <c r="K21" i="604" s="1"/>
  <c r="J21" i="604" a="1"/>
  <c r="J21" i="604" s="1"/>
  <c r="H21" i="604"/>
  <c r="W20" i="604"/>
  <c r="V20" i="604"/>
  <c r="N20" i="604"/>
  <c r="K20" i="604"/>
  <c r="M20" i="604" s="1"/>
  <c r="K20" i="604" a="1"/>
  <c r="J20" i="604"/>
  <c r="J20" i="604" a="1"/>
  <c r="H20" i="604"/>
  <c r="V19" i="604"/>
  <c r="W19" i="604" s="1"/>
  <c r="N19" i="604"/>
  <c r="M19" i="604"/>
  <c r="K19" i="604" a="1"/>
  <c r="K19" i="604" s="1"/>
  <c r="J19" i="604" a="1"/>
  <c r="J19" i="604" s="1"/>
  <c r="H19" i="604"/>
  <c r="N18" i="604"/>
  <c r="K18" i="604"/>
  <c r="M18" i="604" s="1"/>
  <c r="K18" i="604" a="1"/>
  <c r="J18" i="604"/>
  <c r="J18" i="604" a="1"/>
  <c r="H18" i="604"/>
  <c r="N17" i="604"/>
  <c r="K17" i="604" a="1"/>
  <c r="K17" i="604" s="1"/>
  <c r="M17" i="604" s="1"/>
  <c r="J17" i="604" a="1"/>
  <c r="J17" i="604" s="1"/>
  <c r="H17" i="604"/>
  <c r="W16" i="604"/>
  <c r="V16" i="604"/>
  <c r="N16" i="604"/>
  <c r="K16" i="604"/>
  <c r="M16" i="604" s="1"/>
  <c r="K16" i="604" a="1"/>
  <c r="J16" i="604"/>
  <c r="J16" i="604" a="1"/>
  <c r="H16" i="604"/>
  <c r="V15" i="604"/>
  <c r="W15" i="604" s="1"/>
  <c r="N15" i="604"/>
  <c r="K15" i="604" a="1"/>
  <c r="K15" i="604" s="1"/>
  <c r="M15" i="604" s="1"/>
  <c r="J15" i="604" a="1"/>
  <c r="J15" i="604" s="1"/>
  <c r="H15" i="604"/>
  <c r="N14" i="604"/>
  <c r="K14" i="604"/>
  <c r="M14" i="604" s="1"/>
  <c r="K14" i="604" a="1"/>
  <c r="H14" i="604"/>
  <c r="N13" i="604"/>
  <c r="K13" i="604" a="1"/>
  <c r="K13" i="604" s="1"/>
  <c r="M13" i="604" s="1"/>
  <c r="H13" i="604"/>
  <c r="W12" i="604"/>
  <c r="V12" i="604"/>
  <c r="N12" i="604"/>
  <c r="K12" i="604"/>
  <c r="M12" i="604" s="1"/>
  <c r="K12" i="604" a="1"/>
  <c r="J12" i="604"/>
  <c r="J12" i="604" a="1"/>
  <c r="H12" i="604"/>
  <c r="V11" i="604"/>
  <c r="W11" i="604" s="1"/>
  <c r="N11" i="604"/>
  <c r="K11" i="604" a="1"/>
  <c r="K11" i="604" s="1"/>
  <c r="M11" i="604" s="1"/>
  <c r="J11" i="604" a="1"/>
  <c r="J11" i="604" s="1"/>
  <c r="H11" i="604"/>
  <c r="W10" i="604"/>
  <c r="V10" i="604"/>
  <c r="N10" i="604"/>
  <c r="K10" i="604"/>
  <c r="M10" i="604" s="1"/>
  <c r="K10" i="604" a="1"/>
  <c r="J10" i="604"/>
  <c r="J10" i="604" a="1"/>
  <c r="H10" i="604"/>
  <c r="V9" i="604"/>
  <c r="W9" i="604" s="1"/>
  <c r="N9" i="604"/>
  <c r="K9" i="604" a="1"/>
  <c r="K9" i="604" s="1"/>
  <c r="M9" i="604" s="1"/>
  <c r="J9" i="604" a="1"/>
  <c r="J9" i="604" s="1"/>
  <c r="H9" i="604"/>
  <c r="W8" i="604"/>
  <c r="V8" i="604"/>
  <c r="N8" i="604"/>
  <c r="K8" i="604"/>
  <c r="M8" i="604" s="1"/>
  <c r="K8" i="604" a="1"/>
  <c r="J8" i="604"/>
  <c r="J8" i="604" a="1"/>
  <c r="H8" i="604"/>
  <c r="V7" i="604"/>
  <c r="V28" i="604" s="1"/>
  <c r="N7" i="604"/>
  <c r="K7" i="604" a="1"/>
  <c r="K7" i="604" s="1"/>
  <c r="J7" i="604" a="1"/>
  <c r="J7" i="604" s="1"/>
  <c r="H7" i="604"/>
  <c r="M173" i="605" l="1" a="1"/>
  <c r="M173" i="605" s="1"/>
  <c r="E530" i="605"/>
  <c r="O521" i="605" a="1"/>
  <c r="O521" i="605" s="1"/>
  <c r="L164" i="605"/>
  <c r="I171" i="605" s="1"/>
  <c r="I172" i="605"/>
  <c r="M172" i="605" s="1"/>
  <c r="Q530" i="605"/>
  <c r="S526" i="605" s="1"/>
  <c r="K530" i="605"/>
  <c r="M524" i="605" s="1" a="1"/>
  <c r="M524" i="605" s="1"/>
  <c r="T172" i="605"/>
  <c r="T168" i="605"/>
  <c r="T167" i="605"/>
  <c r="T169" i="605"/>
  <c r="T170" i="605"/>
  <c r="T171" i="605"/>
  <c r="T509" i="605" a="1"/>
  <c r="T509" i="605" s="1"/>
  <c r="Z510" i="605"/>
  <c r="T511" i="605"/>
  <c r="E343" i="605"/>
  <c r="I343" i="605" s="1"/>
  <c r="M343" i="605" s="1"/>
  <c r="L335" i="605"/>
  <c r="I342" i="605" s="1"/>
  <c r="O519" i="605" a="1"/>
  <c r="O519" i="605" s="1"/>
  <c r="E515" i="605"/>
  <c r="I515" i="605" s="1"/>
  <c r="M515" i="605" s="1"/>
  <c r="L507" i="605"/>
  <c r="I514" i="605" s="1"/>
  <c r="T515" i="605"/>
  <c r="T514" i="605"/>
  <c r="T510" i="605"/>
  <c r="T512" i="605"/>
  <c r="Z515" i="605"/>
  <c r="Z513" i="605"/>
  <c r="Z512" i="605"/>
  <c r="Z514" i="605"/>
  <c r="Z511" i="605"/>
  <c r="I164" i="604"/>
  <c r="B172" i="604" s="1"/>
  <c r="C520" i="604" s="1"/>
  <c r="K28" i="604"/>
  <c r="M7" i="604"/>
  <c r="M28" i="604" s="1"/>
  <c r="K527" i="604"/>
  <c r="Q525" i="604"/>
  <c r="K526" i="604"/>
  <c r="K528" i="604"/>
  <c r="K529" i="604"/>
  <c r="W28" i="604"/>
  <c r="J121" i="604" a="1"/>
  <c r="J121" i="604" s="1"/>
  <c r="V121" i="604"/>
  <c r="W121" i="604" s="1"/>
  <c r="C528" i="604"/>
  <c r="J148" i="604" a="1"/>
  <c r="J148" i="604" s="1"/>
  <c r="W148" i="604"/>
  <c r="V163" i="604"/>
  <c r="P164" i="604"/>
  <c r="X168" i="604" s="1"/>
  <c r="K166" i="604"/>
  <c r="R167" i="604"/>
  <c r="Q528" i="604"/>
  <c r="Q529" i="604"/>
  <c r="K308" i="604"/>
  <c r="M293" i="604"/>
  <c r="M308" i="604" s="1"/>
  <c r="K341" i="604"/>
  <c r="M337" i="604"/>
  <c r="H28" i="604"/>
  <c r="N28" i="604"/>
  <c r="N164" i="604" s="1"/>
  <c r="B173" i="604" s="1"/>
  <c r="W7" i="604"/>
  <c r="C524" i="604"/>
  <c r="J28" i="604" a="1"/>
  <c r="J28" i="604" s="1"/>
  <c r="G86" i="604"/>
  <c r="H42" i="604"/>
  <c r="H86" i="604" s="1"/>
  <c r="K42" i="604" a="1"/>
  <c r="K42" i="604" s="1"/>
  <c r="M42" i="604" s="1"/>
  <c r="M86" i="604" s="1"/>
  <c r="V86" i="604"/>
  <c r="W86" i="604" s="1"/>
  <c r="K113" i="604" a="1"/>
  <c r="K113" i="604" s="1"/>
  <c r="M113" i="604" s="1"/>
  <c r="M137" i="604"/>
  <c r="V137" i="604"/>
  <c r="W137" i="604" s="1"/>
  <c r="K137" i="604"/>
  <c r="M138" i="604"/>
  <c r="M148" i="604" s="1"/>
  <c r="G163" i="604"/>
  <c r="H149" i="604"/>
  <c r="H163" i="604" s="1"/>
  <c r="K149" i="604" a="1"/>
  <c r="K149" i="604" s="1"/>
  <c r="K152" i="604" a="1"/>
  <c r="K152" i="604" s="1"/>
  <c r="M152" i="604" s="1"/>
  <c r="G164" i="604"/>
  <c r="R166" i="604"/>
  <c r="Q527" i="604"/>
  <c r="M178" i="604"/>
  <c r="M199" i="604" s="1"/>
  <c r="V199" i="604"/>
  <c r="W178" i="604"/>
  <c r="W199" i="604" s="1"/>
  <c r="J48" i="604" a="1"/>
  <c r="J48" i="604" s="1"/>
  <c r="J90" i="604" a="1"/>
  <c r="J90" i="604" s="1"/>
  <c r="K90" i="604" a="1"/>
  <c r="K90" i="604" s="1"/>
  <c r="M90" i="604" s="1"/>
  <c r="M121" i="604" s="1"/>
  <c r="J91" i="604" a="1"/>
  <c r="J91" i="604" s="1"/>
  <c r="J159" i="604" a="1"/>
  <c r="J159" i="604" s="1"/>
  <c r="H199" i="604"/>
  <c r="N199" i="604"/>
  <c r="N335" i="604" s="1"/>
  <c r="B344" i="604" s="1"/>
  <c r="E344" i="604" s="1"/>
  <c r="G335" i="604"/>
  <c r="J199" i="604" a="1"/>
  <c r="J199" i="604" s="1"/>
  <c r="R344" i="604"/>
  <c r="T343" i="604" s="1"/>
  <c r="T337" i="604" a="1"/>
  <c r="T337" i="604" s="1"/>
  <c r="T338" i="604"/>
  <c r="T339" i="604"/>
  <c r="T341" i="604"/>
  <c r="H334" i="604"/>
  <c r="K334" i="604"/>
  <c r="T342" i="604"/>
  <c r="K370" i="604"/>
  <c r="M349" i="604"/>
  <c r="M370" i="604" s="1"/>
  <c r="K257" i="604"/>
  <c r="K335" i="604" s="1"/>
  <c r="E343" i="604" s="1"/>
  <c r="I343" i="604" s="1"/>
  <c r="M343" i="604" s="1"/>
  <c r="V308" i="604"/>
  <c r="W308" i="604" s="1"/>
  <c r="O335" i="604"/>
  <c r="E341" i="604"/>
  <c r="B514" i="604"/>
  <c r="J507" i="604" a="1"/>
  <c r="J507" i="604" s="1"/>
  <c r="M514" i="604" s="1"/>
  <c r="R509" i="604"/>
  <c r="X509" i="604"/>
  <c r="O507" i="604"/>
  <c r="X510" i="604" s="1"/>
  <c r="M258" i="604"/>
  <c r="M292" i="604" s="1"/>
  <c r="M309" i="604"/>
  <c r="M319" i="604" s="1"/>
  <c r="M320" i="604"/>
  <c r="M334" i="604" s="1"/>
  <c r="P335" i="604"/>
  <c r="X339" i="604" s="1"/>
  <c r="X344" i="604" s="1"/>
  <c r="W349" i="604"/>
  <c r="W370" i="604" s="1"/>
  <c r="J370" i="604" a="1"/>
  <c r="J370" i="604" s="1"/>
  <c r="K428" i="604"/>
  <c r="R510" i="604"/>
  <c r="M429" i="604"/>
  <c r="M463" i="604" s="1"/>
  <c r="M479" i="604"/>
  <c r="K479" i="604"/>
  <c r="V490" i="604"/>
  <c r="W490" i="604" s="1"/>
  <c r="W480" i="604"/>
  <c r="V506" i="604"/>
  <c r="W491" i="604"/>
  <c r="W506" i="604" s="1"/>
  <c r="J533" i="604"/>
  <c r="T533" i="604" a="1"/>
  <c r="T533" i="604" s="1"/>
  <c r="J534" i="604"/>
  <c r="Q534" i="604" s="1"/>
  <c r="T534" i="604" a="1"/>
  <c r="T534" i="604" s="1"/>
  <c r="J535" i="604"/>
  <c r="Q535" i="604" s="1"/>
  <c r="T535" i="604" a="1"/>
  <c r="T535" i="604" s="1"/>
  <c r="C536" i="604"/>
  <c r="T536" i="604" s="1" a="1"/>
  <c r="T536" i="604" s="1"/>
  <c r="R511" i="604"/>
  <c r="R512" i="604"/>
  <c r="R513" i="604"/>
  <c r="H506" i="604"/>
  <c r="H507" i="604" s="1"/>
  <c r="E514" i="604" s="1"/>
  <c r="N506" i="604"/>
  <c r="N507" i="604" s="1"/>
  <c r="B516" i="604" s="1"/>
  <c r="E516" i="604" s="1"/>
  <c r="K509" i="604"/>
  <c r="K510" i="604"/>
  <c r="M510" i="604" s="1"/>
  <c r="M526" i="605" l="1"/>
  <c r="M528" i="605"/>
  <c r="M525" i="605"/>
  <c r="M529" i="605"/>
  <c r="M527" i="605"/>
  <c r="G520" i="605"/>
  <c r="S528" i="605"/>
  <c r="S527" i="605"/>
  <c r="S529" i="605"/>
  <c r="S524" i="605" a="1"/>
  <c r="S524" i="605" s="1"/>
  <c r="S525" i="605"/>
  <c r="Z337" i="604" a="1"/>
  <c r="Z337" i="604" s="1"/>
  <c r="Z342" i="604"/>
  <c r="Z341" i="604"/>
  <c r="Z343" i="604"/>
  <c r="Z340" i="604"/>
  <c r="Z338" i="604"/>
  <c r="R516" i="604"/>
  <c r="T509" i="604" s="1" a="1"/>
  <c r="T509" i="604" s="1"/>
  <c r="M507" i="604"/>
  <c r="V335" i="604"/>
  <c r="I344" i="604" s="1"/>
  <c r="K524" i="604"/>
  <c r="R173" i="604"/>
  <c r="T166" i="604" a="1"/>
  <c r="T166" i="604" s="1"/>
  <c r="K121" i="604"/>
  <c r="H164" i="604"/>
  <c r="E171" i="604" s="1"/>
  <c r="M341" i="604"/>
  <c r="M166" i="604"/>
  <c r="K170" i="604"/>
  <c r="M170" i="604" s="1"/>
  <c r="W163" i="604"/>
  <c r="K86" i="604"/>
  <c r="W164" i="604"/>
  <c r="T513" i="604"/>
  <c r="K513" i="604"/>
  <c r="M513" i="604" s="1"/>
  <c r="M509" i="604"/>
  <c r="T512" i="604"/>
  <c r="R535" i="604"/>
  <c r="S535" i="604" a="1"/>
  <c r="S535" i="604" s="1"/>
  <c r="R534" i="604"/>
  <c r="S534" i="604" a="1"/>
  <c r="S534" i="604" s="1"/>
  <c r="J536" i="604"/>
  <c r="Q533" i="604"/>
  <c r="T510" i="604"/>
  <c r="Z339" i="604"/>
  <c r="X516" i="604"/>
  <c r="V507" i="604"/>
  <c r="K507" i="604"/>
  <c r="B342" i="604"/>
  <c r="L335" i="604"/>
  <c r="I342" i="604" s="1"/>
  <c r="J335" i="604" a="1"/>
  <c r="J335" i="604" s="1"/>
  <c r="M342" i="604" s="1"/>
  <c r="H335" i="604"/>
  <c r="E342" i="604" s="1"/>
  <c r="W335" i="604"/>
  <c r="M335" i="604"/>
  <c r="J164" i="604" a="1"/>
  <c r="J164" i="604" s="1"/>
  <c r="M171" i="604" s="1"/>
  <c r="B171" i="604"/>
  <c r="C519" i="604" s="1"/>
  <c r="K163" i="604"/>
  <c r="M149" i="604"/>
  <c r="M163" i="604" s="1"/>
  <c r="M164" i="604" s="1"/>
  <c r="C529" i="604"/>
  <c r="J163" i="604" a="1"/>
  <c r="J163" i="604" s="1"/>
  <c r="C525" i="604"/>
  <c r="J86" i="604" a="1"/>
  <c r="J86" i="604" s="1"/>
  <c r="C530" i="604"/>
  <c r="E524" i="604"/>
  <c r="C521" i="604"/>
  <c r="G521" i="604" s="1"/>
  <c r="E173" i="604"/>
  <c r="T340" i="604"/>
  <c r="K525" i="604"/>
  <c r="T167" i="604"/>
  <c r="Q526" i="604"/>
  <c r="E528" i="604"/>
  <c r="X173" i="604"/>
  <c r="V164" i="604"/>
  <c r="I173" i="604" s="1"/>
  <c r="K164" i="604"/>
  <c r="E172" i="604" s="1"/>
  <c r="S530" i="605" l="1"/>
  <c r="K520" i="605"/>
  <c r="O520" i="605" s="1"/>
  <c r="K519" i="605"/>
  <c r="M173" i="604" a="1"/>
  <c r="M173" i="604" s="1"/>
  <c r="S526" i="604"/>
  <c r="Q530" i="604"/>
  <c r="M525" i="604"/>
  <c r="L164" i="604"/>
  <c r="I171" i="604" s="1"/>
  <c r="E515" i="604"/>
  <c r="I515" i="604" s="1"/>
  <c r="M515" i="604" s="1"/>
  <c r="L507" i="604"/>
  <c r="I514" i="604" s="1"/>
  <c r="Z513" i="604"/>
  <c r="Z512" i="604"/>
  <c r="Z511" i="604"/>
  <c r="Z514" i="604"/>
  <c r="Z515" i="604"/>
  <c r="R533" i="604"/>
  <c r="R536" i="604" s="1"/>
  <c r="Q536" i="604"/>
  <c r="S536" i="604" s="1" a="1"/>
  <c r="S536" i="604" s="1"/>
  <c r="S533" i="604" a="1"/>
  <c r="S533" i="604" s="1"/>
  <c r="K530" i="604"/>
  <c r="T172" i="604"/>
  <c r="T168" i="604"/>
  <c r="T170" i="604"/>
  <c r="T171" i="604"/>
  <c r="T169" i="604"/>
  <c r="M344" i="604" a="1"/>
  <c r="M344" i="604" s="1"/>
  <c r="Z510" i="604"/>
  <c r="G520" i="604"/>
  <c r="K520" i="604" s="1"/>
  <c r="O520" i="604" s="1"/>
  <c r="I172" i="604"/>
  <c r="M172" i="604" s="1"/>
  <c r="Z172" i="604"/>
  <c r="Z166" i="604" a="1"/>
  <c r="Z166" i="604" s="1"/>
  <c r="Z170" i="604"/>
  <c r="Z171" i="604"/>
  <c r="Z167" i="604"/>
  <c r="Z169" i="604"/>
  <c r="Z168" i="604"/>
  <c r="E527" i="604"/>
  <c r="E526" i="604"/>
  <c r="E525" i="604"/>
  <c r="E530" i="604" s="1"/>
  <c r="E529" i="604"/>
  <c r="K519" i="604"/>
  <c r="O519" i="604" a="1"/>
  <c r="O519" i="604" s="1"/>
  <c r="I516" i="604"/>
  <c r="M516" i="604" s="1" a="1"/>
  <c r="M516" i="604" s="1"/>
  <c r="W507" i="604"/>
  <c r="Z509" i="604" a="1"/>
  <c r="Z509" i="604" s="1"/>
  <c r="G519" i="604"/>
  <c r="M524" i="604" a="1"/>
  <c r="M524" i="604" s="1"/>
  <c r="T515" i="604"/>
  <c r="T514" i="604"/>
  <c r="T511" i="604"/>
  <c r="I149" i="602"/>
  <c r="I91" i="602"/>
  <c r="I121" i="602" s="1"/>
  <c r="I114" i="602"/>
  <c r="I144" i="602"/>
  <c r="I136" i="602"/>
  <c r="I48" i="602"/>
  <c r="I44" i="602"/>
  <c r="K521" i="604" l="1"/>
  <c r="O521" i="604" s="1" a="1"/>
  <c r="O521" i="604" s="1"/>
  <c r="M528" i="604"/>
  <c r="M527" i="604"/>
  <c r="M529" i="604"/>
  <c r="M526" i="604"/>
  <c r="S524" i="604" a="1"/>
  <c r="S524" i="604" s="1"/>
  <c r="S529" i="604"/>
  <c r="S527" i="604"/>
  <c r="S528" i="604"/>
  <c r="S525" i="604"/>
  <c r="G115" i="600"/>
  <c r="G109" i="602"/>
  <c r="G145" i="602"/>
  <c r="G91" i="602"/>
  <c r="G136" i="602"/>
  <c r="G144" i="602"/>
  <c r="G114" i="602"/>
  <c r="G149" i="602"/>
  <c r="G48" i="602"/>
  <c r="G49" i="602"/>
  <c r="G50" i="602"/>
  <c r="G44" i="602"/>
  <c r="P536" i="602"/>
  <c r="O536" i="602"/>
  <c r="N536" i="602"/>
  <c r="M536" i="602"/>
  <c r="L536" i="602"/>
  <c r="K536" i="602"/>
  <c r="I536" i="602"/>
  <c r="H536" i="602"/>
  <c r="G536" i="602"/>
  <c r="F536" i="602"/>
  <c r="E536" i="602"/>
  <c r="D536" i="602"/>
  <c r="C535" i="602"/>
  <c r="T535" i="602" s="1" a="1"/>
  <c r="T535" i="602" s="1"/>
  <c r="C534" i="602"/>
  <c r="T534" i="602" s="1" a="1"/>
  <c r="T534" i="602" s="1"/>
  <c r="C533" i="602"/>
  <c r="C536" i="602" s="1"/>
  <c r="G517" i="602"/>
  <c r="N517" i="602" s="1"/>
  <c r="X515" i="602"/>
  <c r="X514" i="602"/>
  <c r="X513" i="602"/>
  <c r="G513" i="602"/>
  <c r="C513" i="602"/>
  <c r="X512" i="602"/>
  <c r="I512" i="602"/>
  <c r="E512" i="602"/>
  <c r="K512" i="602" s="1"/>
  <c r="M512" i="602" s="1"/>
  <c r="X511" i="602"/>
  <c r="I511" i="602"/>
  <c r="E511" i="602"/>
  <c r="K511" i="602" s="1"/>
  <c r="M511" i="602" s="1"/>
  <c r="I510" i="602"/>
  <c r="E510" i="602"/>
  <c r="K510" i="602" s="1"/>
  <c r="M510" i="602" s="1"/>
  <c r="I509" i="602"/>
  <c r="I513" i="602" s="1"/>
  <c r="E509" i="602"/>
  <c r="E513" i="602" s="1"/>
  <c r="AA506" i="602"/>
  <c r="Z506" i="602"/>
  <c r="Y506" i="602"/>
  <c r="X506" i="602"/>
  <c r="U506" i="602"/>
  <c r="T506" i="602"/>
  <c r="S506" i="602"/>
  <c r="R506" i="602"/>
  <c r="Q506" i="602"/>
  <c r="P506" i="602"/>
  <c r="R514" i="602" s="1"/>
  <c r="O506" i="602"/>
  <c r="J506" i="602" a="1"/>
  <c r="J506" i="602" s="1"/>
  <c r="I506" i="602"/>
  <c r="G506" i="602"/>
  <c r="H505" i="602"/>
  <c r="H504" i="602"/>
  <c r="H503" i="602"/>
  <c r="D502" i="602"/>
  <c r="H502" i="602" s="1"/>
  <c r="W501" i="602"/>
  <c r="V501" i="602"/>
  <c r="N501" i="602"/>
  <c r="K501" i="602"/>
  <c r="M501" i="602" s="1"/>
  <c r="K501" i="602" a="1"/>
  <c r="J501" i="602"/>
  <c r="J501" i="602" a="1"/>
  <c r="H501" i="602"/>
  <c r="H500" i="602"/>
  <c r="H499" i="602"/>
  <c r="V498" i="602"/>
  <c r="W498" i="602" s="1"/>
  <c r="N498" i="602"/>
  <c r="K498" i="602" a="1"/>
  <c r="K498" i="602" s="1"/>
  <c r="M498" i="602" s="1"/>
  <c r="J498" i="602" a="1"/>
  <c r="J498" i="602" s="1"/>
  <c r="H498" i="602"/>
  <c r="W497" i="602"/>
  <c r="V497" i="602"/>
  <c r="N497" i="602"/>
  <c r="K497" i="602"/>
  <c r="M497" i="602" s="1"/>
  <c r="K497" i="602" a="1"/>
  <c r="J497" i="602"/>
  <c r="J497" i="602" a="1"/>
  <c r="H497" i="602"/>
  <c r="H496" i="602"/>
  <c r="H495" i="602"/>
  <c r="V494" i="602"/>
  <c r="W494" i="602" s="1"/>
  <c r="N494" i="602"/>
  <c r="K494" i="602" a="1"/>
  <c r="K494" i="602" s="1"/>
  <c r="M494" i="602" s="1"/>
  <c r="J494" i="602" a="1"/>
  <c r="J494" i="602" s="1"/>
  <c r="H494" i="602"/>
  <c r="W493" i="602"/>
  <c r="V493" i="602"/>
  <c r="N493" i="602"/>
  <c r="K493" i="602"/>
  <c r="M493" i="602" s="1"/>
  <c r="K493" i="602" a="1"/>
  <c r="J493" i="602"/>
  <c r="J493" i="602" a="1"/>
  <c r="H493" i="602"/>
  <c r="V492" i="602"/>
  <c r="W492" i="602" s="1"/>
  <c r="N492" i="602"/>
  <c r="K492" i="602" a="1"/>
  <c r="K492" i="602" s="1"/>
  <c r="M492" i="602" s="1"/>
  <c r="J492" i="602" a="1"/>
  <c r="J492" i="602" s="1"/>
  <c r="H492" i="602"/>
  <c r="W491" i="602"/>
  <c r="V491" i="602"/>
  <c r="N491" i="602"/>
  <c r="N506" i="602" s="1"/>
  <c r="K491" i="602"/>
  <c r="K506" i="602" s="1"/>
  <c r="K491" i="602" a="1"/>
  <c r="J491" i="602"/>
  <c r="J491" i="602" a="1"/>
  <c r="H491" i="602"/>
  <c r="H506" i="602" s="1"/>
  <c r="AA490" i="602"/>
  <c r="Z490" i="602"/>
  <c r="Y490" i="602"/>
  <c r="X490" i="602"/>
  <c r="U490" i="602"/>
  <c r="T490" i="602"/>
  <c r="S490" i="602"/>
  <c r="Q490" i="602"/>
  <c r="P490" i="602"/>
  <c r="O490" i="602"/>
  <c r="R513" i="602" s="1"/>
  <c r="I490" i="602"/>
  <c r="G490" i="602"/>
  <c r="J490" i="602" s="1" a="1"/>
  <c r="J490" i="602" s="1"/>
  <c r="V489" i="602"/>
  <c r="W489" i="602" s="1"/>
  <c r="N489" i="602"/>
  <c r="K489" i="602" a="1"/>
  <c r="K489" i="602" s="1"/>
  <c r="M489" i="602" s="1"/>
  <c r="J489" i="602" a="1"/>
  <c r="J489" i="602" s="1"/>
  <c r="H489" i="602"/>
  <c r="H488" i="602"/>
  <c r="H487" i="602"/>
  <c r="H486" i="602"/>
  <c r="H485" i="602"/>
  <c r="W484" i="602"/>
  <c r="V484" i="602"/>
  <c r="N484" i="602"/>
  <c r="K484" i="602"/>
  <c r="M484" i="602" s="1"/>
  <c r="K484" i="602" a="1"/>
  <c r="J484" i="602"/>
  <c r="J484" i="602" a="1"/>
  <c r="H484" i="602"/>
  <c r="V483" i="602"/>
  <c r="W483" i="602" s="1"/>
  <c r="N483" i="602"/>
  <c r="M483" i="602"/>
  <c r="K483" i="602" a="1"/>
  <c r="K483" i="602" s="1"/>
  <c r="J483" i="602" a="1"/>
  <c r="J483" i="602" s="1"/>
  <c r="H483" i="602"/>
  <c r="W482" i="602"/>
  <c r="V482" i="602"/>
  <c r="N482" i="602"/>
  <c r="K482" i="602"/>
  <c r="M482" i="602" s="1"/>
  <c r="K482" i="602" a="1"/>
  <c r="J482" i="602"/>
  <c r="J482" i="602" a="1"/>
  <c r="H482" i="602"/>
  <c r="V481" i="602"/>
  <c r="N481" i="602"/>
  <c r="M481" i="602"/>
  <c r="K481" i="602" a="1"/>
  <c r="K481" i="602" s="1"/>
  <c r="J481" i="602" a="1"/>
  <c r="J481" i="602" s="1"/>
  <c r="H481" i="602"/>
  <c r="W480" i="602"/>
  <c r="V480" i="602"/>
  <c r="N480" i="602"/>
  <c r="N490" i="602" s="1"/>
  <c r="K480" i="602"/>
  <c r="K480" i="602" a="1"/>
  <c r="J480" i="602"/>
  <c r="J480" i="602" a="1"/>
  <c r="H480" i="602"/>
  <c r="H490" i="602" s="1"/>
  <c r="AA479" i="602"/>
  <c r="Z479" i="602"/>
  <c r="Y479" i="602"/>
  <c r="X479" i="602"/>
  <c r="U479" i="602"/>
  <c r="T479" i="602"/>
  <c r="S479" i="602"/>
  <c r="Q479" i="602"/>
  <c r="P479" i="602"/>
  <c r="O479" i="602"/>
  <c r="R512" i="602" s="1"/>
  <c r="I479" i="602"/>
  <c r="G479" i="602"/>
  <c r="J479" i="602" s="1" a="1"/>
  <c r="J479" i="602" s="1"/>
  <c r="V478" i="602"/>
  <c r="W478" i="602" s="1"/>
  <c r="N478" i="602"/>
  <c r="K478" i="602" a="1"/>
  <c r="K478" i="602" s="1"/>
  <c r="M478" i="602" s="1"/>
  <c r="J478" i="602" a="1"/>
  <c r="J478" i="602" s="1"/>
  <c r="H478" i="602"/>
  <c r="W477" i="602"/>
  <c r="V477" i="602"/>
  <c r="N477" i="602"/>
  <c r="K477" i="602"/>
  <c r="M477" i="602" s="1"/>
  <c r="K477" i="602" a="1"/>
  <c r="J477" i="602"/>
  <c r="J477" i="602" a="1"/>
  <c r="H477" i="602"/>
  <c r="V476" i="602"/>
  <c r="W476" i="602" s="1"/>
  <c r="N476" i="602"/>
  <c r="K476" i="602" a="1"/>
  <c r="K476" i="602" s="1"/>
  <c r="M476" i="602" s="1"/>
  <c r="J476" i="602" a="1"/>
  <c r="J476" i="602" s="1"/>
  <c r="H476" i="602"/>
  <c r="W475" i="602"/>
  <c r="V475" i="602"/>
  <c r="N475" i="602"/>
  <c r="K475" i="602"/>
  <c r="M475" i="602" s="1"/>
  <c r="K475" i="602" a="1"/>
  <c r="J475" i="602"/>
  <c r="J475" i="602" a="1"/>
  <c r="H475" i="602"/>
  <c r="V474" i="602"/>
  <c r="W474" i="602" s="1"/>
  <c r="N474" i="602"/>
  <c r="K474" i="602" a="1"/>
  <c r="K474" i="602" s="1"/>
  <c r="M474" i="602" s="1"/>
  <c r="J474" i="602" a="1"/>
  <c r="J474" i="602" s="1"/>
  <c r="H474" i="602"/>
  <c r="W473" i="602"/>
  <c r="V473" i="602"/>
  <c r="N473" i="602"/>
  <c r="K473" i="602"/>
  <c r="M473" i="602" s="1"/>
  <c r="K473" i="602" a="1"/>
  <c r="J473" i="602"/>
  <c r="J473" i="602" a="1"/>
  <c r="H473" i="602"/>
  <c r="V472" i="602"/>
  <c r="W472" i="602" s="1"/>
  <c r="N472" i="602"/>
  <c r="K472" i="602" a="1"/>
  <c r="K472" i="602" s="1"/>
  <c r="M472" i="602" s="1"/>
  <c r="J472" i="602" a="1"/>
  <c r="J472" i="602" s="1"/>
  <c r="H472" i="602"/>
  <c r="W471" i="602"/>
  <c r="V471" i="602"/>
  <c r="N471" i="602"/>
  <c r="K471" i="602"/>
  <c r="M471" i="602" s="1"/>
  <c r="K471" i="602" a="1"/>
  <c r="J471" i="602"/>
  <c r="J471" i="602" a="1"/>
  <c r="H471" i="602"/>
  <c r="V470" i="602"/>
  <c r="W470" i="602" s="1"/>
  <c r="N470" i="602"/>
  <c r="K470" i="602" a="1"/>
  <c r="K470" i="602" s="1"/>
  <c r="M470" i="602" s="1"/>
  <c r="J470" i="602" a="1"/>
  <c r="J470" i="602" s="1"/>
  <c r="H470" i="602"/>
  <c r="W469" i="602"/>
  <c r="V469" i="602"/>
  <c r="N469" i="602"/>
  <c r="K469" i="602"/>
  <c r="M469" i="602" s="1"/>
  <c r="K469" i="602" a="1"/>
  <c r="J469" i="602"/>
  <c r="J469" i="602" a="1"/>
  <c r="H469" i="602"/>
  <c r="V468" i="602"/>
  <c r="W468" i="602" s="1"/>
  <c r="N468" i="602"/>
  <c r="K468" i="602" a="1"/>
  <c r="K468" i="602" s="1"/>
  <c r="M468" i="602" s="1"/>
  <c r="J468" i="602" a="1"/>
  <c r="J468" i="602" s="1"/>
  <c r="H468" i="602"/>
  <c r="W467" i="602"/>
  <c r="V467" i="602"/>
  <c r="N467" i="602"/>
  <c r="K467" i="602"/>
  <c r="M467" i="602" s="1"/>
  <c r="K467" i="602" a="1"/>
  <c r="J467" i="602"/>
  <c r="J467" i="602" a="1"/>
  <c r="H467" i="602"/>
  <c r="V466" i="602"/>
  <c r="W466" i="602" s="1"/>
  <c r="N466" i="602"/>
  <c r="K466" i="602" a="1"/>
  <c r="K466" i="602" s="1"/>
  <c r="M466" i="602" s="1"/>
  <c r="J466" i="602" a="1"/>
  <c r="J466" i="602" s="1"/>
  <c r="H466" i="602"/>
  <c r="W465" i="602"/>
  <c r="V465" i="602"/>
  <c r="N465" i="602"/>
  <c r="K465" i="602"/>
  <c r="M465" i="602" s="1"/>
  <c r="K465" i="602" a="1"/>
  <c r="J465" i="602"/>
  <c r="J465" i="602" a="1"/>
  <c r="H465" i="602"/>
  <c r="V464" i="602"/>
  <c r="V479" i="602" s="1"/>
  <c r="W479" i="602" s="1"/>
  <c r="N464" i="602"/>
  <c r="K464" i="602" a="1"/>
  <c r="K464" i="602" s="1"/>
  <c r="J464" i="602" a="1"/>
  <c r="J464" i="602" s="1"/>
  <c r="H464" i="602"/>
  <c r="AA463" i="602"/>
  <c r="Z463" i="602"/>
  <c r="Y463" i="602"/>
  <c r="X463" i="602"/>
  <c r="U463" i="602"/>
  <c r="T463" i="602"/>
  <c r="S463" i="602"/>
  <c r="R463" i="602"/>
  <c r="Q463" i="602"/>
  <c r="P463" i="602"/>
  <c r="O463" i="602"/>
  <c r="R511" i="602" s="1"/>
  <c r="I463" i="602"/>
  <c r="G463" i="602"/>
  <c r="J463" i="602" s="1" a="1"/>
  <c r="J463" i="602" s="1"/>
  <c r="V462" i="602"/>
  <c r="W462" i="602" s="1"/>
  <c r="N462" i="602"/>
  <c r="K462" i="602" a="1"/>
  <c r="K462" i="602" s="1"/>
  <c r="M462" i="602" s="1"/>
  <c r="J462" i="602" a="1"/>
  <c r="J462" i="602" s="1"/>
  <c r="H462" i="602"/>
  <c r="W461" i="602"/>
  <c r="V461" i="602"/>
  <c r="N461" i="602"/>
  <c r="K461" i="602"/>
  <c r="M461" i="602" s="1"/>
  <c r="K461" i="602" a="1"/>
  <c r="J461" i="602"/>
  <c r="J461" i="602" a="1"/>
  <c r="H461" i="602"/>
  <c r="V460" i="602"/>
  <c r="W460" i="602" s="1"/>
  <c r="N460" i="602"/>
  <c r="K460" i="602" a="1"/>
  <c r="K460" i="602" s="1"/>
  <c r="M460" i="602" s="1"/>
  <c r="J460" i="602" a="1"/>
  <c r="J460" i="602" s="1"/>
  <c r="H460" i="602"/>
  <c r="K459" i="602" a="1"/>
  <c r="K459" i="602" s="1"/>
  <c r="M459" i="602" s="1"/>
  <c r="H459" i="602"/>
  <c r="K458" i="602" a="1"/>
  <c r="K458" i="602" s="1"/>
  <c r="M458" i="602" s="1"/>
  <c r="H458" i="602"/>
  <c r="K457" i="602" a="1"/>
  <c r="K457" i="602" s="1"/>
  <c r="M457" i="602" s="1"/>
  <c r="H457" i="602"/>
  <c r="W456" i="602"/>
  <c r="V456" i="602"/>
  <c r="N456" i="602"/>
  <c r="K456" i="602"/>
  <c r="M456" i="602" s="1"/>
  <c r="K456" i="602" a="1"/>
  <c r="J456" i="602"/>
  <c r="J456" i="602" a="1"/>
  <c r="H456" i="602"/>
  <c r="V455" i="602"/>
  <c r="W455" i="602" s="1"/>
  <c r="N455" i="602"/>
  <c r="K455" i="602" a="1"/>
  <c r="K455" i="602" s="1"/>
  <c r="M455" i="602" s="1"/>
  <c r="J455" i="602" a="1"/>
  <c r="J455" i="602" s="1"/>
  <c r="H455" i="602"/>
  <c r="N454" i="602"/>
  <c r="K454" i="602"/>
  <c r="M454" i="602" s="1"/>
  <c r="K454" i="602" a="1"/>
  <c r="H454" i="602"/>
  <c r="N453" i="602"/>
  <c r="K453" i="602" a="1"/>
  <c r="K453" i="602" s="1"/>
  <c r="M453" i="602" s="1"/>
  <c r="H453" i="602"/>
  <c r="N452" i="602"/>
  <c r="K452" i="602"/>
  <c r="M452" i="602" s="1"/>
  <c r="K452" i="602" a="1"/>
  <c r="H452" i="602"/>
  <c r="N451" i="602"/>
  <c r="K451" i="602" a="1"/>
  <c r="K451" i="602" s="1"/>
  <c r="M451" i="602" s="1"/>
  <c r="H451" i="602"/>
  <c r="N450" i="602"/>
  <c r="K450" i="602"/>
  <c r="M450" i="602" s="1"/>
  <c r="K450" i="602" a="1"/>
  <c r="H450" i="602"/>
  <c r="N449" i="602"/>
  <c r="K449" i="602" a="1"/>
  <c r="K449" i="602" s="1"/>
  <c r="M449" i="602" s="1"/>
  <c r="H449" i="602"/>
  <c r="W448" i="602"/>
  <c r="V448" i="602"/>
  <c r="N448" i="602"/>
  <c r="K448" i="602"/>
  <c r="M448" i="602" s="1"/>
  <c r="K448" i="602" a="1"/>
  <c r="J448" i="602"/>
  <c r="J448" i="602" a="1"/>
  <c r="H448" i="602"/>
  <c r="V447" i="602"/>
  <c r="W447" i="602" s="1"/>
  <c r="N447" i="602"/>
  <c r="K447" i="602" a="1"/>
  <c r="K447" i="602" s="1"/>
  <c r="M447" i="602" s="1"/>
  <c r="J447" i="602" a="1"/>
  <c r="J447" i="602" s="1"/>
  <c r="H447" i="602"/>
  <c r="W446" i="602"/>
  <c r="V446" i="602"/>
  <c r="N446" i="602"/>
  <c r="K446" i="602"/>
  <c r="M446" i="602" s="1"/>
  <c r="K446" i="602" a="1"/>
  <c r="J446" i="602"/>
  <c r="J446" i="602" a="1"/>
  <c r="H446" i="602"/>
  <c r="V445" i="602"/>
  <c r="W445" i="602" s="1"/>
  <c r="N445" i="602"/>
  <c r="K445" i="602" a="1"/>
  <c r="K445" i="602" s="1"/>
  <c r="M445" i="602" s="1"/>
  <c r="J445" i="602" a="1"/>
  <c r="J445" i="602" s="1"/>
  <c r="H445" i="602"/>
  <c r="W444" i="602"/>
  <c r="V444" i="602"/>
  <c r="N444" i="602"/>
  <c r="K444" i="602"/>
  <c r="M444" i="602" s="1"/>
  <c r="K444" i="602" a="1"/>
  <c r="J444" i="602"/>
  <c r="J444" i="602" a="1"/>
  <c r="H444" i="602"/>
  <c r="V443" i="602"/>
  <c r="W443" i="602" s="1"/>
  <c r="N443" i="602"/>
  <c r="K443" i="602" a="1"/>
  <c r="K443" i="602" s="1"/>
  <c r="M443" i="602" s="1"/>
  <c r="J443" i="602" a="1"/>
  <c r="J443" i="602" s="1"/>
  <c r="H443" i="602"/>
  <c r="W442" i="602"/>
  <c r="V442" i="602"/>
  <c r="N442" i="602"/>
  <c r="K442" i="602"/>
  <c r="M442" i="602" s="1"/>
  <c r="K442" i="602" a="1"/>
  <c r="J442" i="602"/>
  <c r="J442" i="602" a="1"/>
  <c r="H442" i="602"/>
  <c r="V441" i="602"/>
  <c r="W441" i="602" s="1"/>
  <c r="N441" i="602"/>
  <c r="K441" i="602" a="1"/>
  <c r="K441" i="602" s="1"/>
  <c r="M441" i="602" s="1"/>
  <c r="J441" i="602" a="1"/>
  <c r="J441" i="602" s="1"/>
  <c r="H441" i="602"/>
  <c r="W440" i="602"/>
  <c r="V440" i="602"/>
  <c r="N440" i="602"/>
  <c r="K440" i="602"/>
  <c r="M440" i="602" s="1"/>
  <c r="K440" i="602" a="1"/>
  <c r="J440" i="602"/>
  <c r="J440" i="602" a="1"/>
  <c r="H440" i="602"/>
  <c r="V439" i="602"/>
  <c r="W439" i="602" s="1"/>
  <c r="N439" i="602"/>
  <c r="K439" i="602" a="1"/>
  <c r="K439" i="602" s="1"/>
  <c r="M439" i="602" s="1"/>
  <c r="J439" i="602" a="1"/>
  <c r="J439" i="602" s="1"/>
  <c r="H439" i="602"/>
  <c r="W438" i="602"/>
  <c r="V438" i="602"/>
  <c r="N438" i="602"/>
  <c r="K438" i="602"/>
  <c r="M438" i="602" s="1"/>
  <c r="K438" i="602" a="1"/>
  <c r="J438" i="602"/>
  <c r="J438" i="602" a="1"/>
  <c r="H438" i="602"/>
  <c r="V437" i="602"/>
  <c r="W437" i="602" s="1"/>
  <c r="N437" i="602"/>
  <c r="K437" i="602" a="1"/>
  <c r="K437" i="602" s="1"/>
  <c r="M437" i="602" s="1"/>
  <c r="J437" i="602" a="1"/>
  <c r="J437" i="602" s="1"/>
  <c r="H437" i="602"/>
  <c r="N436" i="602"/>
  <c r="K436" i="602"/>
  <c r="M436" i="602" s="1"/>
  <c r="K436" i="602" a="1"/>
  <c r="H436" i="602"/>
  <c r="V435" i="602"/>
  <c r="W435" i="602" s="1"/>
  <c r="N435" i="602"/>
  <c r="K435" i="602" a="1"/>
  <c r="K435" i="602" s="1"/>
  <c r="M435" i="602" s="1"/>
  <c r="J435" i="602" a="1"/>
  <c r="J435" i="602" s="1"/>
  <c r="H435" i="602"/>
  <c r="W434" i="602"/>
  <c r="V434" i="602"/>
  <c r="N434" i="602"/>
  <c r="K434" i="602"/>
  <c r="M434" i="602" s="1"/>
  <c r="K434" i="602" a="1"/>
  <c r="J434" i="602"/>
  <c r="J434" i="602" a="1"/>
  <c r="H434" i="602"/>
  <c r="V433" i="602"/>
  <c r="W433" i="602" s="1"/>
  <c r="N433" i="602"/>
  <c r="K433" i="602" a="1"/>
  <c r="K433" i="602" s="1"/>
  <c r="M433" i="602" s="1"/>
  <c r="J433" i="602" a="1"/>
  <c r="J433" i="602" s="1"/>
  <c r="H433" i="602"/>
  <c r="W432" i="602"/>
  <c r="V432" i="602"/>
  <c r="N432" i="602"/>
  <c r="K432" i="602"/>
  <c r="M432" i="602" s="1"/>
  <c r="K432" i="602" a="1"/>
  <c r="J432" i="602"/>
  <c r="J432" i="602" a="1"/>
  <c r="H432" i="602"/>
  <c r="V431" i="602"/>
  <c r="W431" i="602" s="1"/>
  <c r="N431" i="602"/>
  <c r="K431" i="602" a="1"/>
  <c r="K431" i="602" s="1"/>
  <c r="M431" i="602" s="1"/>
  <c r="J431" i="602" a="1"/>
  <c r="J431" i="602" s="1"/>
  <c r="H431" i="602"/>
  <c r="W430" i="602"/>
  <c r="V430" i="602"/>
  <c r="N430" i="602"/>
  <c r="K430" i="602"/>
  <c r="M430" i="602" s="1"/>
  <c r="K430" i="602" a="1"/>
  <c r="J430" i="602"/>
  <c r="J430" i="602" a="1"/>
  <c r="H430" i="602"/>
  <c r="V429" i="602"/>
  <c r="V463" i="602" s="1"/>
  <c r="W463" i="602" s="1"/>
  <c r="N429" i="602"/>
  <c r="N463" i="602" s="1"/>
  <c r="K429" i="602" a="1"/>
  <c r="K429" i="602" s="1"/>
  <c r="J429" i="602" a="1"/>
  <c r="J429" i="602" s="1"/>
  <c r="H429" i="602"/>
  <c r="H463" i="602" s="1"/>
  <c r="AA428" i="602"/>
  <c r="Z428" i="602"/>
  <c r="Y428" i="602"/>
  <c r="X428" i="602"/>
  <c r="U428" i="602"/>
  <c r="T428" i="602"/>
  <c r="S428" i="602"/>
  <c r="R428" i="602"/>
  <c r="Q428" i="602"/>
  <c r="P428" i="602"/>
  <c r="O428" i="602"/>
  <c r="R510" i="602" s="1"/>
  <c r="I428" i="602"/>
  <c r="G428" i="602"/>
  <c r="J428" i="602" s="1" a="1"/>
  <c r="J428" i="602" s="1"/>
  <c r="K427" i="602"/>
  <c r="M427" i="602" s="1"/>
  <c r="K427" i="602" a="1"/>
  <c r="H427" i="602"/>
  <c r="K426" i="602"/>
  <c r="M426" i="602" s="1"/>
  <c r="K426" i="602" a="1"/>
  <c r="H426" i="602"/>
  <c r="K425" i="602"/>
  <c r="M425" i="602" s="1"/>
  <c r="K425" i="602" a="1"/>
  <c r="H425" i="602"/>
  <c r="K424" i="602"/>
  <c r="M424" i="602" s="1"/>
  <c r="K424" i="602" a="1"/>
  <c r="H424" i="602"/>
  <c r="K423" i="602"/>
  <c r="M423" i="602" s="1"/>
  <c r="K423" i="602" a="1"/>
  <c r="H423" i="602"/>
  <c r="K422" i="602"/>
  <c r="M422" i="602" s="1"/>
  <c r="K422" i="602" a="1"/>
  <c r="H422" i="602"/>
  <c r="K421" i="602"/>
  <c r="M421" i="602" s="1"/>
  <c r="K421" i="602" a="1"/>
  <c r="H421" i="602"/>
  <c r="K420" i="602"/>
  <c r="M420" i="602" s="1"/>
  <c r="K420" i="602" a="1"/>
  <c r="H420" i="602"/>
  <c r="K419" i="602"/>
  <c r="M419" i="602" s="1"/>
  <c r="K419" i="602" a="1"/>
  <c r="H419" i="602"/>
  <c r="K418" i="602"/>
  <c r="M418" i="602" s="1"/>
  <c r="K418" i="602" a="1"/>
  <c r="H418" i="602"/>
  <c r="V417" i="602"/>
  <c r="W417" i="602" s="1"/>
  <c r="N417" i="602"/>
  <c r="K417" i="602" a="1"/>
  <c r="K417" i="602" s="1"/>
  <c r="M417" i="602" s="1"/>
  <c r="J417" i="602" a="1"/>
  <c r="J417" i="602" s="1"/>
  <c r="H417" i="602"/>
  <c r="W416" i="602"/>
  <c r="V416" i="602"/>
  <c r="N416" i="602"/>
  <c r="K416" i="602"/>
  <c r="M416" i="602" s="1"/>
  <c r="K416" i="602" a="1"/>
  <c r="J416" i="602"/>
  <c r="J416" i="602" a="1"/>
  <c r="H416" i="602"/>
  <c r="V415" i="602"/>
  <c r="W415" i="602" s="1"/>
  <c r="N415" i="602"/>
  <c r="K415" i="602" a="1"/>
  <c r="K415" i="602" s="1"/>
  <c r="M415" i="602" s="1"/>
  <c r="J415" i="602" a="1"/>
  <c r="J415" i="602" s="1"/>
  <c r="H415" i="602"/>
  <c r="W414" i="602"/>
  <c r="V414" i="602"/>
  <c r="N414" i="602"/>
  <c r="K414" i="602"/>
  <c r="M414" i="602" s="1"/>
  <c r="K414" i="602" a="1"/>
  <c r="J414" i="602"/>
  <c r="J414" i="602" a="1"/>
  <c r="H414" i="602"/>
  <c r="H413" i="602"/>
  <c r="W412" i="602"/>
  <c r="V412" i="602"/>
  <c r="N412" i="602"/>
  <c r="K412" i="602"/>
  <c r="M412" i="602" s="1"/>
  <c r="K412" i="602" a="1"/>
  <c r="J412" i="602"/>
  <c r="J412" i="602" a="1"/>
  <c r="H412" i="602"/>
  <c r="V411" i="602"/>
  <c r="W411" i="602" s="1"/>
  <c r="N411" i="602"/>
  <c r="K411" i="602" a="1"/>
  <c r="K411" i="602" s="1"/>
  <c r="M411" i="602" s="1"/>
  <c r="J411" i="602" a="1"/>
  <c r="J411" i="602" s="1"/>
  <c r="H411" i="602"/>
  <c r="H410" i="602"/>
  <c r="K409" i="602" a="1"/>
  <c r="K409" i="602" s="1"/>
  <c r="H409" i="602"/>
  <c r="W408" i="602"/>
  <c r="V408" i="602"/>
  <c r="N408" i="602"/>
  <c r="K408" i="602"/>
  <c r="M408" i="602" s="1"/>
  <c r="K408" i="602" a="1"/>
  <c r="J408" i="602"/>
  <c r="J408" i="602" a="1"/>
  <c r="H408" i="602"/>
  <c r="V407" i="602"/>
  <c r="W407" i="602" s="1"/>
  <c r="N407" i="602"/>
  <c r="K407" i="602" a="1"/>
  <c r="K407" i="602" s="1"/>
  <c r="M407" i="602" s="1"/>
  <c r="J407" i="602" a="1"/>
  <c r="J407" i="602" s="1"/>
  <c r="H407" i="602"/>
  <c r="W406" i="602"/>
  <c r="V406" i="602"/>
  <c r="N406" i="602"/>
  <c r="K406" i="602"/>
  <c r="M406" i="602" s="1"/>
  <c r="K406" i="602" a="1"/>
  <c r="J406" i="602"/>
  <c r="J406" i="602" a="1"/>
  <c r="H406" i="602"/>
  <c r="V405" i="602"/>
  <c r="W405" i="602" s="1"/>
  <c r="N405" i="602"/>
  <c r="K405" i="602" a="1"/>
  <c r="K405" i="602" s="1"/>
  <c r="M405" i="602" s="1"/>
  <c r="J405" i="602" a="1"/>
  <c r="J405" i="602" s="1"/>
  <c r="H405" i="602"/>
  <c r="W404" i="602"/>
  <c r="V404" i="602"/>
  <c r="N404" i="602"/>
  <c r="K404" i="602"/>
  <c r="M404" i="602" s="1"/>
  <c r="K404" i="602" a="1"/>
  <c r="J404" i="602"/>
  <c r="J404" i="602" a="1"/>
  <c r="H404" i="602"/>
  <c r="V403" i="602"/>
  <c r="W403" i="602" s="1"/>
  <c r="N403" i="602"/>
  <c r="K403" i="602" a="1"/>
  <c r="K403" i="602" s="1"/>
  <c r="M403" i="602" s="1"/>
  <c r="J403" i="602" a="1"/>
  <c r="J403" i="602" s="1"/>
  <c r="H403" i="602"/>
  <c r="W402" i="602"/>
  <c r="V402" i="602"/>
  <c r="N402" i="602"/>
  <c r="K402" i="602"/>
  <c r="M402" i="602" s="1"/>
  <c r="K402" i="602" a="1"/>
  <c r="J402" i="602"/>
  <c r="J402" i="602" a="1"/>
  <c r="H402" i="602"/>
  <c r="V401" i="602"/>
  <c r="W401" i="602" s="1"/>
  <c r="N401" i="602"/>
  <c r="K401" i="602" a="1"/>
  <c r="K401" i="602" s="1"/>
  <c r="M401" i="602" s="1"/>
  <c r="J401" i="602" a="1"/>
  <c r="J401" i="602" s="1"/>
  <c r="H401" i="602"/>
  <c r="W400" i="602"/>
  <c r="V400" i="602"/>
  <c r="N400" i="602"/>
  <c r="K400" i="602"/>
  <c r="M400" i="602" s="1"/>
  <c r="K400" i="602" a="1"/>
  <c r="J400" i="602"/>
  <c r="J400" i="602" a="1"/>
  <c r="H400" i="602"/>
  <c r="V399" i="602"/>
  <c r="W399" i="602" s="1"/>
  <c r="N399" i="602"/>
  <c r="K399" i="602" a="1"/>
  <c r="K399" i="602" s="1"/>
  <c r="M399" i="602" s="1"/>
  <c r="J399" i="602" a="1"/>
  <c r="J399" i="602" s="1"/>
  <c r="H399" i="602"/>
  <c r="K398" i="602" a="1"/>
  <c r="K398" i="602" s="1"/>
  <c r="M398" i="602" s="1"/>
  <c r="H398" i="602"/>
  <c r="K397" i="602" a="1"/>
  <c r="K397" i="602" s="1"/>
  <c r="M397" i="602" s="1"/>
  <c r="H397" i="602"/>
  <c r="K396" i="602" a="1"/>
  <c r="K396" i="602" s="1"/>
  <c r="M396" i="602" s="1"/>
  <c r="H396" i="602"/>
  <c r="K395" i="602" a="1"/>
  <c r="K395" i="602" s="1"/>
  <c r="M395" i="602" s="1"/>
  <c r="H395" i="602"/>
  <c r="N394" i="602"/>
  <c r="K394" i="602"/>
  <c r="M394" i="602" s="1"/>
  <c r="K394" i="602" a="1"/>
  <c r="H394" i="602"/>
  <c r="N393" i="602"/>
  <c r="K393" i="602" a="1"/>
  <c r="K393" i="602" s="1"/>
  <c r="M393" i="602" s="1"/>
  <c r="H393" i="602"/>
  <c r="N392" i="602"/>
  <c r="K392" i="602"/>
  <c r="M392" i="602" s="1"/>
  <c r="K392" i="602" a="1"/>
  <c r="H392" i="602"/>
  <c r="N391" i="602"/>
  <c r="K391" i="602" a="1"/>
  <c r="K391" i="602" s="1"/>
  <c r="M391" i="602" s="1"/>
  <c r="H391" i="602"/>
  <c r="W390" i="602"/>
  <c r="V390" i="602"/>
  <c r="N390" i="602"/>
  <c r="K390" i="602"/>
  <c r="M390" i="602" s="1"/>
  <c r="K390" i="602" a="1"/>
  <c r="J390" i="602"/>
  <c r="J390" i="602" a="1"/>
  <c r="H390" i="602"/>
  <c r="V389" i="602"/>
  <c r="W389" i="602" s="1"/>
  <c r="N389" i="602"/>
  <c r="K389" i="602" a="1"/>
  <c r="K389" i="602" s="1"/>
  <c r="M389" i="602" s="1"/>
  <c r="J389" i="602" a="1"/>
  <c r="J389" i="602" s="1"/>
  <c r="H389" i="602"/>
  <c r="W388" i="602"/>
  <c r="V388" i="602"/>
  <c r="N388" i="602"/>
  <c r="K388" i="602"/>
  <c r="M388" i="602" s="1"/>
  <c r="K388" i="602" a="1"/>
  <c r="J388" i="602"/>
  <c r="J388" i="602" a="1"/>
  <c r="H388" i="602"/>
  <c r="V387" i="602"/>
  <c r="W387" i="602" s="1"/>
  <c r="N387" i="602"/>
  <c r="K387" i="602" a="1"/>
  <c r="K387" i="602" s="1"/>
  <c r="M387" i="602" s="1"/>
  <c r="J387" i="602" a="1"/>
  <c r="J387" i="602" s="1"/>
  <c r="H387" i="602"/>
  <c r="W386" i="602"/>
  <c r="V386" i="602"/>
  <c r="N386" i="602"/>
  <c r="K386" i="602"/>
  <c r="M386" i="602" s="1"/>
  <c r="K386" i="602" a="1"/>
  <c r="J386" i="602"/>
  <c r="J386" i="602" a="1"/>
  <c r="H386" i="602"/>
  <c r="V385" i="602"/>
  <c r="W385" i="602" s="1"/>
  <c r="N385" i="602"/>
  <c r="M385" i="602"/>
  <c r="K385" i="602" a="1"/>
  <c r="K385" i="602" s="1"/>
  <c r="J385" i="602" a="1"/>
  <c r="J385" i="602" s="1"/>
  <c r="H385" i="602"/>
  <c r="W384" i="602"/>
  <c r="V384" i="602"/>
  <c r="N384" i="602"/>
  <c r="K384" i="602"/>
  <c r="M384" i="602" s="1"/>
  <c r="K384" i="602" a="1"/>
  <c r="J384" i="602"/>
  <c r="J384" i="602" a="1"/>
  <c r="H384" i="602"/>
  <c r="V383" i="602"/>
  <c r="W383" i="602" s="1"/>
  <c r="N383" i="602"/>
  <c r="M383" i="602"/>
  <c r="K383" i="602" a="1"/>
  <c r="K383" i="602" s="1"/>
  <c r="J383" i="602" a="1"/>
  <c r="J383" i="602" s="1"/>
  <c r="H383" i="602"/>
  <c r="W382" i="602"/>
  <c r="V382" i="602"/>
  <c r="N382" i="602"/>
  <c r="K382" i="602"/>
  <c r="M382" i="602" s="1"/>
  <c r="K382" i="602" a="1"/>
  <c r="J382" i="602"/>
  <c r="J382" i="602" a="1"/>
  <c r="H382" i="602"/>
  <c r="V381" i="602"/>
  <c r="W381" i="602" s="1"/>
  <c r="N381" i="602"/>
  <c r="M381" i="602"/>
  <c r="K381" i="602" a="1"/>
  <c r="K381" i="602" s="1"/>
  <c r="J381" i="602" a="1"/>
  <c r="J381" i="602" s="1"/>
  <c r="H381" i="602"/>
  <c r="W380" i="602"/>
  <c r="V380" i="602"/>
  <c r="N380" i="602"/>
  <c r="K380" i="602" a="1"/>
  <c r="K380" i="602" s="1"/>
  <c r="M380" i="602" s="1"/>
  <c r="J380" i="602" a="1"/>
  <c r="J380" i="602" s="1"/>
  <c r="H380" i="602"/>
  <c r="W379" i="602"/>
  <c r="V379" i="602"/>
  <c r="N379" i="602"/>
  <c r="K379" i="602"/>
  <c r="M379" i="602" s="1"/>
  <c r="K379" i="602" a="1"/>
  <c r="J379" i="602"/>
  <c r="J379" i="602" a="1"/>
  <c r="H379" i="602"/>
  <c r="K378" i="602"/>
  <c r="M378" i="602" s="1"/>
  <c r="K378" i="602" a="1"/>
  <c r="H378" i="602"/>
  <c r="K377" i="602"/>
  <c r="M377" i="602" s="1"/>
  <c r="K377" i="602" a="1"/>
  <c r="H377" i="602"/>
  <c r="K376" i="602"/>
  <c r="M376" i="602" s="1"/>
  <c r="K376" i="602" a="1"/>
  <c r="H376" i="602"/>
  <c r="V375" i="602"/>
  <c r="W375" i="602" s="1"/>
  <c r="N375" i="602"/>
  <c r="K375" i="602" a="1"/>
  <c r="K375" i="602" s="1"/>
  <c r="M375" i="602" s="1"/>
  <c r="J375" i="602" a="1"/>
  <c r="J375" i="602" s="1"/>
  <c r="H375" i="602"/>
  <c r="W374" i="602"/>
  <c r="V374" i="602"/>
  <c r="N374" i="602"/>
  <c r="K374" i="602"/>
  <c r="M374" i="602" s="1"/>
  <c r="K374" i="602" a="1"/>
  <c r="J374" i="602"/>
  <c r="J374" i="602" a="1"/>
  <c r="H374" i="602"/>
  <c r="V373" i="602"/>
  <c r="W373" i="602" s="1"/>
  <c r="N373" i="602"/>
  <c r="K373" i="602" a="1"/>
  <c r="K373" i="602" s="1"/>
  <c r="M373" i="602" s="1"/>
  <c r="J373" i="602" a="1"/>
  <c r="J373" i="602" s="1"/>
  <c r="H373" i="602"/>
  <c r="K372" i="602"/>
  <c r="K372" i="602" a="1"/>
  <c r="H372" i="602"/>
  <c r="V371" i="602"/>
  <c r="V428" i="602" s="1"/>
  <c r="W428" i="602" s="1"/>
  <c r="N371" i="602"/>
  <c r="K371" i="602" a="1"/>
  <c r="K371" i="602" s="1"/>
  <c r="J371" i="602" a="1"/>
  <c r="J371" i="602" s="1"/>
  <c r="H371" i="602"/>
  <c r="AA370" i="602"/>
  <c r="AA507" i="602" s="1"/>
  <c r="Z370" i="602"/>
  <c r="Z507" i="602" s="1"/>
  <c r="Y370" i="602"/>
  <c r="Y507" i="602" s="1"/>
  <c r="X370" i="602"/>
  <c r="X507" i="602" s="1"/>
  <c r="U370" i="602"/>
  <c r="U507" i="602" s="1"/>
  <c r="T370" i="602"/>
  <c r="T507" i="602" s="1"/>
  <c r="S370" i="602"/>
  <c r="S507" i="602" s="1"/>
  <c r="R370" i="602"/>
  <c r="R507" i="602" s="1"/>
  <c r="Q370" i="602"/>
  <c r="Q507" i="602" s="1"/>
  <c r="P370" i="602"/>
  <c r="P507" i="602" s="1"/>
  <c r="O370" i="602"/>
  <c r="I370" i="602"/>
  <c r="I507" i="602" s="1"/>
  <c r="B515" i="602" s="1"/>
  <c r="G370" i="602"/>
  <c r="G507" i="602" s="1"/>
  <c r="V369" i="602"/>
  <c r="W369" i="602" s="1"/>
  <c r="N369" i="602"/>
  <c r="K369" i="602" a="1"/>
  <c r="K369" i="602" s="1"/>
  <c r="M369" i="602" s="1"/>
  <c r="J369" i="602" a="1"/>
  <c r="J369" i="602" s="1"/>
  <c r="H369" i="602"/>
  <c r="W368" i="602"/>
  <c r="V368" i="602"/>
  <c r="N368" i="602"/>
  <c r="K368" i="602"/>
  <c r="M368" i="602" s="1"/>
  <c r="K368" i="602" a="1"/>
  <c r="J368" i="602"/>
  <c r="J368" i="602" a="1"/>
  <c r="H368" i="602"/>
  <c r="K367" i="602"/>
  <c r="M367" i="602" s="1"/>
  <c r="K367" i="602" a="1"/>
  <c r="H367" i="602"/>
  <c r="K366" i="602"/>
  <c r="M366" i="602" s="1"/>
  <c r="K366" i="602" a="1"/>
  <c r="H366" i="602"/>
  <c r="K365" i="602"/>
  <c r="M365" i="602" s="1"/>
  <c r="K365" i="602" a="1"/>
  <c r="H365" i="602"/>
  <c r="K364" i="602"/>
  <c r="M364" i="602" s="1"/>
  <c r="K364" i="602" a="1"/>
  <c r="H364" i="602"/>
  <c r="V363" i="602"/>
  <c r="W363" i="602" s="1"/>
  <c r="N363" i="602"/>
  <c r="K363" i="602" a="1"/>
  <c r="K363" i="602" s="1"/>
  <c r="M363" i="602" s="1"/>
  <c r="J363" i="602" a="1"/>
  <c r="J363" i="602" s="1"/>
  <c r="H363" i="602"/>
  <c r="W362" i="602"/>
  <c r="V362" i="602"/>
  <c r="N362" i="602"/>
  <c r="K362" i="602"/>
  <c r="M362" i="602" s="1"/>
  <c r="K362" i="602" a="1"/>
  <c r="J362" i="602"/>
  <c r="J362" i="602" a="1"/>
  <c r="H362" i="602"/>
  <c r="V361" i="602"/>
  <c r="W361" i="602" s="1"/>
  <c r="N361" i="602"/>
  <c r="K361" i="602" a="1"/>
  <c r="K361" i="602" s="1"/>
  <c r="M361" i="602" s="1"/>
  <c r="J361" i="602" a="1"/>
  <c r="J361" i="602" s="1"/>
  <c r="H361" i="602"/>
  <c r="H360" i="602"/>
  <c r="H359" i="602"/>
  <c r="W358" i="602"/>
  <c r="V358" i="602"/>
  <c r="N358" i="602"/>
  <c r="K358" i="602"/>
  <c r="M358" i="602" s="1"/>
  <c r="K358" i="602" a="1"/>
  <c r="J358" i="602"/>
  <c r="J358" i="602" a="1"/>
  <c r="H358" i="602"/>
  <c r="V357" i="602"/>
  <c r="W357" i="602" s="1"/>
  <c r="N357" i="602"/>
  <c r="K357" i="602" a="1"/>
  <c r="K357" i="602" s="1"/>
  <c r="M357" i="602" s="1"/>
  <c r="J357" i="602" a="1"/>
  <c r="J357" i="602" s="1"/>
  <c r="H357" i="602"/>
  <c r="K356" i="602" a="1"/>
  <c r="K356" i="602" s="1"/>
  <c r="M356" i="602" s="1"/>
  <c r="H356" i="602"/>
  <c r="K355" i="602" a="1"/>
  <c r="K355" i="602" s="1"/>
  <c r="M355" i="602" s="1"/>
  <c r="H355" i="602"/>
  <c r="W354" i="602"/>
  <c r="V354" i="602"/>
  <c r="N354" i="602"/>
  <c r="K354" i="602"/>
  <c r="M354" i="602" s="1"/>
  <c r="K354" i="602" a="1"/>
  <c r="J354" i="602"/>
  <c r="J354" i="602" a="1"/>
  <c r="H354" i="602"/>
  <c r="V353" i="602"/>
  <c r="W353" i="602" s="1"/>
  <c r="N353" i="602"/>
  <c r="K353" i="602" a="1"/>
  <c r="K353" i="602" s="1"/>
  <c r="M353" i="602" s="1"/>
  <c r="J353" i="602" a="1"/>
  <c r="J353" i="602" s="1"/>
  <c r="H353" i="602"/>
  <c r="W352" i="602"/>
  <c r="V352" i="602"/>
  <c r="N352" i="602"/>
  <c r="K352" i="602"/>
  <c r="M352" i="602" s="1"/>
  <c r="K352" i="602" a="1"/>
  <c r="J352" i="602"/>
  <c r="J352" i="602" a="1"/>
  <c r="H352" i="602"/>
  <c r="V351" i="602"/>
  <c r="W351" i="602" s="1"/>
  <c r="N351" i="602"/>
  <c r="K351" i="602" a="1"/>
  <c r="K351" i="602" s="1"/>
  <c r="M351" i="602" s="1"/>
  <c r="J351" i="602" a="1"/>
  <c r="J351" i="602" s="1"/>
  <c r="H351" i="602"/>
  <c r="W350" i="602"/>
  <c r="V350" i="602"/>
  <c r="N350" i="602"/>
  <c r="K350" i="602"/>
  <c r="M350" i="602" s="1"/>
  <c r="K350" i="602" a="1"/>
  <c r="J350" i="602"/>
  <c r="J350" i="602" a="1"/>
  <c r="H350" i="602"/>
  <c r="V349" i="602"/>
  <c r="V370" i="602" s="1"/>
  <c r="N349" i="602"/>
  <c r="N370" i="602" s="1"/>
  <c r="K349" i="602" a="1"/>
  <c r="K349" i="602" s="1"/>
  <c r="J349" i="602" a="1"/>
  <c r="J349" i="602" s="1"/>
  <c r="H349" i="602"/>
  <c r="H370" i="602" s="1"/>
  <c r="X343" i="602"/>
  <c r="X342" i="602"/>
  <c r="X341" i="602"/>
  <c r="G341" i="602"/>
  <c r="E341" i="602"/>
  <c r="C341" i="602"/>
  <c r="X340" i="602"/>
  <c r="I340" i="602"/>
  <c r="E340" i="602"/>
  <c r="K340" i="602" s="1"/>
  <c r="M340" i="602" s="1"/>
  <c r="I339" i="602"/>
  <c r="E339" i="602"/>
  <c r="K339" i="602" s="1"/>
  <c r="M339" i="602" s="1"/>
  <c r="I338" i="602"/>
  <c r="E338" i="602"/>
  <c r="K338" i="602" s="1"/>
  <c r="M338" i="602" s="1"/>
  <c r="X337" i="602"/>
  <c r="I337" i="602"/>
  <c r="I341" i="602" s="1"/>
  <c r="E337" i="602"/>
  <c r="K337" i="602" s="1"/>
  <c r="AA334" i="602"/>
  <c r="Z334" i="602"/>
  <c r="Y334" i="602"/>
  <c r="X334" i="602"/>
  <c r="U334" i="602"/>
  <c r="T334" i="602"/>
  <c r="S334" i="602"/>
  <c r="R334" i="602"/>
  <c r="Q334" i="602"/>
  <c r="P334" i="602"/>
  <c r="O334" i="602"/>
  <c r="R342" i="602" s="1"/>
  <c r="I334" i="602"/>
  <c r="G334" i="602"/>
  <c r="K333" i="602" a="1"/>
  <c r="K333" i="602" s="1"/>
  <c r="H333" i="602"/>
  <c r="K332" i="602"/>
  <c r="K332" i="602" a="1"/>
  <c r="H332" i="602"/>
  <c r="K331" i="602" a="1"/>
  <c r="K331" i="602" s="1"/>
  <c r="H331" i="602"/>
  <c r="W330" i="602"/>
  <c r="V330" i="602"/>
  <c r="N330" i="602"/>
  <c r="K330" i="602" a="1"/>
  <c r="K330" i="602" s="1"/>
  <c r="D330" i="602"/>
  <c r="H330" i="602" s="1"/>
  <c r="H329" i="602"/>
  <c r="K328" i="602"/>
  <c r="K328" i="602" a="1"/>
  <c r="H328" i="602"/>
  <c r="H327" i="602"/>
  <c r="W326" i="602"/>
  <c r="V326" i="602"/>
  <c r="N326" i="602"/>
  <c r="K326" i="602"/>
  <c r="M326" i="602" s="1"/>
  <c r="K326" i="602" a="1"/>
  <c r="J326" i="602"/>
  <c r="J326" i="602" a="1"/>
  <c r="H326" i="602"/>
  <c r="V325" i="602"/>
  <c r="W325" i="602" s="1"/>
  <c r="N325" i="602"/>
  <c r="K325" i="602" a="1"/>
  <c r="K325" i="602" s="1"/>
  <c r="M325" i="602" s="1"/>
  <c r="J325" i="602" a="1"/>
  <c r="J325" i="602" s="1"/>
  <c r="H325" i="602"/>
  <c r="H324" i="602"/>
  <c r="V323" i="602"/>
  <c r="W323" i="602" s="1"/>
  <c r="N323" i="602"/>
  <c r="K323" i="602" a="1"/>
  <c r="K323" i="602" s="1"/>
  <c r="M323" i="602" s="1"/>
  <c r="J323" i="602" a="1"/>
  <c r="J323" i="602" s="1"/>
  <c r="H323" i="602"/>
  <c r="W322" i="602"/>
  <c r="V322" i="602"/>
  <c r="N322" i="602"/>
  <c r="K322" i="602"/>
  <c r="M322" i="602" s="1"/>
  <c r="K322" i="602" a="1"/>
  <c r="J322" i="602"/>
  <c r="J322" i="602" a="1"/>
  <c r="H322" i="602"/>
  <c r="V321" i="602"/>
  <c r="W321" i="602" s="1"/>
  <c r="N321" i="602"/>
  <c r="K321" i="602" a="1"/>
  <c r="K321" i="602" s="1"/>
  <c r="M321" i="602" s="1"/>
  <c r="J321" i="602" a="1"/>
  <c r="J321" i="602" s="1"/>
  <c r="H321" i="602"/>
  <c r="W320" i="602"/>
  <c r="W334" i="602" s="1"/>
  <c r="V320" i="602"/>
  <c r="V334" i="602" s="1"/>
  <c r="N320" i="602"/>
  <c r="N334" i="602" s="1"/>
  <c r="K320" i="602"/>
  <c r="K334" i="602" s="1"/>
  <c r="K320" i="602" a="1"/>
  <c r="J320" i="602"/>
  <c r="J320" i="602" a="1"/>
  <c r="H320" i="602"/>
  <c r="H334" i="602" s="1"/>
  <c r="AA319" i="602"/>
  <c r="Z319" i="602"/>
  <c r="Y319" i="602"/>
  <c r="X319" i="602"/>
  <c r="U319" i="602"/>
  <c r="T319" i="602"/>
  <c r="S319" i="602"/>
  <c r="Q319" i="602"/>
  <c r="P319" i="602"/>
  <c r="O319" i="602"/>
  <c r="R341" i="602" s="1"/>
  <c r="I319" i="602"/>
  <c r="G319" i="602"/>
  <c r="J319" i="602" s="1" a="1"/>
  <c r="J319" i="602" s="1"/>
  <c r="V318" i="602"/>
  <c r="W318" i="602" s="1"/>
  <c r="N318" i="602"/>
  <c r="K318" i="602" a="1"/>
  <c r="K318" i="602" s="1"/>
  <c r="M318" i="602" s="1"/>
  <c r="J318" i="602" a="1"/>
  <c r="J318" i="602" s="1"/>
  <c r="H318" i="602"/>
  <c r="H317" i="602"/>
  <c r="H316" i="602"/>
  <c r="H315" i="602"/>
  <c r="H314" i="602"/>
  <c r="W313" i="602"/>
  <c r="V313" i="602"/>
  <c r="N313" i="602"/>
  <c r="K313" i="602"/>
  <c r="M313" i="602" s="1"/>
  <c r="K313" i="602" a="1"/>
  <c r="J313" i="602"/>
  <c r="J313" i="602" a="1"/>
  <c r="H313" i="602"/>
  <c r="V312" i="602"/>
  <c r="W312" i="602" s="1"/>
  <c r="N312" i="602"/>
  <c r="K312" i="602" a="1"/>
  <c r="K312" i="602" s="1"/>
  <c r="M312" i="602" s="1"/>
  <c r="J312" i="602" a="1"/>
  <c r="J312" i="602" s="1"/>
  <c r="H312" i="602"/>
  <c r="W311" i="602"/>
  <c r="V311" i="602"/>
  <c r="N311" i="602"/>
  <c r="K311" i="602"/>
  <c r="M311" i="602" s="1"/>
  <c r="K311" i="602" a="1"/>
  <c r="J311" i="602"/>
  <c r="J311" i="602" a="1"/>
  <c r="H311" i="602"/>
  <c r="V310" i="602"/>
  <c r="V319" i="602" s="1"/>
  <c r="W319" i="602" s="1"/>
  <c r="N310" i="602"/>
  <c r="K310" i="602" a="1"/>
  <c r="K310" i="602" s="1"/>
  <c r="M310" i="602" s="1"/>
  <c r="J310" i="602" a="1"/>
  <c r="J310" i="602" s="1"/>
  <c r="H310" i="602"/>
  <c r="W309" i="602"/>
  <c r="V309" i="602"/>
  <c r="N309" i="602"/>
  <c r="N319" i="602" s="1"/>
  <c r="K309" i="602"/>
  <c r="K319" i="602" s="1"/>
  <c r="K309" i="602" a="1"/>
  <c r="J309" i="602"/>
  <c r="J309" i="602" a="1"/>
  <c r="H309" i="602"/>
  <c r="H319" i="602" s="1"/>
  <c r="AA308" i="602"/>
  <c r="Z308" i="602"/>
  <c r="Y308" i="602"/>
  <c r="X308" i="602"/>
  <c r="U308" i="602"/>
  <c r="T308" i="602"/>
  <c r="S308" i="602"/>
  <c r="Q308" i="602"/>
  <c r="P308" i="602"/>
  <c r="O308" i="602"/>
  <c r="R340" i="602" s="1"/>
  <c r="I308" i="602"/>
  <c r="G308" i="602"/>
  <c r="J308" i="602" s="1" a="1"/>
  <c r="J308" i="602" s="1"/>
  <c r="V307" i="602"/>
  <c r="W307" i="602" s="1"/>
  <c r="N307" i="602"/>
  <c r="K307" i="602" a="1"/>
  <c r="K307" i="602" s="1"/>
  <c r="M307" i="602" s="1"/>
  <c r="J307" i="602" a="1"/>
  <c r="J307" i="602" s="1"/>
  <c r="H307" i="602"/>
  <c r="W306" i="602"/>
  <c r="V306" i="602"/>
  <c r="N306" i="602"/>
  <c r="K306" i="602"/>
  <c r="M306" i="602" s="1"/>
  <c r="K306" i="602" a="1"/>
  <c r="J306" i="602"/>
  <c r="J306" i="602" a="1"/>
  <c r="H306" i="602"/>
  <c r="V305" i="602"/>
  <c r="W305" i="602" s="1"/>
  <c r="N305" i="602"/>
  <c r="K305" i="602" a="1"/>
  <c r="K305" i="602" s="1"/>
  <c r="M305" i="602" s="1"/>
  <c r="J305" i="602" a="1"/>
  <c r="J305" i="602" s="1"/>
  <c r="H305" i="602"/>
  <c r="W304" i="602"/>
  <c r="V304" i="602"/>
  <c r="N304" i="602"/>
  <c r="K304" i="602"/>
  <c r="M304" i="602" s="1"/>
  <c r="K304" i="602" a="1"/>
  <c r="J304" i="602"/>
  <c r="J304" i="602" a="1"/>
  <c r="H304" i="602"/>
  <c r="V303" i="602"/>
  <c r="W303" i="602" s="1"/>
  <c r="N303" i="602"/>
  <c r="K303" i="602" a="1"/>
  <c r="K303" i="602" s="1"/>
  <c r="M303" i="602" s="1"/>
  <c r="J303" i="602" a="1"/>
  <c r="J303" i="602" s="1"/>
  <c r="H303" i="602"/>
  <c r="W302" i="602"/>
  <c r="V302" i="602"/>
  <c r="N302" i="602"/>
  <c r="K302" i="602"/>
  <c r="M302" i="602" s="1"/>
  <c r="K302" i="602" a="1"/>
  <c r="J302" i="602"/>
  <c r="J302" i="602" a="1"/>
  <c r="H302" i="602"/>
  <c r="V301" i="602"/>
  <c r="W301" i="602" s="1"/>
  <c r="N301" i="602"/>
  <c r="K301" i="602" a="1"/>
  <c r="K301" i="602" s="1"/>
  <c r="M301" i="602" s="1"/>
  <c r="J301" i="602" a="1"/>
  <c r="J301" i="602" s="1"/>
  <c r="H301" i="602"/>
  <c r="W300" i="602"/>
  <c r="V300" i="602"/>
  <c r="N300" i="602"/>
  <c r="K300" i="602"/>
  <c r="M300" i="602" s="1"/>
  <c r="K300" i="602" a="1"/>
  <c r="J300" i="602"/>
  <c r="J300" i="602" a="1"/>
  <c r="H300" i="602"/>
  <c r="V299" i="602"/>
  <c r="W299" i="602" s="1"/>
  <c r="N299" i="602"/>
  <c r="K299" i="602" a="1"/>
  <c r="K299" i="602" s="1"/>
  <c r="M299" i="602" s="1"/>
  <c r="J299" i="602" a="1"/>
  <c r="J299" i="602" s="1"/>
  <c r="H299" i="602"/>
  <c r="W298" i="602"/>
  <c r="V298" i="602"/>
  <c r="N298" i="602"/>
  <c r="K298" i="602"/>
  <c r="M298" i="602" s="1"/>
  <c r="K298" i="602" a="1"/>
  <c r="J298" i="602"/>
  <c r="J298" i="602" a="1"/>
  <c r="H298" i="602"/>
  <c r="V297" i="602"/>
  <c r="W297" i="602" s="1"/>
  <c r="N297" i="602"/>
  <c r="K297" i="602" a="1"/>
  <c r="K297" i="602" s="1"/>
  <c r="M297" i="602" s="1"/>
  <c r="J297" i="602" a="1"/>
  <c r="J297" i="602" s="1"/>
  <c r="H297" i="602"/>
  <c r="W296" i="602"/>
  <c r="V296" i="602"/>
  <c r="N296" i="602"/>
  <c r="K296" i="602"/>
  <c r="M296" i="602" s="1"/>
  <c r="K296" i="602" a="1"/>
  <c r="J296" i="602"/>
  <c r="J296" i="602" a="1"/>
  <c r="H296" i="602"/>
  <c r="V295" i="602"/>
  <c r="W295" i="602" s="1"/>
  <c r="N295" i="602"/>
  <c r="K295" i="602" a="1"/>
  <c r="K295" i="602" s="1"/>
  <c r="M295" i="602" s="1"/>
  <c r="J295" i="602" a="1"/>
  <c r="J295" i="602" s="1"/>
  <c r="H295" i="602"/>
  <c r="W294" i="602"/>
  <c r="V294" i="602"/>
  <c r="N294" i="602"/>
  <c r="K294" i="602"/>
  <c r="M294" i="602" s="1"/>
  <c r="K294" i="602" a="1"/>
  <c r="J294" i="602"/>
  <c r="J294" i="602" a="1"/>
  <c r="H294" i="602"/>
  <c r="V293" i="602"/>
  <c r="V308" i="602" s="1"/>
  <c r="W308" i="602" s="1"/>
  <c r="N293" i="602"/>
  <c r="N308" i="602" s="1"/>
  <c r="K293" i="602" a="1"/>
  <c r="K293" i="602" s="1"/>
  <c r="J293" i="602" a="1"/>
  <c r="J293" i="602" s="1"/>
  <c r="H293" i="602"/>
  <c r="H308" i="602" s="1"/>
  <c r="AA292" i="602"/>
  <c r="Z292" i="602"/>
  <c r="Y292" i="602"/>
  <c r="X292" i="602"/>
  <c r="U292" i="602"/>
  <c r="T292" i="602"/>
  <c r="S292" i="602"/>
  <c r="R292" i="602"/>
  <c r="Q292" i="602"/>
  <c r="P292" i="602"/>
  <c r="O292" i="602"/>
  <c r="R339" i="602" s="1"/>
  <c r="I292" i="602"/>
  <c r="G292" i="602"/>
  <c r="J292" i="602" s="1" a="1"/>
  <c r="J292" i="602" s="1"/>
  <c r="V291" i="602"/>
  <c r="W291" i="602" s="1"/>
  <c r="N291" i="602"/>
  <c r="K291" i="602" a="1"/>
  <c r="K291" i="602" s="1"/>
  <c r="M291" i="602" s="1"/>
  <c r="J291" i="602" a="1"/>
  <c r="J291" i="602" s="1"/>
  <c r="H291" i="602"/>
  <c r="W290" i="602"/>
  <c r="V290" i="602"/>
  <c r="N290" i="602"/>
  <c r="K290" i="602"/>
  <c r="M290" i="602" s="1"/>
  <c r="K290" i="602" a="1"/>
  <c r="J290" i="602"/>
  <c r="J290" i="602" a="1"/>
  <c r="H290" i="602"/>
  <c r="V289" i="602"/>
  <c r="W289" i="602" s="1"/>
  <c r="N289" i="602"/>
  <c r="K289" i="602" a="1"/>
  <c r="K289" i="602" s="1"/>
  <c r="M289" i="602" s="1"/>
  <c r="J289" i="602" a="1"/>
  <c r="J289" i="602" s="1"/>
  <c r="H289" i="602"/>
  <c r="H288" i="602"/>
  <c r="H287" i="602"/>
  <c r="H286" i="602"/>
  <c r="V285" i="602"/>
  <c r="W285" i="602" s="1"/>
  <c r="N285" i="602"/>
  <c r="K285" i="602" a="1"/>
  <c r="K285" i="602" s="1"/>
  <c r="M285" i="602" s="1"/>
  <c r="J285" i="602" a="1"/>
  <c r="J285" i="602" s="1"/>
  <c r="H285" i="602"/>
  <c r="W284" i="602"/>
  <c r="V284" i="602"/>
  <c r="N284" i="602"/>
  <c r="K284" i="602"/>
  <c r="M284" i="602" s="1"/>
  <c r="K284" i="602" a="1"/>
  <c r="J284" i="602"/>
  <c r="J284" i="602" a="1"/>
  <c r="H284" i="602"/>
  <c r="N283" i="602"/>
  <c r="K283" i="602" a="1"/>
  <c r="K283" i="602" s="1"/>
  <c r="M283" i="602" s="1"/>
  <c r="H283" i="602"/>
  <c r="N282" i="602"/>
  <c r="K282" i="602"/>
  <c r="M282" i="602" s="1"/>
  <c r="K282" i="602" a="1"/>
  <c r="H282" i="602"/>
  <c r="N281" i="602"/>
  <c r="K281" i="602" a="1"/>
  <c r="K281" i="602" s="1"/>
  <c r="M281" i="602" s="1"/>
  <c r="H281" i="602"/>
  <c r="N280" i="602"/>
  <c r="K280" i="602"/>
  <c r="M280" i="602" s="1"/>
  <c r="K280" i="602" a="1"/>
  <c r="H280" i="602"/>
  <c r="N279" i="602"/>
  <c r="K279" i="602" a="1"/>
  <c r="K279" i="602" s="1"/>
  <c r="M279" i="602" s="1"/>
  <c r="H279" i="602"/>
  <c r="N278" i="602"/>
  <c r="K278" i="602"/>
  <c r="M278" i="602" s="1"/>
  <c r="K278" i="602" a="1"/>
  <c r="H278" i="602"/>
  <c r="V277" i="602"/>
  <c r="W277" i="602" s="1"/>
  <c r="N277" i="602"/>
  <c r="K277" i="602" a="1"/>
  <c r="K277" i="602" s="1"/>
  <c r="M277" i="602" s="1"/>
  <c r="J277" i="602" a="1"/>
  <c r="J277" i="602" s="1"/>
  <c r="H277" i="602"/>
  <c r="W276" i="602"/>
  <c r="V276" i="602"/>
  <c r="N276" i="602"/>
  <c r="K276" i="602"/>
  <c r="M276" i="602" s="1"/>
  <c r="K276" i="602" a="1"/>
  <c r="J276" i="602"/>
  <c r="J276" i="602" a="1"/>
  <c r="H276" i="602"/>
  <c r="V275" i="602"/>
  <c r="W275" i="602" s="1"/>
  <c r="N275" i="602"/>
  <c r="K275" i="602" a="1"/>
  <c r="K275" i="602" s="1"/>
  <c r="M275" i="602" s="1"/>
  <c r="J275" i="602" a="1"/>
  <c r="J275" i="602" s="1"/>
  <c r="H275" i="602"/>
  <c r="W274" i="602"/>
  <c r="V274" i="602"/>
  <c r="N274" i="602"/>
  <c r="K274" i="602"/>
  <c r="M274" i="602" s="1"/>
  <c r="K274" i="602" a="1"/>
  <c r="J274" i="602"/>
  <c r="J274" i="602" a="1"/>
  <c r="H274" i="602"/>
  <c r="V273" i="602"/>
  <c r="W273" i="602" s="1"/>
  <c r="N273" i="602"/>
  <c r="K273" i="602" a="1"/>
  <c r="K273" i="602" s="1"/>
  <c r="M273" i="602" s="1"/>
  <c r="J273" i="602" a="1"/>
  <c r="J273" i="602" s="1"/>
  <c r="H273" i="602"/>
  <c r="W272" i="602"/>
  <c r="V272" i="602"/>
  <c r="N272" i="602"/>
  <c r="K272" i="602"/>
  <c r="M272" i="602" s="1"/>
  <c r="K272" i="602" a="1"/>
  <c r="J272" i="602"/>
  <c r="J272" i="602" a="1"/>
  <c r="H272" i="602"/>
  <c r="V271" i="602"/>
  <c r="W271" i="602" s="1"/>
  <c r="N271" i="602"/>
  <c r="K271" i="602" a="1"/>
  <c r="K271" i="602" s="1"/>
  <c r="M271" i="602" s="1"/>
  <c r="J271" i="602" a="1"/>
  <c r="J271" i="602" s="1"/>
  <c r="H271" i="602"/>
  <c r="W270" i="602"/>
  <c r="V270" i="602"/>
  <c r="N270" i="602"/>
  <c r="K270" i="602"/>
  <c r="M270" i="602" s="1"/>
  <c r="K270" i="602" a="1"/>
  <c r="J270" i="602"/>
  <c r="J270" i="602" a="1"/>
  <c r="H270" i="602"/>
  <c r="V269" i="602"/>
  <c r="W269" i="602" s="1"/>
  <c r="N269" i="602"/>
  <c r="K269" i="602" a="1"/>
  <c r="K269" i="602" s="1"/>
  <c r="M269" i="602" s="1"/>
  <c r="J269" i="602" a="1"/>
  <c r="J269" i="602" s="1"/>
  <c r="H269" i="602"/>
  <c r="W268" i="602"/>
  <c r="V268" i="602"/>
  <c r="N268" i="602"/>
  <c r="K268" i="602"/>
  <c r="M268" i="602" s="1"/>
  <c r="K268" i="602" a="1"/>
  <c r="J268" i="602"/>
  <c r="J268" i="602" a="1"/>
  <c r="H268" i="602"/>
  <c r="V267" i="602"/>
  <c r="W267" i="602" s="1"/>
  <c r="N267" i="602"/>
  <c r="K267" i="602" a="1"/>
  <c r="K267" i="602" s="1"/>
  <c r="M267" i="602" s="1"/>
  <c r="J267" i="602" a="1"/>
  <c r="J267" i="602" s="1"/>
  <c r="H267" i="602"/>
  <c r="W266" i="602"/>
  <c r="V266" i="602"/>
  <c r="N266" i="602"/>
  <c r="K266" i="602"/>
  <c r="M266" i="602" s="1"/>
  <c r="K266" i="602" a="1"/>
  <c r="J266" i="602"/>
  <c r="J266" i="602" a="1"/>
  <c r="H266" i="602"/>
  <c r="N265" i="602"/>
  <c r="K265" i="602" a="1"/>
  <c r="K265" i="602" s="1"/>
  <c r="M265" i="602" s="1"/>
  <c r="H265" i="602"/>
  <c r="W264" i="602"/>
  <c r="V264" i="602"/>
  <c r="N264" i="602"/>
  <c r="K264" i="602"/>
  <c r="M264" i="602" s="1"/>
  <c r="K264" i="602" a="1"/>
  <c r="J264" i="602"/>
  <c r="J264" i="602" a="1"/>
  <c r="H264" i="602"/>
  <c r="V263" i="602"/>
  <c r="W263" i="602" s="1"/>
  <c r="N263" i="602"/>
  <c r="K263" i="602" a="1"/>
  <c r="K263" i="602" s="1"/>
  <c r="M263" i="602" s="1"/>
  <c r="J263" i="602" a="1"/>
  <c r="J263" i="602" s="1"/>
  <c r="H263" i="602"/>
  <c r="W262" i="602"/>
  <c r="V262" i="602"/>
  <c r="N262" i="602"/>
  <c r="K262" i="602"/>
  <c r="M262" i="602" s="1"/>
  <c r="K262" i="602" a="1"/>
  <c r="J262" i="602"/>
  <c r="J262" i="602" a="1"/>
  <c r="H262" i="602"/>
  <c r="V261" i="602"/>
  <c r="W261" i="602" s="1"/>
  <c r="N261" i="602"/>
  <c r="K261" i="602" a="1"/>
  <c r="K261" i="602" s="1"/>
  <c r="M261" i="602" s="1"/>
  <c r="J261" i="602" a="1"/>
  <c r="J261" i="602" s="1"/>
  <c r="H261" i="602"/>
  <c r="W260" i="602"/>
  <c r="V260" i="602"/>
  <c r="N260" i="602"/>
  <c r="K260" i="602"/>
  <c r="M260" i="602" s="1"/>
  <c r="K260" i="602" a="1"/>
  <c r="J260" i="602"/>
  <c r="J260" i="602" a="1"/>
  <c r="H260" i="602"/>
  <c r="V259" i="602"/>
  <c r="W259" i="602" s="1"/>
  <c r="N259" i="602"/>
  <c r="K259" i="602" a="1"/>
  <c r="K259" i="602" s="1"/>
  <c r="M259" i="602" s="1"/>
  <c r="J259" i="602" a="1"/>
  <c r="J259" i="602" s="1"/>
  <c r="H259" i="602"/>
  <c r="W258" i="602"/>
  <c r="V258" i="602"/>
  <c r="V292" i="602" s="1"/>
  <c r="W292" i="602" s="1"/>
  <c r="N258" i="602"/>
  <c r="N292" i="602" s="1"/>
  <c r="K258" i="602"/>
  <c r="K292" i="602" s="1"/>
  <c r="K258" i="602" a="1"/>
  <c r="J258" i="602"/>
  <c r="J258" i="602" a="1"/>
  <c r="H258" i="602"/>
  <c r="H292" i="602" s="1"/>
  <c r="AA257" i="602"/>
  <c r="Z257" i="602"/>
  <c r="Y257" i="602"/>
  <c r="X257" i="602"/>
  <c r="U257" i="602"/>
  <c r="T257" i="602"/>
  <c r="S257" i="602"/>
  <c r="R257" i="602"/>
  <c r="Q257" i="602"/>
  <c r="P257" i="602"/>
  <c r="O257" i="602"/>
  <c r="R338" i="602" s="1"/>
  <c r="J257" i="602" a="1"/>
  <c r="J257" i="602" s="1"/>
  <c r="I257" i="602"/>
  <c r="G257" i="602"/>
  <c r="H256" i="602"/>
  <c r="H255" i="602"/>
  <c r="H254" i="602"/>
  <c r="H253" i="602"/>
  <c r="H252" i="602"/>
  <c r="H251" i="602"/>
  <c r="K250" i="602" a="1"/>
  <c r="K250" i="602" s="1"/>
  <c r="M250" i="602" s="1"/>
  <c r="H250" i="602"/>
  <c r="K249" i="602" a="1"/>
  <c r="K249" i="602" s="1"/>
  <c r="M249" i="602" s="1"/>
  <c r="H249" i="602"/>
  <c r="K248" i="602" a="1"/>
  <c r="K248" i="602" s="1"/>
  <c r="M248" i="602" s="1"/>
  <c r="H248" i="602"/>
  <c r="K247" i="602" a="1"/>
  <c r="K247" i="602" s="1"/>
  <c r="M247" i="602" s="1"/>
  <c r="H247" i="602"/>
  <c r="W246" i="602"/>
  <c r="V246" i="602"/>
  <c r="N246" i="602"/>
  <c r="K246" i="602"/>
  <c r="M246" i="602" s="1"/>
  <c r="K246" i="602" a="1"/>
  <c r="J246" i="602"/>
  <c r="J246" i="602" a="1"/>
  <c r="H246" i="602"/>
  <c r="V245" i="602"/>
  <c r="W245" i="602" s="1"/>
  <c r="N245" i="602"/>
  <c r="K245" i="602" a="1"/>
  <c r="K245" i="602" s="1"/>
  <c r="M245" i="602" s="1"/>
  <c r="J245" i="602" a="1"/>
  <c r="J245" i="602" s="1"/>
  <c r="H245" i="602"/>
  <c r="W244" i="602"/>
  <c r="V244" i="602"/>
  <c r="N244" i="602"/>
  <c r="K244" i="602"/>
  <c r="M244" i="602" s="1"/>
  <c r="K244" i="602" a="1"/>
  <c r="J244" i="602"/>
  <c r="J244" i="602" a="1"/>
  <c r="H244" i="602"/>
  <c r="V243" i="602"/>
  <c r="W243" i="602" s="1"/>
  <c r="N243" i="602"/>
  <c r="K243" i="602" a="1"/>
  <c r="K243" i="602" s="1"/>
  <c r="M243" i="602" s="1"/>
  <c r="J243" i="602" a="1"/>
  <c r="J243" i="602" s="1"/>
  <c r="H243" i="602"/>
  <c r="M242" i="602"/>
  <c r="H242" i="602"/>
  <c r="W241" i="602"/>
  <c r="V241" i="602"/>
  <c r="N241" i="602"/>
  <c r="K241" i="602"/>
  <c r="M241" i="602" s="1"/>
  <c r="K241" i="602" a="1"/>
  <c r="J241" i="602"/>
  <c r="J241" i="602" a="1"/>
  <c r="H241" i="602"/>
  <c r="V240" i="602"/>
  <c r="W240" i="602" s="1"/>
  <c r="N240" i="602"/>
  <c r="K240" i="602" a="1"/>
  <c r="K240" i="602" s="1"/>
  <c r="M240" i="602" s="1"/>
  <c r="J240" i="602" a="1"/>
  <c r="J240" i="602" s="1"/>
  <c r="H240" i="602"/>
  <c r="K239" i="602" a="1"/>
  <c r="K239" i="602" s="1"/>
  <c r="M239" i="602" s="1"/>
  <c r="H239" i="602"/>
  <c r="H238" i="602"/>
  <c r="V237" i="602"/>
  <c r="W237" i="602" s="1"/>
  <c r="N237" i="602"/>
  <c r="K237" i="602" a="1"/>
  <c r="K237" i="602" s="1"/>
  <c r="M237" i="602" s="1"/>
  <c r="J237" i="602" a="1"/>
  <c r="J237" i="602" s="1"/>
  <c r="H237" i="602"/>
  <c r="W236" i="602"/>
  <c r="V236" i="602"/>
  <c r="N236" i="602"/>
  <c r="K236" i="602"/>
  <c r="M236" i="602" s="1"/>
  <c r="K236" i="602" a="1"/>
  <c r="J236" i="602"/>
  <c r="J236" i="602" a="1"/>
  <c r="H236" i="602"/>
  <c r="V235" i="602"/>
  <c r="W235" i="602" s="1"/>
  <c r="N235" i="602"/>
  <c r="K235" i="602" a="1"/>
  <c r="K235" i="602" s="1"/>
  <c r="M235" i="602" s="1"/>
  <c r="J235" i="602" a="1"/>
  <c r="J235" i="602" s="1"/>
  <c r="H235" i="602"/>
  <c r="W234" i="602"/>
  <c r="V234" i="602"/>
  <c r="N234" i="602"/>
  <c r="K234" i="602"/>
  <c r="M234" i="602" s="1"/>
  <c r="K234" i="602" a="1"/>
  <c r="J234" i="602"/>
  <c r="J234" i="602" a="1"/>
  <c r="H234" i="602"/>
  <c r="V233" i="602"/>
  <c r="W233" i="602" s="1"/>
  <c r="N233" i="602"/>
  <c r="K233" i="602" a="1"/>
  <c r="K233" i="602" s="1"/>
  <c r="M233" i="602" s="1"/>
  <c r="J233" i="602" a="1"/>
  <c r="J233" i="602" s="1"/>
  <c r="H233" i="602"/>
  <c r="W232" i="602"/>
  <c r="V232" i="602"/>
  <c r="N232" i="602"/>
  <c r="K232" i="602"/>
  <c r="M232" i="602" s="1"/>
  <c r="K232" i="602" a="1"/>
  <c r="J232" i="602"/>
  <c r="J232" i="602" a="1"/>
  <c r="H232" i="602"/>
  <c r="V231" i="602"/>
  <c r="W231" i="602" s="1"/>
  <c r="N231" i="602"/>
  <c r="K231" i="602" a="1"/>
  <c r="K231" i="602" s="1"/>
  <c r="M231" i="602" s="1"/>
  <c r="J231" i="602" a="1"/>
  <c r="J231" i="602" s="1"/>
  <c r="H231" i="602"/>
  <c r="W230" i="602"/>
  <c r="V230" i="602"/>
  <c r="N230" i="602"/>
  <c r="K230" i="602"/>
  <c r="M230" i="602" s="1"/>
  <c r="K230" i="602" a="1"/>
  <c r="J230" i="602"/>
  <c r="J230" i="602" a="1"/>
  <c r="H230" i="602"/>
  <c r="V229" i="602"/>
  <c r="W229" i="602" s="1"/>
  <c r="N229" i="602"/>
  <c r="K229" i="602" a="1"/>
  <c r="K229" i="602" s="1"/>
  <c r="M229" i="602" s="1"/>
  <c r="J229" i="602" a="1"/>
  <c r="J229" i="602" s="1"/>
  <c r="H229" i="602"/>
  <c r="W228" i="602"/>
  <c r="V228" i="602"/>
  <c r="N228" i="602"/>
  <c r="K228" i="602"/>
  <c r="M228" i="602" s="1"/>
  <c r="K228" i="602" a="1"/>
  <c r="J228" i="602"/>
  <c r="J228" i="602" a="1"/>
  <c r="H228" i="602"/>
  <c r="N227" i="602"/>
  <c r="K227" i="602" a="1"/>
  <c r="K227" i="602" s="1"/>
  <c r="M227" i="602" s="1"/>
  <c r="H227" i="602"/>
  <c r="N226" i="602"/>
  <c r="K226" i="602"/>
  <c r="M226" i="602" s="1"/>
  <c r="K226" i="602" a="1"/>
  <c r="H226" i="602"/>
  <c r="N225" i="602"/>
  <c r="K225" i="602" a="1"/>
  <c r="K225" i="602" s="1"/>
  <c r="M225" i="602" s="1"/>
  <c r="H225" i="602"/>
  <c r="N224" i="602"/>
  <c r="K224" i="602"/>
  <c r="M224" i="602" s="1"/>
  <c r="K224" i="602" a="1"/>
  <c r="H224" i="602"/>
  <c r="N223" i="602"/>
  <c r="K223" i="602" a="1"/>
  <c r="K223" i="602" s="1"/>
  <c r="M223" i="602" s="1"/>
  <c r="H223" i="602"/>
  <c r="N222" i="602"/>
  <c r="K222" i="602"/>
  <c r="M222" i="602" s="1"/>
  <c r="K222" i="602" a="1"/>
  <c r="H222" i="602"/>
  <c r="N221" i="602"/>
  <c r="K221" i="602" a="1"/>
  <c r="K221" i="602" s="1"/>
  <c r="M221" i="602" s="1"/>
  <c r="H221" i="602"/>
  <c r="N220" i="602"/>
  <c r="K220" i="602"/>
  <c r="M220" i="602" s="1"/>
  <c r="K220" i="602" a="1"/>
  <c r="H220" i="602"/>
  <c r="V219" i="602"/>
  <c r="W219" i="602" s="1"/>
  <c r="N219" i="602"/>
  <c r="K219" i="602" a="1"/>
  <c r="K219" i="602" s="1"/>
  <c r="M219" i="602" s="1"/>
  <c r="J219" i="602" a="1"/>
  <c r="J219" i="602" s="1"/>
  <c r="H219" i="602"/>
  <c r="W218" i="602"/>
  <c r="V218" i="602"/>
  <c r="N218" i="602"/>
  <c r="K218" i="602"/>
  <c r="M218" i="602" s="1"/>
  <c r="K218" i="602" a="1"/>
  <c r="J218" i="602"/>
  <c r="J218" i="602" a="1"/>
  <c r="H218" i="602"/>
  <c r="V217" i="602"/>
  <c r="W217" i="602" s="1"/>
  <c r="N217" i="602"/>
  <c r="K217" i="602" a="1"/>
  <c r="K217" i="602" s="1"/>
  <c r="M217" i="602" s="1"/>
  <c r="J217" i="602" a="1"/>
  <c r="J217" i="602" s="1"/>
  <c r="H217" i="602"/>
  <c r="W216" i="602"/>
  <c r="V216" i="602"/>
  <c r="N216" i="602"/>
  <c r="K216" i="602"/>
  <c r="M216" i="602" s="1"/>
  <c r="K216" i="602" a="1"/>
  <c r="J216" i="602"/>
  <c r="J216" i="602" a="1"/>
  <c r="H216" i="602"/>
  <c r="V215" i="602"/>
  <c r="W215" i="602" s="1"/>
  <c r="N215" i="602"/>
  <c r="K215" i="602" a="1"/>
  <c r="K215" i="602" s="1"/>
  <c r="M215" i="602" s="1"/>
  <c r="J215" i="602" a="1"/>
  <c r="J215" i="602" s="1"/>
  <c r="H215" i="602"/>
  <c r="W214" i="602"/>
  <c r="V214" i="602"/>
  <c r="N214" i="602"/>
  <c r="K214" i="602"/>
  <c r="M214" i="602" s="1"/>
  <c r="K214" i="602" a="1"/>
  <c r="J214" i="602"/>
  <c r="J214" i="602" a="1"/>
  <c r="H214" i="602"/>
  <c r="V213" i="602"/>
  <c r="W213" i="602" s="1"/>
  <c r="N213" i="602"/>
  <c r="K213" i="602" a="1"/>
  <c r="K213" i="602" s="1"/>
  <c r="M213" i="602" s="1"/>
  <c r="J213" i="602" a="1"/>
  <c r="J213" i="602" s="1"/>
  <c r="H213" i="602"/>
  <c r="W212" i="602"/>
  <c r="V212" i="602"/>
  <c r="N212" i="602"/>
  <c r="K212" i="602"/>
  <c r="M212" i="602" s="1"/>
  <c r="K212" i="602" a="1"/>
  <c r="J212" i="602"/>
  <c r="J212" i="602" a="1"/>
  <c r="H212" i="602"/>
  <c r="V211" i="602"/>
  <c r="W211" i="602" s="1"/>
  <c r="N211" i="602"/>
  <c r="K211" i="602" a="1"/>
  <c r="K211" i="602" s="1"/>
  <c r="M211" i="602" s="1"/>
  <c r="J211" i="602" a="1"/>
  <c r="J211" i="602" s="1"/>
  <c r="H211" i="602"/>
  <c r="W210" i="602"/>
  <c r="V210" i="602"/>
  <c r="N210" i="602"/>
  <c r="K210" i="602"/>
  <c r="M210" i="602" s="1"/>
  <c r="K210" i="602" a="1"/>
  <c r="J210" i="602"/>
  <c r="J210" i="602" a="1"/>
  <c r="H210" i="602"/>
  <c r="V209" i="602"/>
  <c r="W209" i="602" s="1"/>
  <c r="N209" i="602"/>
  <c r="K209" i="602" a="1"/>
  <c r="K209" i="602" s="1"/>
  <c r="M209" i="602" s="1"/>
  <c r="J209" i="602" a="1"/>
  <c r="J209" i="602" s="1"/>
  <c r="H209" i="602"/>
  <c r="W208" i="602"/>
  <c r="V208" i="602"/>
  <c r="N208" i="602"/>
  <c r="K208" i="602"/>
  <c r="M208" i="602" s="1"/>
  <c r="K208" i="602" a="1"/>
  <c r="J208" i="602"/>
  <c r="J208" i="602" a="1"/>
  <c r="H208" i="602"/>
  <c r="H207" i="602"/>
  <c r="H206" i="602"/>
  <c r="H205" i="602"/>
  <c r="W204" i="602"/>
  <c r="V204" i="602"/>
  <c r="N204" i="602"/>
  <c r="K204" i="602"/>
  <c r="M204" i="602" s="1"/>
  <c r="K204" i="602" a="1"/>
  <c r="J204" i="602"/>
  <c r="J204" i="602" a="1"/>
  <c r="H204" i="602"/>
  <c r="V203" i="602"/>
  <c r="W203" i="602" s="1"/>
  <c r="N203" i="602"/>
  <c r="K203" i="602" a="1"/>
  <c r="K203" i="602" s="1"/>
  <c r="M203" i="602" s="1"/>
  <c r="J203" i="602" a="1"/>
  <c r="J203" i="602" s="1"/>
  <c r="H203" i="602"/>
  <c r="W202" i="602"/>
  <c r="V202" i="602"/>
  <c r="N202" i="602"/>
  <c r="K202" i="602"/>
  <c r="M202" i="602" s="1"/>
  <c r="K202" i="602" a="1"/>
  <c r="J202" i="602"/>
  <c r="J202" i="602" a="1"/>
  <c r="H202" i="602"/>
  <c r="H201" i="602"/>
  <c r="W200" i="602"/>
  <c r="V200" i="602"/>
  <c r="V257" i="602" s="1"/>
  <c r="W257" i="602" s="1"/>
  <c r="N200" i="602"/>
  <c r="N257" i="602" s="1"/>
  <c r="K200" i="602"/>
  <c r="K200" i="602" a="1"/>
  <c r="J200" i="602"/>
  <c r="J200" i="602" a="1"/>
  <c r="H200" i="602"/>
  <c r="H257" i="602" s="1"/>
  <c r="AA199" i="602"/>
  <c r="AA335" i="602" s="1"/>
  <c r="Z199" i="602"/>
  <c r="Z335" i="602" s="1"/>
  <c r="Y199" i="602"/>
  <c r="Y335" i="602" s="1"/>
  <c r="X199" i="602"/>
  <c r="X335" i="602" s="1"/>
  <c r="U199" i="602"/>
  <c r="U335" i="602" s="1"/>
  <c r="T199" i="602"/>
  <c r="T335" i="602" s="1"/>
  <c r="S199" i="602"/>
  <c r="S335" i="602" s="1"/>
  <c r="R199" i="602"/>
  <c r="R335" i="602" s="1"/>
  <c r="Q199" i="602"/>
  <c r="Q335" i="602" s="1"/>
  <c r="P199" i="602"/>
  <c r="X338" i="602" s="1"/>
  <c r="O199" i="602"/>
  <c r="O335" i="602" s="1"/>
  <c r="J199" i="602" a="1"/>
  <c r="J199" i="602" s="1"/>
  <c r="I199" i="602"/>
  <c r="I335" i="602" s="1"/>
  <c r="B343" i="602" s="1"/>
  <c r="G199" i="602"/>
  <c r="G335" i="602" s="1"/>
  <c r="W198" i="602"/>
  <c r="V198" i="602"/>
  <c r="N198" i="602"/>
  <c r="K198" i="602"/>
  <c r="M198" i="602" s="1"/>
  <c r="K198" i="602" a="1"/>
  <c r="J198" i="602"/>
  <c r="J198" i="602" a="1"/>
  <c r="H198" i="602"/>
  <c r="V197" i="602"/>
  <c r="W197" i="602" s="1"/>
  <c r="N197" i="602"/>
  <c r="K197" i="602" a="1"/>
  <c r="K197" i="602" s="1"/>
  <c r="M197" i="602" s="1"/>
  <c r="J197" i="602" a="1"/>
  <c r="J197" i="602" s="1"/>
  <c r="H197" i="602"/>
  <c r="K196" i="602" a="1"/>
  <c r="K196" i="602" s="1"/>
  <c r="M196" i="602" s="1"/>
  <c r="H196" i="602"/>
  <c r="K195" i="602" a="1"/>
  <c r="K195" i="602" s="1"/>
  <c r="M195" i="602" s="1"/>
  <c r="H195" i="602"/>
  <c r="K194" i="602" a="1"/>
  <c r="K194" i="602" s="1"/>
  <c r="M194" i="602" s="1"/>
  <c r="H194" i="602"/>
  <c r="K193" i="602" a="1"/>
  <c r="K193" i="602" s="1"/>
  <c r="M193" i="602" s="1"/>
  <c r="H193" i="602"/>
  <c r="W192" i="602"/>
  <c r="V192" i="602"/>
  <c r="N192" i="602"/>
  <c r="K192" i="602"/>
  <c r="M192" i="602" s="1"/>
  <c r="K192" i="602" a="1"/>
  <c r="J192" i="602"/>
  <c r="J192" i="602" a="1"/>
  <c r="H192" i="602"/>
  <c r="V191" i="602"/>
  <c r="W191" i="602" s="1"/>
  <c r="N191" i="602"/>
  <c r="K191" i="602" a="1"/>
  <c r="K191" i="602" s="1"/>
  <c r="M191" i="602" s="1"/>
  <c r="J191" i="602" a="1"/>
  <c r="J191" i="602" s="1"/>
  <c r="H191" i="602"/>
  <c r="W190" i="602"/>
  <c r="V190" i="602"/>
  <c r="N190" i="602"/>
  <c r="K190" i="602"/>
  <c r="M190" i="602" s="1"/>
  <c r="K190" i="602" a="1"/>
  <c r="J190" i="602"/>
  <c r="J190" i="602" a="1"/>
  <c r="H190" i="602"/>
  <c r="N189" i="602"/>
  <c r="K189" i="602" a="1"/>
  <c r="K189" i="602" s="1"/>
  <c r="M189" i="602" s="1"/>
  <c r="J189" i="602" a="1"/>
  <c r="J189" i="602" s="1"/>
  <c r="H189" i="602"/>
  <c r="N188" i="602"/>
  <c r="K188" i="602"/>
  <c r="M188" i="602" s="1"/>
  <c r="K188" i="602" a="1"/>
  <c r="J188" i="602"/>
  <c r="J188" i="602" a="1"/>
  <c r="H188" i="602"/>
  <c r="V187" i="602"/>
  <c r="W187" i="602" s="1"/>
  <c r="N187" i="602"/>
  <c r="K187" i="602" a="1"/>
  <c r="K187" i="602" s="1"/>
  <c r="M187" i="602" s="1"/>
  <c r="J187" i="602" a="1"/>
  <c r="J187" i="602" s="1"/>
  <c r="H187" i="602"/>
  <c r="W186" i="602"/>
  <c r="V186" i="602"/>
  <c r="N186" i="602"/>
  <c r="K186" i="602"/>
  <c r="M186" i="602" s="1"/>
  <c r="K186" i="602" a="1"/>
  <c r="J186" i="602"/>
  <c r="J186" i="602" a="1"/>
  <c r="H186" i="602"/>
  <c r="N185" i="602"/>
  <c r="K185" i="602" a="1"/>
  <c r="K185" i="602" s="1"/>
  <c r="M185" i="602" s="1"/>
  <c r="H185" i="602"/>
  <c r="N184" i="602"/>
  <c r="K184" i="602"/>
  <c r="M184" i="602" s="1"/>
  <c r="K184" i="602" a="1"/>
  <c r="H184" i="602"/>
  <c r="V183" i="602"/>
  <c r="W183" i="602" s="1"/>
  <c r="N183" i="602"/>
  <c r="K183" i="602" a="1"/>
  <c r="K183" i="602" s="1"/>
  <c r="M183" i="602" s="1"/>
  <c r="J183" i="602" a="1"/>
  <c r="J183" i="602" s="1"/>
  <c r="H183" i="602"/>
  <c r="W182" i="602"/>
  <c r="V182" i="602"/>
  <c r="N182" i="602"/>
  <c r="K182" i="602"/>
  <c r="M182" i="602" s="1"/>
  <c r="K182" i="602" a="1"/>
  <c r="J182" i="602"/>
  <c r="J182" i="602" a="1"/>
  <c r="H182" i="602"/>
  <c r="V181" i="602"/>
  <c r="W181" i="602" s="1"/>
  <c r="N181" i="602"/>
  <c r="K181" i="602" a="1"/>
  <c r="K181" i="602" s="1"/>
  <c r="M181" i="602" s="1"/>
  <c r="J181" i="602" a="1"/>
  <c r="J181" i="602" s="1"/>
  <c r="H181" i="602"/>
  <c r="W180" i="602"/>
  <c r="V180" i="602"/>
  <c r="N180" i="602"/>
  <c r="K180" i="602"/>
  <c r="M180" i="602" s="1"/>
  <c r="K180" i="602" a="1"/>
  <c r="J180" i="602"/>
  <c r="J180" i="602" a="1"/>
  <c r="H180" i="602"/>
  <c r="V179" i="602"/>
  <c r="W179" i="602" s="1"/>
  <c r="N179" i="602"/>
  <c r="M179" i="602"/>
  <c r="K179" i="602" a="1"/>
  <c r="K179" i="602" s="1"/>
  <c r="J179" i="602" a="1"/>
  <c r="J179" i="602" s="1"/>
  <c r="H179" i="602"/>
  <c r="W178" i="602"/>
  <c r="W199" i="602" s="1"/>
  <c r="W335" i="602" s="1"/>
  <c r="V178" i="602"/>
  <c r="N178" i="602"/>
  <c r="N199" i="602" s="1"/>
  <c r="N335" i="602" s="1"/>
  <c r="B344" i="602" s="1"/>
  <c r="E344" i="602" s="1"/>
  <c r="K178" i="602"/>
  <c r="K178" i="602" a="1"/>
  <c r="J178" i="602"/>
  <c r="J178" i="602" a="1"/>
  <c r="H178" i="602"/>
  <c r="H199" i="602" s="1"/>
  <c r="H335" i="602" s="1"/>
  <c r="E342" i="602" s="1"/>
  <c r="X171" i="602"/>
  <c r="Q529" i="602" s="1"/>
  <c r="X170" i="602"/>
  <c r="Q528" i="602" s="1"/>
  <c r="G170" i="602"/>
  <c r="C170" i="602"/>
  <c r="X169" i="602"/>
  <c r="Q527" i="602" s="1"/>
  <c r="I169" i="602"/>
  <c r="E169" i="602"/>
  <c r="K169" i="602" s="1"/>
  <c r="M169" i="602" s="1"/>
  <c r="I168" i="602"/>
  <c r="E168" i="602"/>
  <c r="K168" i="602" s="1"/>
  <c r="M168" i="602" s="1"/>
  <c r="I167" i="602"/>
  <c r="E167" i="602"/>
  <c r="K167" i="602" s="1"/>
  <c r="M167" i="602" s="1"/>
  <c r="X166" i="602"/>
  <c r="I166" i="602"/>
  <c r="I170" i="602" s="1"/>
  <c r="E166" i="602"/>
  <c r="K166" i="602" s="1"/>
  <c r="AA163" i="602"/>
  <c r="Z163" i="602"/>
  <c r="Y163" i="602"/>
  <c r="X163" i="602"/>
  <c r="U163" i="602"/>
  <c r="T163" i="602"/>
  <c r="S163" i="602"/>
  <c r="R163" i="602"/>
  <c r="Q163" i="602"/>
  <c r="P163" i="602"/>
  <c r="O163" i="602"/>
  <c r="R171" i="602" s="1"/>
  <c r="I163" i="602"/>
  <c r="G163" i="602"/>
  <c r="C529" i="602" s="1"/>
  <c r="H162" i="602"/>
  <c r="H161" i="602"/>
  <c r="H160" i="602"/>
  <c r="V159" i="602"/>
  <c r="W159" i="602" s="1"/>
  <c r="N159" i="602"/>
  <c r="K159" i="602"/>
  <c r="K159" i="602" a="1"/>
  <c r="J159" i="602" a="1"/>
  <c r="J159" i="602" s="1"/>
  <c r="H159" i="602"/>
  <c r="D159" i="602"/>
  <c r="V158" i="602"/>
  <c r="W158" i="602" s="1"/>
  <c r="N158" i="602"/>
  <c r="K158" i="602" a="1"/>
  <c r="K158" i="602" s="1"/>
  <c r="M158" i="602" s="1"/>
  <c r="J158" i="602" a="1"/>
  <c r="J158" i="602" s="1"/>
  <c r="H158" i="602"/>
  <c r="H157" i="602"/>
  <c r="H156" i="602"/>
  <c r="V155" i="602"/>
  <c r="W155" i="602" s="1"/>
  <c r="N155" i="602"/>
  <c r="K155" i="602" a="1"/>
  <c r="K155" i="602" s="1"/>
  <c r="M155" i="602" s="1"/>
  <c r="J155" i="602" a="1"/>
  <c r="J155" i="602" s="1"/>
  <c r="H155" i="602"/>
  <c r="V154" i="602"/>
  <c r="W154" i="602" s="1"/>
  <c r="N154" i="602"/>
  <c r="K154" i="602"/>
  <c r="M154" i="602" s="1"/>
  <c r="K154" i="602" a="1"/>
  <c r="J154" i="602"/>
  <c r="J154" i="602" a="1"/>
  <c r="H154" i="602"/>
  <c r="H153" i="602"/>
  <c r="W152" i="602"/>
  <c r="V152" i="602"/>
  <c r="N152" i="602"/>
  <c r="K152" i="602" a="1"/>
  <c r="K152" i="602" s="1"/>
  <c r="M152" i="602" s="1"/>
  <c r="J152" i="602" a="1"/>
  <c r="J152" i="602" s="1"/>
  <c r="H152" i="602"/>
  <c r="V151" i="602"/>
  <c r="W151" i="602" s="1"/>
  <c r="N151" i="602"/>
  <c r="K151" i="602" a="1"/>
  <c r="K151" i="602" s="1"/>
  <c r="M151" i="602" s="1"/>
  <c r="J151" i="602" a="1"/>
  <c r="J151" i="602" s="1"/>
  <c r="H151" i="602"/>
  <c r="V150" i="602"/>
  <c r="W150" i="602" s="1"/>
  <c r="N150" i="602"/>
  <c r="K150" i="602"/>
  <c r="M150" i="602" s="1"/>
  <c r="K150" i="602" a="1"/>
  <c r="J150" i="602"/>
  <c r="J150" i="602" a="1"/>
  <c r="H150" i="602"/>
  <c r="V149" i="602"/>
  <c r="N149" i="602"/>
  <c r="N163" i="602" s="1"/>
  <c r="K149" i="602" a="1"/>
  <c r="K149" i="602" s="1"/>
  <c r="J149" i="602" a="1"/>
  <c r="J149" i="602" s="1"/>
  <c r="H149" i="602"/>
  <c r="AA148" i="602"/>
  <c r="Z148" i="602"/>
  <c r="Y148" i="602"/>
  <c r="X148" i="602"/>
  <c r="U148" i="602"/>
  <c r="T148" i="602"/>
  <c r="S148" i="602"/>
  <c r="Q148" i="602"/>
  <c r="P148" i="602"/>
  <c r="O148" i="602"/>
  <c r="R170" i="602" s="1"/>
  <c r="I148" i="602"/>
  <c r="G148" i="602"/>
  <c r="C528" i="602" s="1"/>
  <c r="V147" i="602"/>
  <c r="W147" i="602" s="1"/>
  <c r="N147" i="602"/>
  <c r="K147" i="602" a="1"/>
  <c r="K147" i="602" s="1"/>
  <c r="M147" i="602" s="1"/>
  <c r="J147" i="602" a="1"/>
  <c r="J147" i="602" s="1"/>
  <c r="H147" i="602"/>
  <c r="K146" i="602" a="1"/>
  <c r="K146" i="602" s="1"/>
  <c r="H146" i="602"/>
  <c r="K145" i="602" a="1"/>
  <c r="K145" i="602" s="1"/>
  <c r="H145" i="602"/>
  <c r="K144" i="602" a="1"/>
  <c r="K144" i="602" s="1"/>
  <c r="H144" i="602"/>
  <c r="K143" i="602" a="1"/>
  <c r="K143" i="602" s="1"/>
  <c r="H143" i="602"/>
  <c r="V142" i="602"/>
  <c r="W142" i="602" s="1"/>
  <c r="N142" i="602"/>
  <c r="K142" i="602" a="1"/>
  <c r="K142" i="602" s="1"/>
  <c r="M142" i="602" s="1"/>
  <c r="J142" i="602" a="1"/>
  <c r="J142" i="602" s="1"/>
  <c r="H142" i="602"/>
  <c r="V141" i="602"/>
  <c r="W141" i="602" s="1"/>
  <c r="N141" i="602"/>
  <c r="K141" i="602" a="1"/>
  <c r="K141" i="602" s="1"/>
  <c r="M141" i="602" s="1"/>
  <c r="J141" i="602" a="1"/>
  <c r="J141" i="602" s="1"/>
  <c r="H141" i="602"/>
  <c r="V140" i="602"/>
  <c r="W140" i="602" s="1"/>
  <c r="N140" i="602"/>
  <c r="K140" i="602" a="1"/>
  <c r="K140" i="602" s="1"/>
  <c r="M140" i="602" s="1"/>
  <c r="J140" i="602" a="1"/>
  <c r="J140" i="602" s="1"/>
  <c r="H140" i="602"/>
  <c r="V139" i="602"/>
  <c r="W139" i="602" s="1"/>
  <c r="N139" i="602"/>
  <c r="K139" i="602"/>
  <c r="M139" i="602" s="1"/>
  <c r="K139" i="602" a="1"/>
  <c r="J139" i="602"/>
  <c r="J139" i="602" a="1"/>
  <c r="H139" i="602"/>
  <c r="V138" i="602"/>
  <c r="V148" i="602" s="1"/>
  <c r="N138" i="602"/>
  <c r="N148" i="602" s="1"/>
  <c r="K138" i="602" a="1"/>
  <c r="K138" i="602" s="1"/>
  <c r="J138" i="602" a="1"/>
  <c r="J138" i="602" s="1"/>
  <c r="H138" i="602"/>
  <c r="H148" i="602" s="1"/>
  <c r="AA137" i="602"/>
  <c r="Z137" i="602"/>
  <c r="Y137" i="602"/>
  <c r="X137" i="602"/>
  <c r="U137" i="602"/>
  <c r="T137" i="602"/>
  <c r="S137" i="602"/>
  <c r="Q137" i="602"/>
  <c r="P137" i="602"/>
  <c r="O137" i="602"/>
  <c r="R169" i="602" s="1"/>
  <c r="I137" i="602"/>
  <c r="G137" i="602"/>
  <c r="C527" i="602" s="1"/>
  <c r="W136" i="602"/>
  <c r="V136" i="602"/>
  <c r="N136" i="602"/>
  <c r="K136" i="602"/>
  <c r="M136" i="602" s="1"/>
  <c r="K136" i="602" a="1"/>
  <c r="J136" i="602" a="1"/>
  <c r="J136" i="602" s="1"/>
  <c r="H136" i="602"/>
  <c r="V135" i="602"/>
  <c r="W135" i="602" s="1"/>
  <c r="N135" i="602"/>
  <c r="K135" i="602" a="1"/>
  <c r="K135" i="602" s="1"/>
  <c r="M135" i="602" s="1"/>
  <c r="J135" i="602" a="1"/>
  <c r="J135" i="602" s="1"/>
  <c r="H135" i="602"/>
  <c r="V134" i="602"/>
  <c r="W134" i="602" s="1"/>
  <c r="N134" i="602"/>
  <c r="K134" i="602" a="1"/>
  <c r="K134" i="602" s="1"/>
  <c r="M134" i="602" s="1"/>
  <c r="J134" i="602" a="1"/>
  <c r="J134" i="602" s="1"/>
  <c r="H134" i="602"/>
  <c r="V133" i="602"/>
  <c r="W133" i="602" s="1"/>
  <c r="N133" i="602"/>
  <c r="K133" i="602" a="1"/>
  <c r="K133" i="602" s="1"/>
  <c r="M133" i="602" s="1"/>
  <c r="J133" i="602" a="1"/>
  <c r="J133" i="602" s="1"/>
  <c r="H133" i="602"/>
  <c r="V132" i="602"/>
  <c r="W132" i="602" s="1"/>
  <c r="N132" i="602"/>
  <c r="K132" i="602"/>
  <c r="M132" i="602" s="1"/>
  <c r="K132" i="602" a="1"/>
  <c r="J132" i="602"/>
  <c r="J132" i="602" a="1"/>
  <c r="H132" i="602"/>
  <c r="V131" i="602"/>
  <c r="W131" i="602" s="1"/>
  <c r="N131" i="602"/>
  <c r="K131" i="602" a="1"/>
  <c r="K131" i="602" s="1"/>
  <c r="M131" i="602" s="1"/>
  <c r="J131" i="602" a="1"/>
  <c r="J131" i="602" s="1"/>
  <c r="H131" i="602"/>
  <c r="W130" i="602"/>
  <c r="V130" i="602"/>
  <c r="N130" i="602"/>
  <c r="K130" i="602" a="1"/>
  <c r="K130" i="602" s="1"/>
  <c r="M130" i="602" s="1"/>
  <c r="J130" i="602" a="1"/>
  <c r="J130" i="602" s="1"/>
  <c r="H130" i="602"/>
  <c r="V129" i="602"/>
  <c r="W129" i="602" s="1"/>
  <c r="N129" i="602"/>
  <c r="K129" i="602" a="1"/>
  <c r="K129" i="602" s="1"/>
  <c r="M129" i="602" s="1"/>
  <c r="J129" i="602" a="1"/>
  <c r="J129" i="602" s="1"/>
  <c r="H129" i="602"/>
  <c r="V128" i="602"/>
  <c r="W128" i="602" s="1"/>
  <c r="N128" i="602"/>
  <c r="K128" i="602"/>
  <c r="M128" i="602" s="1"/>
  <c r="K128" i="602" a="1"/>
  <c r="J128" i="602"/>
  <c r="J128" i="602" a="1"/>
  <c r="H128" i="602"/>
  <c r="V127" i="602"/>
  <c r="W127" i="602" s="1"/>
  <c r="N127" i="602"/>
  <c r="K127" i="602" a="1"/>
  <c r="K127" i="602" s="1"/>
  <c r="M127" i="602" s="1"/>
  <c r="J127" i="602" a="1"/>
  <c r="J127" i="602" s="1"/>
  <c r="H127" i="602"/>
  <c r="W126" i="602"/>
  <c r="V126" i="602"/>
  <c r="N126" i="602"/>
  <c r="K126" i="602" a="1"/>
  <c r="K126" i="602" s="1"/>
  <c r="M126" i="602" s="1"/>
  <c r="J126" i="602" a="1"/>
  <c r="J126" i="602" s="1"/>
  <c r="H126" i="602"/>
  <c r="V125" i="602"/>
  <c r="W125" i="602" s="1"/>
  <c r="N125" i="602"/>
  <c r="K125" i="602" a="1"/>
  <c r="K125" i="602" s="1"/>
  <c r="M125" i="602" s="1"/>
  <c r="J125" i="602" a="1"/>
  <c r="J125" i="602" s="1"/>
  <c r="H125" i="602"/>
  <c r="V124" i="602"/>
  <c r="W124" i="602" s="1"/>
  <c r="N124" i="602"/>
  <c r="K124" i="602"/>
  <c r="M124" i="602" s="1"/>
  <c r="K124" i="602" a="1"/>
  <c r="J124" i="602"/>
  <c r="J124" i="602" a="1"/>
  <c r="H124" i="602"/>
  <c r="V123" i="602"/>
  <c r="W123" i="602" s="1"/>
  <c r="N123" i="602"/>
  <c r="K123" i="602" a="1"/>
  <c r="K123" i="602" s="1"/>
  <c r="M123" i="602" s="1"/>
  <c r="J123" i="602" a="1"/>
  <c r="J123" i="602" s="1"/>
  <c r="H123" i="602"/>
  <c r="W122" i="602"/>
  <c r="V122" i="602"/>
  <c r="N122" i="602"/>
  <c r="N137" i="602" s="1"/>
  <c r="K122" i="602" a="1"/>
  <c r="K122" i="602" s="1"/>
  <c r="K137" i="602" s="1"/>
  <c r="J122" i="602" a="1"/>
  <c r="J122" i="602" s="1"/>
  <c r="H122" i="602"/>
  <c r="AA121" i="602"/>
  <c r="Z121" i="602"/>
  <c r="Y121" i="602"/>
  <c r="X121" i="602"/>
  <c r="U121" i="602"/>
  <c r="T121" i="602"/>
  <c r="S121" i="602"/>
  <c r="R121" i="602"/>
  <c r="Q121" i="602"/>
  <c r="P121" i="602"/>
  <c r="O121" i="602"/>
  <c r="R168" i="602" s="1"/>
  <c r="G121" i="602"/>
  <c r="C526" i="602" s="1"/>
  <c r="V120" i="602"/>
  <c r="W120" i="602" s="1"/>
  <c r="N120" i="602"/>
  <c r="K120" i="602" a="1"/>
  <c r="K120" i="602" s="1"/>
  <c r="M120" i="602" s="1"/>
  <c r="J120" i="602" a="1"/>
  <c r="J120" i="602" s="1"/>
  <c r="H120" i="602"/>
  <c r="V119" i="602"/>
  <c r="W119" i="602" s="1"/>
  <c r="N119" i="602"/>
  <c r="K119" i="602" a="1"/>
  <c r="K119" i="602" s="1"/>
  <c r="M119" i="602" s="1"/>
  <c r="J119" i="602" a="1"/>
  <c r="J119" i="602" s="1"/>
  <c r="H119" i="602"/>
  <c r="V118" i="602"/>
  <c r="W118" i="602" s="1"/>
  <c r="N118" i="602"/>
  <c r="K118" i="602" a="1"/>
  <c r="K118" i="602" s="1"/>
  <c r="M118" i="602" s="1"/>
  <c r="J118" i="602" a="1"/>
  <c r="J118" i="602" s="1"/>
  <c r="H118" i="602"/>
  <c r="K117" i="602" a="1"/>
  <c r="K117" i="602" s="1"/>
  <c r="H117" i="602"/>
  <c r="K116" i="602" a="1"/>
  <c r="K116" i="602" s="1"/>
  <c r="H116" i="602"/>
  <c r="K115" i="602"/>
  <c r="K115" i="602" a="1"/>
  <c r="H115" i="602"/>
  <c r="V114" i="602"/>
  <c r="W114" i="602" s="1"/>
  <c r="N114" i="602"/>
  <c r="K114" i="602" a="1"/>
  <c r="K114" i="602" s="1"/>
  <c r="M114" i="602" s="1"/>
  <c r="J114" i="602" a="1"/>
  <c r="J114" i="602" s="1"/>
  <c r="H114" i="602"/>
  <c r="W113" i="602"/>
  <c r="V113" i="602"/>
  <c r="N113" i="602"/>
  <c r="K113" i="602" a="1"/>
  <c r="K113" i="602" s="1"/>
  <c r="M113" i="602" s="1"/>
  <c r="J113" i="602" a="1"/>
  <c r="J113" i="602" s="1"/>
  <c r="H113" i="602"/>
  <c r="N112" i="602"/>
  <c r="K112" i="602" a="1"/>
  <c r="K112" i="602" s="1"/>
  <c r="M112" i="602" s="1"/>
  <c r="H112" i="602"/>
  <c r="N111" i="602"/>
  <c r="K111" i="602"/>
  <c r="M111" i="602" s="1"/>
  <c r="K111" i="602" a="1"/>
  <c r="H111" i="602"/>
  <c r="N110" i="602"/>
  <c r="K110" i="602" a="1"/>
  <c r="K110" i="602" s="1"/>
  <c r="M110" i="602" s="1"/>
  <c r="H110" i="602"/>
  <c r="N109" i="602"/>
  <c r="K109" i="602" a="1"/>
  <c r="K109" i="602" s="1"/>
  <c r="M109" i="602" s="1"/>
  <c r="H109" i="602"/>
  <c r="N108" i="602"/>
  <c r="K108" i="602" a="1"/>
  <c r="K108" i="602" s="1"/>
  <c r="M108" i="602" s="1"/>
  <c r="H108" i="602"/>
  <c r="N107" i="602"/>
  <c r="K107" i="602" a="1"/>
  <c r="K107" i="602" s="1"/>
  <c r="M107" i="602" s="1"/>
  <c r="H107" i="602"/>
  <c r="V106" i="602"/>
  <c r="W106" i="602" s="1"/>
  <c r="N106" i="602"/>
  <c r="K106" i="602" a="1"/>
  <c r="K106" i="602" s="1"/>
  <c r="M106" i="602" s="1"/>
  <c r="J106" i="602" a="1"/>
  <c r="J106" i="602" s="1"/>
  <c r="H106" i="602"/>
  <c r="V105" i="602"/>
  <c r="W105" i="602" s="1"/>
  <c r="N105" i="602"/>
  <c r="K105" i="602"/>
  <c r="M105" i="602" s="1"/>
  <c r="K105" i="602" a="1"/>
  <c r="J105" i="602" a="1"/>
  <c r="J105" i="602" s="1"/>
  <c r="H105" i="602"/>
  <c r="V104" i="602"/>
  <c r="W104" i="602" s="1"/>
  <c r="N104" i="602"/>
  <c r="K104" i="602" a="1"/>
  <c r="K104" i="602" s="1"/>
  <c r="M104" i="602" s="1"/>
  <c r="J104" i="602" a="1"/>
  <c r="J104" i="602" s="1"/>
  <c r="H104" i="602"/>
  <c r="V103" i="602"/>
  <c r="W103" i="602" s="1"/>
  <c r="N103" i="602"/>
  <c r="K103" i="602" a="1"/>
  <c r="K103" i="602" s="1"/>
  <c r="M103" i="602" s="1"/>
  <c r="J103" i="602" a="1"/>
  <c r="J103" i="602" s="1"/>
  <c r="H103" i="602"/>
  <c r="V102" i="602"/>
  <c r="W102" i="602" s="1"/>
  <c r="N102" i="602"/>
  <c r="K102" i="602" a="1"/>
  <c r="K102" i="602" s="1"/>
  <c r="M102" i="602" s="1"/>
  <c r="J102" i="602" a="1"/>
  <c r="J102" i="602" s="1"/>
  <c r="H102" i="602"/>
  <c r="V101" i="602"/>
  <c r="W101" i="602" s="1"/>
  <c r="N101" i="602"/>
  <c r="K101" i="602"/>
  <c r="M101" i="602" s="1"/>
  <c r="K101" i="602" a="1"/>
  <c r="J101" i="602"/>
  <c r="J101" i="602" a="1"/>
  <c r="H101" i="602"/>
  <c r="V100" i="602"/>
  <c r="W100" i="602" s="1"/>
  <c r="N100" i="602"/>
  <c r="K100" i="602" a="1"/>
  <c r="K100" i="602" s="1"/>
  <c r="M100" i="602" s="1"/>
  <c r="J100" i="602" a="1"/>
  <c r="J100" i="602" s="1"/>
  <c r="H100" i="602"/>
  <c r="W99" i="602"/>
  <c r="V99" i="602"/>
  <c r="N99" i="602"/>
  <c r="K99" i="602" a="1"/>
  <c r="K99" i="602" s="1"/>
  <c r="M99" i="602" s="1"/>
  <c r="J99" i="602" a="1"/>
  <c r="J99" i="602" s="1"/>
  <c r="H99" i="602"/>
  <c r="V98" i="602"/>
  <c r="W98" i="602" s="1"/>
  <c r="N98" i="602"/>
  <c r="K98" i="602" a="1"/>
  <c r="K98" i="602" s="1"/>
  <c r="M98" i="602" s="1"/>
  <c r="J98" i="602" a="1"/>
  <c r="J98" i="602" s="1"/>
  <c r="H98" i="602"/>
  <c r="V97" i="602"/>
  <c r="W97" i="602" s="1"/>
  <c r="N97" i="602"/>
  <c r="K97" i="602"/>
  <c r="M97" i="602" s="1"/>
  <c r="K97" i="602" a="1"/>
  <c r="J97" i="602"/>
  <c r="J97" i="602" a="1"/>
  <c r="H97" i="602"/>
  <c r="V96" i="602"/>
  <c r="W96" i="602" s="1"/>
  <c r="N96" i="602"/>
  <c r="K96" i="602" a="1"/>
  <c r="K96" i="602" s="1"/>
  <c r="M96" i="602" s="1"/>
  <c r="J96" i="602" a="1"/>
  <c r="J96" i="602" s="1"/>
  <c r="H96" i="602"/>
  <c r="W95" i="602"/>
  <c r="V95" i="602"/>
  <c r="N95" i="602"/>
  <c r="K95" i="602" a="1"/>
  <c r="K95" i="602" s="1"/>
  <c r="M95" i="602" s="1"/>
  <c r="J95" i="602" a="1"/>
  <c r="J95" i="602" s="1"/>
  <c r="H95" i="602"/>
  <c r="K94" i="602"/>
  <c r="M94" i="602" s="1"/>
  <c r="K94" i="602" a="1"/>
  <c r="H94" i="602"/>
  <c r="V93" i="602"/>
  <c r="W93" i="602" s="1"/>
  <c r="N93" i="602"/>
  <c r="K93" i="602" a="1"/>
  <c r="K93" i="602" s="1"/>
  <c r="M93" i="602" s="1"/>
  <c r="J93" i="602" a="1"/>
  <c r="J93" i="602" s="1"/>
  <c r="H93" i="602"/>
  <c r="W92" i="602"/>
  <c r="V92" i="602"/>
  <c r="N92" i="602"/>
  <c r="K92" i="602" a="1"/>
  <c r="K92" i="602" s="1"/>
  <c r="M92" i="602" s="1"/>
  <c r="J92" i="602" a="1"/>
  <c r="J92" i="602" s="1"/>
  <c r="H92" i="602"/>
  <c r="V91" i="602"/>
  <c r="W91" i="602" s="1"/>
  <c r="N91" i="602"/>
  <c r="K91" i="602" a="1"/>
  <c r="K91" i="602" s="1"/>
  <c r="M91" i="602" s="1"/>
  <c r="J91" i="602" a="1"/>
  <c r="J91" i="602" s="1"/>
  <c r="H91" i="602"/>
  <c r="V90" i="602"/>
  <c r="W90" i="602" s="1"/>
  <c r="N90" i="602"/>
  <c r="K90" i="602" a="1"/>
  <c r="K90" i="602" s="1"/>
  <c r="M90" i="602" s="1"/>
  <c r="J90" i="602" a="1"/>
  <c r="J90" i="602" s="1"/>
  <c r="H90" i="602"/>
  <c r="V89" i="602"/>
  <c r="W89" i="602" s="1"/>
  <c r="N89" i="602"/>
  <c r="K89" i="602" a="1"/>
  <c r="K89" i="602" s="1"/>
  <c r="M89" i="602" s="1"/>
  <c r="J89" i="602" a="1"/>
  <c r="J89" i="602" s="1"/>
  <c r="H89" i="602"/>
  <c r="V88" i="602"/>
  <c r="W88" i="602" s="1"/>
  <c r="N88" i="602"/>
  <c r="K88" i="602"/>
  <c r="M88" i="602" s="1"/>
  <c r="K88" i="602" a="1"/>
  <c r="J88" i="602"/>
  <c r="J88" i="602" a="1"/>
  <c r="H88" i="602"/>
  <c r="V87" i="602"/>
  <c r="N87" i="602"/>
  <c r="K87" i="602" a="1"/>
  <c r="K87" i="602" s="1"/>
  <c r="J87" i="602" a="1"/>
  <c r="J87" i="602" s="1"/>
  <c r="H87" i="602"/>
  <c r="H121" i="602" s="1"/>
  <c r="AA86" i="602"/>
  <c r="Z86" i="602"/>
  <c r="Y86" i="602"/>
  <c r="X86" i="602"/>
  <c r="U86" i="602"/>
  <c r="T86" i="602"/>
  <c r="S86" i="602"/>
  <c r="R86" i="602"/>
  <c r="Q86" i="602"/>
  <c r="P86" i="602"/>
  <c r="O86" i="602"/>
  <c r="I86" i="602"/>
  <c r="G86" i="602"/>
  <c r="C525" i="602" s="1"/>
  <c r="K85" i="602" a="1"/>
  <c r="K85" i="602" s="1"/>
  <c r="H85" i="602"/>
  <c r="K84" i="602"/>
  <c r="K84" i="602" a="1"/>
  <c r="H84" i="602"/>
  <c r="K83" i="602" a="1"/>
  <c r="K83" i="602" s="1"/>
  <c r="H83" i="602"/>
  <c r="K82" i="602" a="1"/>
  <c r="K82" i="602" s="1"/>
  <c r="H82" i="602"/>
  <c r="K81" i="602" a="1"/>
  <c r="K81" i="602" s="1"/>
  <c r="H81" i="602"/>
  <c r="K80" i="602" a="1"/>
  <c r="K80" i="602" s="1"/>
  <c r="H80" i="602"/>
  <c r="K79" i="602" a="1"/>
  <c r="K79" i="602" s="1"/>
  <c r="M79" i="602" s="1"/>
  <c r="H79" i="602"/>
  <c r="K78" i="602" a="1"/>
  <c r="K78" i="602" s="1"/>
  <c r="M78" i="602" s="1"/>
  <c r="H78" i="602"/>
  <c r="K77" i="602" a="1"/>
  <c r="K77" i="602" s="1"/>
  <c r="M77" i="602" s="1"/>
  <c r="H77" i="602"/>
  <c r="K76" i="602" a="1"/>
  <c r="K76" i="602" s="1"/>
  <c r="M76" i="602" s="1"/>
  <c r="H76" i="602"/>
  <c r="V75" i="602"/>
  <c r="W75" i="602" s="1"/>
  <c r="N75" i="602"/>
  <c r="K75" i="602" a="1"/>
  <c r="K75" i="602" s="1"/>
  <c r="M75" i="602" s="1"/>
  <c r="J75" i="602" a="1"/>
  <c r="J75" i="602" s="1"/>
  <c r="H75" i="602"/>
  <c r="V74" i="602"/>
  <c r="W74" i="602" s="1"/>
  <c r="N74" i="602"/>
  <c r="K74" i="602"/>
  <c r="M74" i="602" s="1"/>
  <c r="K74" i="602" a="1"/>
  <c r="J74" i="602"/>
  <c r="J74" i="602" a="1"/>
  <c r="H74" i="602"/>
  <c r="V73" i="602"/>
  <c r="W73" i="602" s="1"/>
  <c r="N73" i="602"/>
  <c r="K73" i="602" a="1"/>
  <c r="K73" i="602" s="1"/>
  <c r="M73" i="602" s="1"/>
  <c r="J73" i="602" a="1"/>
  <c r="J73" i="602" s="1"/>
  <c r="H73" i="602"/>
  <c r="W72" i="602"/>
  <c r="V72" i="602"/>
  <c r="N72" i="602"/>
  <c r="K72" i="602" a="1"/>
  <c r="K72" i="602" s="1"/>
  <c r="M72" i="602" s="1"/>
  <c r="J72" i="602" a="1"/>
  <c r="J72" i="602" s="1"/>
  <c r="H72" i="602"/>
  <c r="H71" i="602"/>
  <c r="V70" i="602"/>
  <c r="W70" i="602" s="1"/>
  <c r="N70" i="602"/>
  <c r="K70" i="602"/>
  <c r="M70" i="602" s="1"/>
  <c r="K70" i="602" a="1"/>
  <c r="J70" i="602"/>
  <c r="J70" i="602" a="1"/>
  <c r="H70" i="602"/>
  <c r="V69" i="602"/>
  <c r="W69" i="602" s="1"/>
  <c r="N69" i="602"/>
  <c r="K69" i="602" a="1"/>
  <c r="K69" i="602" s="1"/>
  <c r="M69" i="602" s="1"/>
  <c r="J69" i="602" a="1"/>
  <c r="J69" i="602" s="1"/>
  <c r="H69" i="602"/>
  <c r="K68" i="602"/>
  <c r="K68" i="602" a="1"/>
  <c r="H68" i="602"/>
  <c r="K67" i="602" a="1"/>
  <c r="K67" i="602" s="1"/>
  <c r="H67" i="602"/>
  <c r="V66" i="602"/>
  <c r="W66" i="602" s="1"/>
  <c r="N66" i="602"/>
  <c r="K66" i="602"/>
  <c r="M66" i="602" s="1"/>
  <c r="K66" i="602" a="1"/>
  <c r="J66" i="602"/>
  <c r="J66" i="602" a="1"/>
  <c r="H66" i="602"/>
  <c r="V65" i="602"/>
  <c r="W65" i="602" s="1"/>
  <c r="N65" i="602"/>
  <c r="K65" i="602" a="1"/>
  <c r="K65" i="602" s="1"/>
  <c r="M65" i="602" s="1"/>
  <c r="J65" i="602" a="1"/>
  <c r="J65" i="602" s="1"/>
  <c r="H65" i="602"/>
  <c r="W64" i="602"/>
  <c r="V64" i="602"/>
  <c r="N64" i="602"/>
  <c r="K64" i="602" a="1"/>
  <c r="K64" i="602" s="1"/>
  <c r="M64" i="602" s="1"/>
  <c r="J64" i="602" a="1"/>
  <c r="J64" i="602" s="1"/>
  <c r="H64" i="602"/>
  <c r="V63" i="602"/>
  <c r="W63" i="602" s="1"/>
  <c r="N63" i="602"/>
  <c r="K63" i="602" a="1"/>
  <c r="K63" i="602" s="1"/>
  <c r="M63" i="602" s="1"/>
  <c r="J63" i="602" a="1"/>
  <c r="J63" i="602" s="1"/>
  <c r="H63" i="602"/>
  <c r="V62" i="602"/>
  <c r="W62" i="602" s="1"/>
  <c r="N62" i="602"/>
  <c r="K62" i="602"/>
  <c r="M62" i="602" s="1"/>
  <c r="K62" i="602" a="1"/>
  <c r="J62" i="602"/>
  <c r="J62" i="602" a="1"/>
  <c r="H62" i="602"/>
  <c r="V61" i="602"/>
  <c r="W61" i="602" s="1"/>
  <c r="N61" i="602"/>
  <c r="K61" i="602" a="1"/>
  <c r="K61" i="602" s="1"/>
  <c r="M61" i="602" s="1"/>
  <c r="J61" i="602" a="1"/>
  <c r="J61" i="602" s="1"/>
  <c r="H61" i="602"/>
  <c r="V60" i="602"/>
  <c r="W60" i="602" s="1"/>
  <c r="N60" i="602"/>
  <c r="K60" i="602"/>
  <c r="M60" i="602" s="1"/>
  <c r="K60" i="602" a="1"/>
  <c r="J60" i="602"/>
  <c r="J60" i="602" a="1"/>
  <c r="H60" i="602"/>
  <c r="V59" i="602"/>
  <c r="W59" i="602" s="1"/>
  <c r="N59" i="602"/>
  <c r="K59" i="602" a="1"/>
  <c r="K59" i="602" s="1"/>
  <c r="M59" i="602" s="1"/>
  <c r="J59" i="602" a="1"/>
  <c r="J59" i="602" s="1"/>
  <c r="H59" i="602"/>
  <c r="V58" i="602"/>
  <c r="W58" i="602" s="1"/>
  <c r="N58" i="602"/>
  <c r="K58" i="602"/>
  <c r="M58" i="602" s="1"/>
  <c r="K58" i="602" a="1"/>
  <c r="J58" i="602" a="1"/>
  <c r="J58" i="602" s="1"/>
  <c r="H58" i="602"/>
  <c r="V57" i="602"/>
  <c r="W57" i="602" s="1"/>
  <c r="N57" i="602"/>
  <c r="K57" i="602" a="1"/>
  <c r="K57" i="602" s="1"/>
  <c r="M57" i="602" s="1"/>
  <c r="J57" i="602" a="1"/>
  <c r="J57" i="602" s="1"/>
  <c r="H57" i="602"/>
  <c r="K56" i="602" a="1"/>
  <c r="K56" i="602" s="1"/>
  <c r="M56" i="602" s="1"/>
  <c r="H56" i="602"/>
  <c r="K55" i="602" a="1"/>
  <c r="K55" i="602" s="1"/>
  <c r="M55" i="602" s="1"/>
  <c r="H55" i="602"/>
  <c r="K54" i="602" a="1"/>
  <c r="K54" i="602" s="1"/>
  <c r="M54" i="602" s="1"/>
  <c r="H54" i="602"/>
  <c r="K53" i="602" a="1"/>
  <c r="K53" i="602" s="1"/>
  <c r="M53" i="602" s="1"/>
  <c r="H53" i="602"/>
  <c r="N52" i="602"/>
  <c r="K52" i="602" a="1"/>
  <c r="K52" i="602" s="1"/>
  <c r="M52" i="602" s="1"/>
  <c r="H52" i="602"/>
  <c r="N51" i="602"/>
  <c r="K51" i="602" a="1"/>
  <c r="K51" i="602" s="1"/>
  <c r="M51" i="602" s="1"/>
  <c r="H51" i="602"/>
  <c r="N50" i="602"/>
  <c r="K50" i="602" a="1"/>
  <c r="K50" i="602" s="1"/>
  <c r="M50" i="602" s="1"/>
  <c r="H50" i="602"/>
  <c r="N49" i="602"/>
  <c r="K49" i="602" a="1"/>
  <c r="K49" i="602" s="1"/>
  <c r="M49" i="602" s="1"/>
  <c r="H49" i="602"/>
  <c r="W48" i="602"/>
  <c r="V48" i="602"/>
  <c r="N48" i="602"/>
  <c r="K48" i="602" a="1"/>
  <c r="K48" i="602" s="1"/>
  <c r="M48" i="602" s="1"/>
  <c r="J48" i="602" a="1"/>
  <c r="J48" i="602" s="1"/>
  <c r="H48" i="602"/>
  <c r="V47" i="602"/>
  <c r="W47" i="602" s="1"/>
  <c r="N47" i="602"/>
  <c r="K47" i="602" a="1"/>
  <c r="K47" i="602" s="1"/>
  <c r="M47" i="602" s="1"/>
  <c r="J47" i="602" a="1"/>
  <c r="J47" i="602" s="1"/>
  <c r="H47" i="602"/>
  <c r="V46" i="602"/>
  <c r="W46" i="602" s="1"/>
  <c r="N46" i="602"/>
  <c r="K46" i="602" a="1"/>
  <c r="K46" i="602" s="1"/>
  <c r="M46" i="602" s="1"/>
  <c r="J46" i="602" a="1"/>
  <c r="J46" i="602" s="1"/>
  <c r="H46" i="602"/>
  <c r="V45" i="602"/>
  <c r="W45" i="602" s="1"/>
  <c r="N45" i="602"/>
  <c r="K45" i="602" a="1"/>
  <c r="K45" i="602" s="1"/>
  <c r="M45" i="602" s="1"/>
  <c r="J45" i="602" a="1"/>
  <c r="J45" i="602" s="1"/>
  <c r="H45" i="602"/>
  <c r="W44" i="602"/>
  <c r="V44" i="602"/>
  <c r="N44" i="602"/>
  <c r="K44" i="602" a="1"/>
  <c r="K44" i="602" s="1"/>
  <c r="M44" i="602" s="1"/>
  <c r="J44" i="602" a="1"/>
  <c r="J44" i="602" s="1"/>
  <c r="H44" i="602"/>
  <c r="V43" i="602"/>
  <c r="W43" i="602" s="1"/>
  <c r="N43" i="602"/>
  <c r="K43" i="602" a="1"/>
  <c r="K43" i="602" s="1"/>
  <c r="M43" i="602" s="1"/>
  <c r="J43" i="602" a="1"/>
  <c r="J43" i="602" s="1"/>
  <c r="H43" i="602"/>
  <c r="W42" i="602"/>
  <c r="V42" i="602"/>
  <c r="N42" i="602"/>
  <c r="K42" i="602" a="1"/>
  <c r="K42" i="602" s="1"/>
  <c r="M42" i="602" s="1"/>
  <c r="J42" i="602" a="1"/>
  <c r="J42" i="602" s="1"/>
  <c r="H42" i="602"/>
  <c r="V41" i="602"/>
  <c r="W41" i="602" s="1"/>
  <c r="N41" i="602"/>
  <c r="K41" i="602" a="1"/>
  <c r="K41" i="602" s="1"/>
  <c r="M41" i="602" s="1"/>
  <c r="J41" i="602" a="1"/>
  <c r="J41" i="602" s="1"/>
  <c r="H41" i="602"/>
  <c r="V40" i="602"/>
  <c r="W40" i="602" s="1"/>
  <c r="N40" i="602"/>
  <c r="K40" i="602"/>
  <c r="M40" i="602" s="1"/>
  <c r="K40" i="602" a="1"/>
  <c r="J40" i="602"/>
  <c r="J40" i="602" a="1"/>
  <c r="H40" i="602"/>
  <c r="V39" i="602"/>
  <c r="W39" i="602" s="1"/>
  <c r="N39" i="602"/>
  <c r="K39" i="602" a="1"/>
  <c r="K39" i="602" s="1"/>
  <c r="M39" i="602" s="1"/>
  <c r="J39" i="602" a="1"/>
  <c r="J39" i="602" s="1"/>
  <c r="H39" i="602"/>
  <c r="W38" i="602"/>
  <c r="V38" i="602"/>
  <c r="N38" i="602"/>
  <c r="K38" i="602" a="1"/>
  <c r="K38" i="602" s="1"/>
  <c r="M38" i="602" s="1"/>
  <c r="J38" i="602" a="1"/>
  <c r="J38" i="602" s="1"/>
  <c r="H38" i="602"/>
  <c r="V37" i="602"/>
  <c r="W37" i="602" s="1"/>
  <c r="N37" i="602"/>
  <c r="K37" i="602" a="1"/>
  <c r="K37" i="602" s="1"/>
  <c r="M37" i="602" s="1"/>
  <c r="J37" i="602" a="1"/>
  <c r="J37" i="602" s="1"/>
  <c r="H37" i="602"/>
  <c r="H36" i="602"/>
  <c r="H35" i="602"/>
  <c r="H34" i="602"/>
  <c r="V33" i="602"/>
  <c r="W33" i="602" s="1"/>
  <c r="N33" i="602"/>
  <c r="K33" i="602" a="1"/>
  <c r="K33" i="602" s="1"/>
  <c r="M33" i="602" s="1"/>
  <c r="J33" i="602" a="1"/>
  <c r="J33" i="602" s="1"/>
  <c r="H33" i="602"/>
  <c r="V32" i="602"/>
  <c r="W32" i="602" s="1"/>
  <c r="N32" i="602"/>
  <c r="K32" i="602"/>
  <c r="M32" i="602" s="1"/>
  <c r="K32" i="602" a="1"/>
  <c r="J32" i="602"/>
  <c r="J32" i="602" a="1"/>
  <c r="H32" i="602"/>
  <c r="V31" i="602"/>
  <c r="W31" i="602" s="1"/>
  <c r="N31" i="602"/>
  <c r="K31" i="602" a="1"/>
  <c r="K31" i="602" s="1"/>
  <c r="M31" i="602" s="1"/>
  <c r="J31" i="602" a="1"/>
  <c r="J31" i="602" s="1"/>
  <c r="H31" i="602"/>
  <c r="K30" i="602"/>
  <c r="K30" i="602" a="1"/>
  <c r="H30" i="602"/>
  <c r="V29" i="602"/>
  <c r="N29" i="602"/>
  <c r="K29" i="602" a="1"/>
  <c r="K29" i="602" s="1"/>
  <c r="J29" i="602" a="1"/>
  <c r="J29" i="602" s="1"/>
  <c r="H29" i="602"/>
  <c r="AA28" i="602"/>
  <c r="AA164" i="602" s="1"/>
  <c r="Z28" i="602"/>
  <c r="Y28" i="602"/>
  <c r="Y164" i="602" s="1"/>
  <c r="X28" i="602"/>
  <c r="U28" i="602"/>
  <c r="U164" i="602" s="1"/>
  <c r="T28" i="602"/>
  <c r="S28" i="602"/>
  <c r="S164" i="602" s="1"/>
  <c r="R28" i="602"/>
  <c r="Q28" i="602"/>
  <c r="Q164" i="602" s="1"/>
  <c r="P28" i="602"/>
  <c r="O28" i="602"/>
  <c r="I28" i="602"/>
  <c r="G28" i="602"/>
  <c r="J28" i="602" s="1" a="1"/>
  <c r="J28" i="602" s="1"/>
  <c r="V27" i="602"/>
  <c r="W27" i="602" s="1"/>
  <c r="N27" i="602"/>
  <c r="K27" i="602" a="1"/>
  <c r="K27" i="602" s="1"/>
  <c r="M27" i="602" s="1"/>
  <c r="J27" i="602" a="1"/>
  <c r="J27" i="602" s="1"/>
  <c r="H27" i="602"/>
  <c r="W26" i="602"/>
  <c r="V26" i="602"/>
  <c r="N26" i="602"/>
  <c r="K26" i="602" a="1"/>
  <c r="K26" i="602" s="1"/>
  <c r="M26" i="602" s="1"/>
  <c r="J26" i="602" a="1"/>
  <c r="J26" i="602" s="1"/>
  <c r="H26" i="602"/>
  <c r="K25" i="602"/>
  <c r="M25" i="602" s="1"/>
  <c r="K25" i="602" a="1"/>
  <c r="J25" i="602"/>
  <c r="J25" i="602" a="1"/>
  <c r="H25" i="602"/>
  <c r="K24" i="602" a="1"/>
  <c r="K24" i="602" s="1"/>
  <c r="M24" i="602" s="1"/>
  <c r="J24" i="602" a="1"/>
  <c r="J24" i="602" s="1"/>
  <c r="H24" i="602"/>
  <c r="K23" i="602"/>
  <c r="M23" i="602" s="1"/>
  <c r="K23" i="602" a="1"/>
  <c r="J23" i="602"/>
  <c r="J23" i="602" a="1"/>
  <c r="H23" i="602"/>
  <c r="K22" i="602" a="1"/>
  <c r="K22" i="602" s="1"/>
  <c r="M22" i="602" s="1"/>
  <c r="J22" i="602" a="1"/>
  <c r="J22" i="602" s="1"/>
  <c r="H22" i="602"/>
  <c r="V21" i="602"/>
  <c r="W21" i="602" s="1"/>
  <c r="N21" i="602"/>
  <c r="K21" i="602" a="1"/>
  <c r="K21" i="602" s="1"/>
  <c r="M21" i="602" s="1"/>
  <c r="J21" i="602" a="1"/>
  <c r="J21" i="602" s="1"/>
  <c r="H21" i="602"/>
  <c r="V20" i="602"/>
  <c r="W20" i="602" s="1"/>
  <c r="N20" i="602"/>
  <c r="K20" i="602"/>
  <c r="M20" i="602" s="1"/>
  <c r="K20" i="602" a="1"/>
  <c r="J20" i="602"/>
  <c r="J20" i="602" a="1"/>
  <c r="H20" i="602"/>
  <c r="V19" i="602"/>
  <c r="W19" i="602" s="1"/>
  <c r="N19" i="602"/>
  <c r="K19" i="602" a="1"/>
  <c r="K19" i="602" s="1"/>
  <c r="M19" i="602" s="1"/>
  <c r="J19" i="602" a="1"/>
  <c r="J19" i="602" s="1"/>
  <c r="H19" i="602"/>
  <c r="N18" i="602"/>
  <c r="K18" i="602" a="1"/>
  <c r="K18" i="602" s="1"/>
  <c r="M18" i="602" s="1"/>
  <c r="J18" i="602" a="1"/>
  <c r="J18" i="602" s="1"/>
  <c r="H18" i="602"/>
  <c r="N17" i="602"/>
  <c r="K17" i="602" a="1"/>
  <c r="K17" i="602" s="1"/>
  <c r="M17" i="602" s="1"/>
  <c r="J17" i="602" a="1"/>
  <c r="J17" i="602" s="1"/>
  <c r="H17" i="602"/>
  <c r="W16" i="602"/>
  <c r="V16" i="602"/>
  <c r="N16" i="602"/>
  <c r="K16" i="602" a="1"/>
  <c r="K16" i="602" s="1"/>
  <c r="M16" i="602" s="1"/>
  <c r="J16" i="602" a="1"/>
  <c r="J16" i="602" s="1"/>
  <c r="H16" i="602"/>
  <c r="V15" i="602"/>
  <c r="W15" i="602" s="1"/>
  <c r="N15" i="602"/>
  <c r="K15" i="602" a="1"/>
  <c r="K15" i="602" s="1"/>
  <c r="M15" i="602" s="1"/>
  <c r="J15" i="602" a="1"/>
  <c r="J15" i="602" s="1"/>
  <c r="H15" i="602"/>
  <c r="N14" i="602"/>
  <c r="K14" i="602"/>
  <c r="M14" i="602" s="1"/>
  <c r="K14" i="602" a="1"/>
  <c r="H14" i="602"/>
  <c r="N13" i="602"/>
  <c r="K13" i="602" a="1"/>
  <c r="K13" i="602" s="1"/>
  <c r="M13" i="602" s="1"/>
  <c r="H13" i="602"/>
  <c r="W12" i="602"/>
  <c r="V12" i="602"/>
  <c r="N12" i="602"/>
  <c r="K12" i="602" a="1"/>
  <c r="K12" i="602" s="1"/>
  <c r="M12" i="602" s="1"/>
  <c r="J12" i="602" a="1"/>
  <c r="J12" i="602" s="1"/>
  <c r="H12" i="602"/>
  <c r="V11" i="602"/>
  <c r="W11" i="602" s="1"/>
  <c r="N11" i="602"/>
  <c r="K11" i="602" a="1"/>
  <c r="K11" i="602" s="1"/>
  <c r="M11" i="602" s="1"/>
  <c r="J11" i="602" a="1"/>
  <c r="J11" i="602" s="1"/>
  <c r="H11" i="602"/>
  <c r="V10" i="602"/>
  <c r="W10" i="602" s="1"/>
  <c r="N10" i="602"/>
  <c r="K10" i="602"/>
  <c r="M10" i="602" s="1"/>
  <c r="K10" i="602" a="1"/>
  <c r="J10" i="602"/>
  <c r="J10" i="602" a="1"/>
  <c r="H10" i="602"/>
  <c r="V9" i="602"/>
  <c r="W9" i="602" s="1"/>
  <c r="N9" i="602"/>
  <c r="K9" i="602" a="1"/>
  <c r="K9" i="602" s="1"/>
  <c r="M9" i="602" s="1"/>
  <c r="J9" i="602" a="1"/>
  <c r="J9" i="602" s="1"/>
  <c r="H9" i="602"/>
  <c r="W8" i="602"/>
  <c r="V8" i="602"/>
  <c r="N8" i="602"/>
  <c r="K8" i="602" a="1"/>
  <c r="K8" i="602" s="1"/>
  <c r="M8" i="602" s="1"/>
  <c r="J8" i="602" a="1"/>
  <c r="J8" i="602" s="1"/>
  <c r="H8" i="602"/>
  <c r="V7" i="602"/>
  <c r="V28" i="602" s="1"/>
  <c r="N7" i="602"/>
  <c r="K7" i="602" a="1"/>
  <c r="K7" i="602" s="1"/>
  <c r="J7" i="602" a="1"/>
  <c r="J7" i="602" s="1"/>
  <c r="H7" i="602"/>
  <c r="H28" i="602" s="1"/>
  <c r="S530" i="604" l="1"/>
  <c r="J535" i="602"/>
  <c r="Q535" i="602" s="1"/>
  <c r="J534" i="602"/>
  <c r="Q534" i="602" s="1"/>
  <c r="S534" i="602" s="1" a="1"/>
  <c r="S534" i="602" s="1"/>
  <c r="J533" i="602"/>
  <c r="Q533" i="602" s="1"/>
  <c r="R533" i="602" s="1"/>
  <c r="H163" i="602"/>
  <c r="V163" i="602"/>
  <c r="H137" i="602"/>
  <c r="V137" i="602"/>
  <c r="W137" i="602" s="1"/>
  <c r="N121" i="602"/>
  <c r="V121" i="602"/>
  <c r="W121" i="602" s="1"/>
  <c r="N28" i="602"/>
  <c r="I164" i="602"/>
  <c r="B172" i="602" s="1"/>
  <c r="C520" i="602" s="1"/>
  <c r="R164" i="602"/>
  <c r="T164" i="602"/>
  <c r="X164" i="602"/>
  <c r="Z164" i="602"/>
  <c r="V86" i="602"/>
  <c r="W86" i="602" s="1"/>
  <c r="R167" i="602"/>
  <c r="J137" i="602" a="1"/>
  <c r="J137" i="602" s="1"/>
  <c r="J148" i="602" a="1"/>
  <c r="J148" i="602" s="1"/>
  <c r="W148" i="602"/>
  <c r="W163" i="602"/>
  <c r="J163" i="602" a="1"/>
  <c r="J163" i="602" s="1"/>
  <c r="K28" i="602"/>
  <c r="M7" i="602"/>
  <c r="M28" i="602" s="1"/>
  <c r="V164" i="602"/>
  <c r="I173" i="602" s="1"/>
  <c r="W28" i="602"/>
  <c r="W164" i="602" s="1"/>
  <c r="K86" i="602"/>
  <c r="M29" i="602"/>
  <c r="M86" i="602" s="1"/>
  <c r="W7" i="602"/>
  <c r="X167" i="602"/>
  <c r="P164" i="602"/>
  <c r="X168" i="602" s="1"/>
  <c r="H86" i="602"/>
  <c r="H164" i="602" s="1"/>
  <c r="E171" i="602" s="1"/>
  <c r="N86" i="602"/>
  <c r="N164" i="602" s="1"/>
  <c r="B173" i="602" s="1"/>
  <c r="W29" i="602"/>
  <c r="K525" i="602"/>
  <c r="K526" i="602"/>
  <c r="K170" i="602"/>
  <c r="M166" i="602"/>
  <c r="C524" i="602"/>
  <c r="G164" i="602"/>
  <c r="R166" i="602"/>
  <c r="O164" i="602"/>
  <c r="K121" i="602"/>
  <c r="M87" i="602"/>
  <c r="M121" i="602" s="1"/>
  <c r="K527" i="602"/>
  <c r="K148" i="602"/>
  <c r="M138" i="602"/>
  <c r="M148" i="602" s="1"/>
  <c r="K528" i="602"/>
  <c r="K163" i="602"/>
  <c r="M149" i="602"/>
  <c r="M163" i="602" s="1"/>
  <c r="K529" i="602"/>
  <c r="M122" i="602"/>
  <c r="M137" i="602" s="1"/>
  <c r="W138" i="602"/>
  <c r="W149" i="602"/>
  <c r="Q524" i="602"/>
  <c r="X173" i="602"/>
  <c r="Z169" i="602" s="1"/>
  <c r="E170" i="602"/>
  <c r="K199" i="602"/>
  <c r="M178" i="602"/>
  <c r="M199" i="602" s="1"/>
  <c r="V199" i="602"/>
  <c r="V335" i="602" s="1"/>
  <c r="I344" i="602" s="1"/>
  <c r="J335" i="602" a="1"/>
  <c r="J335" i="602" s="1"/>
  <c r="M342" i="602" s="1"/>
  <c r="B342" i="602"/>
  <c r="K257" i="602"/>
  <c r="M293" i="602"/>
  <c r="M308" i="602" s="1"/>
  <c r="K308" i="602"/>
  <c r="J86" i="602" a="1"/>
  <c r="J86" i="602" s="1"/>
  <c r="W87" i="602"/>
  <c r="J121" i="602" a="1"/>
  <c r="J121" i="602" s="1"/>
  <c r="M337" i="602"/>
  <c r="K341" i="602"/>
  <c r="M341" i="602" s="1"/>
  <c r="M349" i="602"/>
  <c r="M370" i="602" s="1"/>
  <c r="K370" i="602"/>
  <c r="K428" i="602"/>
  <c r="M371" i="602"/>
  <c r="M428" i="602" s="1"/>
  <c r="M200" i="602"/>
  <c r="M257" i="602" s="1"/>
  <c r="M258" i="602"/>
  <c r="M292" i="602" s="1"/>
  <c r="W293" i="602"/>
  <c r="M309" i="602"/>
  <c r="M319" i="602" s="1"/>
  <c r="W310" i="602"/>
  <c r="M320" i="602"/>
  <c r="M334" i="602" s="1"/>
  <c r="P335" i="602"/>
  <c r="X339" i="602" s="1"/>
  <c r="R337" i="602"/>
  <c r="W349" i="602"/>
  <c r="W370" i="602" s="1"/>
  <c r="J370" i="602" a="1"/>
  <c r="J370" i="602" s="1"/>
  <c r="H428" i="602"/>
  <c r="H507" i="602" s="1"/>
  <c r="E514" i="602" s="1"/>
  <c r="N428" i="602"/>
  <c r="N507" i="602" s="1"/>
  <c r="B516" i="602" s="1"/>
  <c r="E516" i="602" s="1"/>
  <c r="W371" i="602"/>
  <c r="K479" i="602"/>
  <c r="M464" i="602"/>
  <c r="M479" i="602" s="1"/>
  <c r="J507" i="602" a="1"/>
  <c r="J507" i="602" s="1"/>
  <c r="M514" i="602" s="1"/>
  <c r="B514" i="602"/>
  <c r="X509" i="602"/>
  <c r="O507" i="602"/>
  <c r="X510" i="602" s="1"/>
  <c r="R509" i="602"/>
  <c r="M429" i="602"/>
  <c r="M463" i="602" s="1"/>
  <c r="K463" i="602"/>
  <c r="W429" i="602"/>
  <c r="H479" i="602"/>
  <c r="N479" i="602"/>
  <c r="W464" i="602"/>
  <c r="K490" i="602"/>
  <c r="M480" i="602"/>
  <c r="M490" i="602" s="1"/>
  <c r="W481" i="602"/>
  <c r="V490" i="602"/>
  <c r="W490" i="602" s="1"/>
  <c r="W506" i="602"/>
  <c r="V506" i="602"/>
  <c r="K509" i="602"/>
  <c r="T536" i="602" a="1"/>
  <c r="T536" i="602" s="1"/>
  <c r="M491" i="602"/>
  <c r="M506" i="602" s="1"/>
  <c r="Q536" i="602"/>
  <c r="S533" i="602" a="1"/>
  <c r="S533" i="602" s="1"/>
  <c r="R534" i="602"/>
  <c r="J536" i="602"/>
  <c r="T533" i="602" a="1"/>
  <c r="T533" i="602" s="1"/>
  <c r="I159" i="601"/>
  <c r="G28" i="601"/>
  <c r="S535" i="602" l="1" a="1"/>
  <c r="S535" i="602" s="1"/>
  <c r="R535" i="602"/>
  <c r="R536" i="602" s="1"/>
  <c r="Z170" i="602"/>
  <c r="Z171" i="602"/>
  <c r="G519" i="602"/>
  <c r="C521" i="602"/>
  <c r="G521" i="602" s="1"/>
  <c r="E173" i="602"/>
  <c r="S536" i="602" a="1"/>
  <c r="S536" i="602" s="1"/>
  <c r="M509" i="602"/>
  <c r="K513" i="602"/>
  <c r="M513" i="602" s="1"/>
  <c r="R516" i="602"/>
  <c r="X516" i="602"/>
  <c r="Z509" i="602" a="1"/>
  <c r="Z509" i="602" s="1"/>
  <c r="K507" i="602"/>
  <c r="M335" i="602"/>
  <c r="Z166" i="602" a="1"/>
  <c r="Z166" i="602" s="1"/>
  <c r="Z172" i="602"/>
  <c r="B171" i="602"/>
  <c r="C519" i="602" s="1"/>
  <c r="J164" i="602" a="1"/>
  <c r="J164" i="602" s="1"/>
  <c r="M171" i="602" s="1"/>
  <c r="Q525" i="602"/>
  <c r="Z167" i="602"/>
  <c r="M173" i="602" a="1"/>
  <c r="M173" i="602" s="1"/>
  <c r="K164" i="602"/>
  <c r="E172" i="602" s="1"/>
  <c r="Z510" i="602"/>
  <c r="R344" i="602"/>
  <c r="V507" i="602"/>
  <c r="M507" i="602"/>
  <c r="X344" i="602"/>
  <c r="M344" i="602" a="1"/>
  <c r="M344" i="602" s="1"/>
  <c r="K335" i="602"/>
  <c r="K524" i="602"/>
  <c r="R173" i="602"/>
  <c r="C530" i="602"/>
  <c r="M170" i="602"/>
  <c r="Q526" i="602"/>
  <c r="Z168" i="602"/>
  <c r="M164" i="602"/>
  <c r="I109" i="601"/>
  <c r="I33" i="601"/>
  <c r="G159" i="601"/>
  <c r="K530" i="602" l="1"/>
  <c r="T172" i="602"/>
  <c r="T167" i="602"/>
  <c r="T168" i="602"/>
  <c r="T169" i="602"/>
  <c r="T170" i="602"/>
  <c r="T171" i="602"/>
  <c r="Q530" i="602"/>
  <c r="T343" i="602"/>
  <c r="T340" i="602"/>
  <c r="T339" i="602"/>
  <c r="T342" i="602"/>
  <c r="T338" i="602"/>
  <c r="T341" i="602"/>
  <c r="O519" i="602" a="1"/>
  <c r="O519" i="602" s="1"/>
  <c r="E515" i="602"/>
  <c r="I515" i="602" s="1"/>
  <c r="M515" i="602" s="1"/>
  <c r="L507" i="602"/>
  <c r="I514" i="602" s="1"/>
  <c r="T515" i="602"/>
  <c r="T514" i="602"/>
  <c r="T511" i="602"/>
  <c r="T513" i="602"/>
  <c r="T510" i="602"/>
  <c r="T512" i="602"/>
  <c r="E525" i="602"/>
  <c r="E526" i="602"/>
  <c r="E527" i="602"/>
  <c r="E528" i="602"/>
  <c r="E529" i="602"/>
  <c r="E524" i="602"/>
  <c r="T166" i="602" a="1"/>
  <c r="T166" i="602" s="1"/>
  <c r="M524" i="602" a="1"/>
  <c r="M524" i="602" s="1"/>
  <c r="E343" i="602"/>
  <c r="I343" i="602" s="1"/>
  <c r="M343" i="602" s="1"/>
  <c r="L335" i="602"/>
  <c r="I342" i="602" s="1"/>
  <c r="Z342" i="602"/>
  <c r="Z341" i="602"/>
  <c r="Z340" i="602"/>
  <c r="Z338" i="602"/>
  <c r="Z343" i="602"/>
  <c r="Z337" i="602" a="1"/>
  <c r="Z337" i="602" s="1"/>
  <c r="I516" i="602"/>
  <c r="W507" i="602"/>
  <c r="T337" i="602" a="1"/>
  <c r="T337" i="602" s="1"/>
  <c r="G520" i="602"/>
  <c r="K520" i="602" s="1"/>
  <c r="O520" i="602" s="1"/>
  <c r="I172" i="602"/>
  <c r="M172" i="602" s="1"/>
  <c r="S525" i="602"/>
  <c r="L164" i="602"/>
  <c r="I171" i="602" s="1"/>
  <c r="Z339" i="602"/>
  <c r="Z515" i="602"/>
  <c r="Z512" i="602"/>
  <c r="Z511" i="602"/>
  <c r="Z514" i="602"/>
  <c r="Z513" i="602"/>
  <c r="T509" i="602" a="1"/>
  <c r="T509" i="602" s="1"/>
  <c r="I144" i="601"/>
  <c r="I136" i="601"/>
  <c r="I41" i="601"/>
  <c r="I11" i="601"/>
  <c r="M516" i="602" l="1" a="1"/>
  <c r="M516" i="602" s="1"/>
  <c r="K521" i="602"/>
  <c r="O521" i="602" s="1" a="1"/>
  <c r="O521" i="602" s="1"/>
  <c r="M528" i="602"/>
  <c r="M525" i="602"/>
  <c r="M527" i="602"/>
  <c r="M529" i="602"/>
  <c r="M526" i="602"/>
  <c r="E530" i="602"/>
  <c r="K519" i="602"/>
  <c r="S528" i="602"/>
  <c r="S527" i="602"/>
  <c r="S529" i="602"/>
  <c r="S524" i="602" a="1"/>
  <c r="S524" i="602" s="1"/>
  <c r="S526" i="602"/>
  <c r="G136" i="601"/>
  <c r="G93" i="601"/>
  <c r="G151" i="601"/>
  <c r="G109" i="601"/>
  <c r="G33" i="601"/>
  <c r="G41" i="601"/>
  <c r="G50" i="601"/>
  <c r="G11" i="601"/>
  <c r="P536" i="601"/>
  <c r="O536" i="601"/>
  <c r="N536" i="601"/>
  <c r="M536" i="601"/>
  <c r="L536" i="601"/>
  <c r="K536" i="601"/>
  <c r="I536" i="601"/>
  <c r="H536" i="601"/>
  <c r="G536" i="601"/>
  <c r="F536" i="601"/>
  <c r="E536" i="601"/>
  <c r="D536" i="601"/>
  <c r="C535" i="601"/>
  <c r="T535" i="601" s="1" a="1"/>
  <c r="T535" i="601" s="1"/>
  <c r="T534" i="601" a="1"/>
  <c r="T534" i="601" s="1"/>
  <c r="J534" i="601"/>
  <c r="Q534" i="601" s="1"/>
  <c r="R534" i="601" s="1"/>
  <c r="C534" i="601"/>
  <c r="C533" i="601"/>
  <c r="C536" i="601" s="1"/>
  <c r="T536" i="601" s="1" a="1"/>
  <c r="T536" i="601" s="1"/>
  <c r="N517" i="601"/>
  <c r="G517" i="601"/>
  <c r="X515" i="601"/>
  <c r="X514" i="601"/>
  <c r="X513" i="601"/>
  <c r="I513" i="601"/>
  <c r="G513" i="601"/>
  <c r="E513" i="601"/>
  <c r="C513" i="601"/>
  <c r="X512" i="601"/>
  <c r="M512" i="601"/>
  <c r="K512" i="601"/>
  <c r="I512" i="601"/>
  <c r="E512" i="601"/>
  <c r="X511" i="601"/>
  <c r="M511" i="601"/>
  <c r="K511" i="601"/>
  <c r="I511" i="601"/>
  <c r="E511" i="601"/>
  <c r="M510" i="601"/>
  <c r="K510" i="601"/>
  <c r="I510" i="601"/>
  <c r="E510" i="601"/>
  <c r="I509" i="601"/>
  <c r="E509" i="601"/>
  <c r="K509" i="601" s="1"/>
  <c r="K513" i="601" s="1"/>
  <c r="M513" i="601" s="1"/>
  <c r="AA506" i="601"/>
  <c r="Z506" i="601"/>
  <c r="Y506" i="601"/>
  <c r="X506" i="601"/>
  <c r="U506" i="601"/>
  <c r="T506" i="601"/>
  <c r="S506" i="601"/>
  <c r="R506" i="601"/>
  <c r="Q506" i="601"/>
  <c r="P506" i="601"/>
  <c r="R514" i="601" s="1"/>
  <c r="O506" i="601"/>
  <c r="J506" i="601"/>
  <c r="J506" i="601" a="1"/>
  <c r="I506" i="601"/>
  <c r="G506" i="601"/>
  <c r="H505" i="601"/>
  <c r="H504" i="601"/>
  <c r="H503" i="601"/>
  <c r="H502" i="601"/>
  <c r="D502" i="601"/>
  <c r="W501" i="601"/>
  <c r="V501" i="601"/>
  <c r="N501" i="601"/>
  <c r="K501" i="601"/>
  <c r="M501" i="601" s="1"/>
  <c r="K501" i="601" a="1"/>
  <c r="J501" i="601"/>
  <c r="J501" i="601" a="1"/>
  <c r="H501" i="601"/>
  <c r="H500" i="601"/>
  <c r="H499" i="601"/>
  <c r="V498" i="601"/>
  <c r="W498" i="601" s="1"/>
  <c r="N498" i="601"/>
  <c r="K498" i="601" a="1"/>
  <c r="K498" i="601" s="1"/>
  <c r="M498" i="601" s="1"/>
  <c r="J498" i="601" a="1"/>
  <c r="J498" i="601" s="1"/>
  <c r="H498" i="601"/>
  <c r="W497" i="601"/>
  <c r="V497" i="601"/>
  <c r="N497" i="601"/>
  <c r="K497" i="601"/>
  <c r="M497" i="601" s="1"/>
  <c r="K497" i="601" a="1"/>
  <c r="J497" i="601"/>
  <c r="J497" i="601" a="1"/>
  <c r="H497" i="601"/>
  <c r="H496" i="601"/>
  <c r="H495" i="601"/>
  <c r="V494" i="601"/>
  <c r="W494" i="601" s="1"/>
  <c r="N494" i="601"/>
  <c r="K494" i="601" a="1"/>
  <c r="K494" i="601" s="1"/>
  <c r="M494" i="601" s="1"/>
  <c r="J494" i="601" a="1"/>
  <c r="J494" i="601" s="1"/>
  <c r="H494" i="601"/>
  <c r="V493" i="601"/>
  <c r="W493" i="601" s="1"/>
  <c r="N493" i="601"/>
  <c r="K493" i="601" a="1"/>
  <c r="K493" i="601" s="1"/>
  <c r="M493" i="601" s="1"/>
  <c r="J493" i="601" a="1"/>
  <c r="J493" i="601" s="1"/>
  <c r="H493" i="601"/>
  <c r="W492" i="601"/>
  <c r="V492" i="601"/>
  <c r="N492" i="601"/>
  <c r="K492" i="601"/>
  <c r="M492" i="601" s="1"/>
  <c r="K492" i="601" a="1"/>
  <c r="J492" i="601"/>
  <c r="J492" i="601" a="1"/>
  <c r="H492" i="601"/>
  <c r="V491" i="601"/>
  <c r="V506" i="601" s="1"/>
  <c r="N491" i="601"/>
  <c r="K491" i="601" a="1"/>
  <c r="K491" i="601" s="1"/>
  <c r="J491" i="601" a="1"/>
  <c r="J491" i="601" s="1"/>
  <c r="H491" i="601"/>
  <c r="AA490" i="601"/>
  <c r="Z490" i="601"/>
  <c r="Y490" i="601"/>
  <c r="X490" i="601"/>
  <c r="U490" i="601"/>
  <c r="T490" i="601"/>
  <c r="S490" i="601"/>
  <c r="Q490" i="601"/>
  <c r="P490" i="601"/>
  <c r="O490" i="601"/>
  <c r="J490" i="601" a="1"/>
  <c r="J490" i="601" s="1"/>
  <c r="I490" i="601"/>
  <c r="G490" i="601"/>
  <c r="W489" i="601"/>
  <c r="V489" i="601"/>
  <c r="N489" i="601"/>
  <c r="K489" i="601"/>
  <c r="M489" i="601" s="1"/>
  <c r="K489" i="601" a="1"/>
  <c r="J489" i="601"/>
  <c r="J489" i="601" a="1"/>
  <c r="H489" i="601"/>
  <c r="H488" i="601"/>
  <c r="H487" i="601"/>
  <c r="H486" i="601"/>
  <c r="H485" i="601"/>
  <c r="V484" i="601"/>
  <c r="W484" i="601" s="1"/>
  <c r="N484" i="601"/>
  <c r="K484" i="601" a="1"/>
  <c r="K484" i="601" s="1"/>
  <c r="M484" i="601" s="1"/>
  <c r="J484" i="601" a="1"/>
  <c r="J484" i="601" s="1"/>
  <c r="H484" i="601"/>
  <c r="W483" i="601"/>
  <c r="V483" i="601"/>
  <c r="N483" i="601"/>
  <c r="K483" i="601"/>
  <c r="M483" i="601" s="1"/>
  <c r="K483" i="601" a="1"/>
  <c r="J483" i="601"/>
  <c r="J483" i="601" a="1"/>
  <c r="H483" i="601"/>
  <c r="V482" i="601"/>
  <c r="W482" i="601" s="1"/>
  <c r="N482" i="601"/>
  <c r="K482" i="601" a="1"/>
  <c r="K482" i="601" s="1"/>
  <c r="M482" i="601" s="1"/>
  <c r="J482" i="601" a="1"/>
  <c r="J482" i="601" s="1"/>
  <c r="H482" i="601"/>
  <c r="W481" i="601"/>
  <c r="V481" i="601"/>
  <c r="N481" i="601"/>
  <c r="N490" i="601" s="1"/>
  <c r="K481" i="601"/>
  <c r="M481" i="601" s="1"/>
  <c r="K481" i="601" a="1"/>
  <c r="J481" i="601"/>
  <c r="J481" i="601" a="1"/>
  <c r="H481" i="601"/>
  <c r="H490" i="601" s="1"/>
  <c r="V480" i="601"/>
  <c r="V490" i="601" s="1"/>
  <c r="W490" i="601" s="1"/>
  <c r="N480" i="601"/>
  <c r="K480" i="601" a="1"/>
  <c r="K480" i="601" s="1"/>
  <c r="J480" i="601" a="1"/>
  <c r="J480" i="601" s="1"/>
  <c r="H480" i="601"/>
  <c r="AA479" i="601"/>
  <c r="Z479" i="601"/>
  <c r="Y479" i="601"/>
  <c r="X479" i="601"/>
  <c r="U479" i="601"/>
  <c r="T479" i="601"/>
  <c r="S479" i="601"/>
  <c r="Q479" i="601"/>
  <c r="P479" i="601"/>
  <c r="O479" i="601"/>
  <c r="J479" i="601" a="1"/>
  <c r="J479" i="601" s="1"/>
  <c r="I479" i="601"/>
  <c r="G479" i="601"/>
  <c r="W478" i="601"/>
  <c r="V478" i="601"/>
  <c r="N478" i="601"/>
  <c r="K478" i="601"/>
  <c r="M478" i="601" s="1"/>
  <c r="K478" i="601" a="1"/>
  <c r="J478" i="601"/>
  <c r="J478" i="601" a="1"/>
  <c r="H478" i="601"/>
  <c r="V477" i="601"/>
  <c r="W477" i="601" s="1"/>
  <c r="N477" i="601"/>
  <c r="K477" i="601" a="1"/>
  <c r="K477" i="601" s="1"/>
  <c r="M477" i="601" s="1"/>
  <c r="J477" i="601" a="1"/>
  <c r="J477" i="601" s="1"/>
  <c r="H477" i="601"/>
  <c r="W476" i="601"/>
  <c r="V476" i="601"/>
  <c r="N476" i="601"/>
  <c r="K476" i="601"/>
  <c r="M476" i="601" s="1"/>
  <c r="K476" i="601" a="1"/>
  <c r="J476" i="601"/>
  <c r="J476" i="601" a="1"/>
  <c r="H476" i="601"/>
  <c r="V475" i="601"/>
  <c r="W475" i="601" s="1"/>
  <c r="N475" i="601"/>
  <c r="K475" i="601" a="1"/>
  <c r="K475" i="601" s="1"/>
  <c r="M475" i="601" s="1"/>
  <c r="J475" i="601" a="1"/>
  <c r="J475" i="601" s="1"/>
  <c r="H475" i="601"/>
  <c r="W474" i="601"/>
  <c r="V474" i="601"/>
  <c r="N474" i="601"/>
  <c r="K474" i="601"/>
  <c r="M474" i="601" s="1"/>
  <c r="K474" i="601" a="1"/>
  <c r="J474" i="601"/>
  <c r="J474" i="601" a="1"/>
  <c r="H474" i="601"/>
  <c r="V473" i="601"/>
  <c r="W473" i="601" s="1"/>
  <c r="N473" i="601"/>
  <c r="K473" i="601" a="1"/>
  <c r="K473" i="601" s="1"/>
  <c r="M473" i="601" s="1"/>
  <c r="J473" i="601" a="1"/>
  <c r="J473" i="601" s="1"/>
  <c r="H473" i="601"/>
  <c r="W472" i="601"/>
  <c r="V472" i="601"/>
  <c r="N472" i="601"/>
  <c r="K472" i="601"/>
  <c r="M472" i="601" s="1"/>
  <c r="K472" i="601" a="1"/>
  <c r="J472" i="601"/>
  <c r="J472" i="601" a="1"/>
  <c r="H472" i="601"/>
  <c r="V471" i="601"/>
  <c r="W471" i="601" s="1"/>
  <c r="N471" i="601"/>
  <c r="K471" i="601" a="1"/>
  <c r="K471" i="601" s="1"/>
  <c r="M471" i="601" s="1"/>
  <c r="J471" i="601" a="1"/>
  <c r="J471" i="601" s="1"/>
  <c r="H471" i="601"/>
  <c r="W470" i="601"/>
  <c r="V470" i="601"/>
  <c r="N470" i="601"/>
  <c r="K470" i="601"/>
  <c r="M470" i="601" s="1"/>
  <c r="K470" i="601" a="1"/>
  <c r="J470" i="601"/>
  <c r="J470" i="601" a="1"/>
  <c r="H470" i="601"/>
  <c r="V469" i="601"/>
  <c r="W469" i="601" s="1"/>
  <c r="N469" i="601"/>
  <c r="K469" i="601" a="1"/>
  <c r="K469" i="601" s="1"/>
  <c r="M469" i="601" s="1"/>
  <c r="J469" i="601" a="1"/>
  <c r="J469" i="601" s="1"/>
  <c r="H469" i="601"/>
  <c r="W468" i="601"/>
  <c r="V468" i="601"/>
  <c r="N468" i="601"/>
  <c r="K468" i="601"/>
  <c r="M468" i="601" s="1"/>
  <c r="K468" i="601" a="1"/>
  <c r="J468" i="601"/>
  <c r="J468" i="601" a="1"/>
  <c r="H468" i="601"/>
  <c r="V467" i="601"/>
  <c r="W467" i="601" s="1"/>
  <c r="N467" i="601"/>
  <c r="K467" i="601" a="1"/>
  <c r="K467" i="601" s="1"/>
  <c r="M467" i="601" s="1"/>
  <c r="J467" i="601" a="1"/>
  <c r="J467" i="601" s="1"/>
  <c r="H467" i="601"/>
  <c r="W466" i="601"/>
  <c r="V466" i="601"/>
  <c r="N466" i="601"/>
  <c r="K466" i="601"/>
  <c r="M466" i="601" s="1"/>
  <c r="K466" i="601" a="1"/>
  <c r="J466" i="601"/>
  <c r="J466" i="601" a="1"/>
  <c r="H466" i="601"/>
  <c r="V465" i="601"/>
  <c r="W465" i="601" s="1"/>
  <c r="N465" i="601"/>
  <c r="K465" i="601" a="1"/>
  <c r="K465" i="601" s="1"/>
  <c r="M465" i="601" s="1"/>
  <c r="J465" i="601" a="1"/>
  <c r="J465" i="601" s="1"/>
  <c r="H465" i="601"/>
  <c r="W464" i="601"/>
  <c r="V464" i="601"/>
  <c r="V479" i="601" s="1"/>
  <c r="W479" i="601" s="1"/>
  <c r="N464" i="601"/>
  <c r="N479" i="601" s="1"/>
  <c r="K464" i="601"/>
  <c r="K479" i="601" s="1"/>
  <c r="K464" i="601" a="1"/>
  <c r="J464" i="601"/>
  <c r="J464" i="601" a="1"/>
  <c r="H464" i="601"/>
  <c r="H479" i="601" s="1"/>
  <c r="AA463" i="601"/>
  <c r="Z463" i="601"/>
  <c r="Y463" i="601"/>
  <c r="X463" i="601"/>
  <c r="U463" i="601"/>
  <c r="T463" i="601"/>
  <c r="S463" i="601"/>
  <c r="R463" i="601"/>
  <c r="Q463" i="601"/>
  <c r="P463" i="601"/>
  <c r="O463" i="601"/>
  <c r="J463" i="601" a="1"/>
  <c r="J463" i="601" s="1"/>
  <c r="I463" i="601"/>
  <c r="G463" i="601"/>
  <c r="W462" i="601"/>
  <c r="V462" i="601"/>
  <c r="N462" i="601"/>
  <c r="K462" i="601"/>
  <c r="M462" i="601" s="1"/>
  <c r="K462" i="601" a="1"/>
  <c r="J462" i="601"/>
  <c r="J462" i="601" a="1"/>
  <c r="H462" i="601"/>
  <c r="V461" i="601"/>
  <c r="W461" i="601" s="1"/>
  <c r="N461" i="601"/>
  <c r="K461" i="601" a="1"/>
  <c r="K461" i="601" s="1"/>
  <c r="M461" i="601" s="1"/>
  <c r="J461" i="601" a="1"/>
  <c r="J461" i="601" s="1"/>
  <c r="H461" i="601"/>
  <c r="W460" i="601"/>
  <c r="V460" i="601"/>
  <c r="N460" i="601"/>
  <c r="K460" i="601"/>
  <c r="M460" i="601" s="1"/>
  <c r="K460" i="601" a="1"/>
  <c r="J460" i="601"/>
  <c r="J460" i="601" a="1"/>
  <c r="H460" i="601"/>
  <c r="K459" i="601"/>
  <c r="M459" i="601" s="1"/>
  <c r="K459" i="601" a="1"/>
  <c r="H459" i="601"/>
  <c r="K458" i="601"/>
  <c r="M458" i="601" s="1"/>
  <c r="K458" i="601" a="1"/>
  <c r="H458" i="601"/>
  <c r="K457" i="601"/>
  <c r="M457" i="601" s="1"/>
  <c r="K457" i="601" a="1"/>
  <c r="H457" i="601"/>
  <c r="V456" i="601"/>
  <c r="W456" i="601" s="1"/>
  <c r="N456" i="601"/>
  <c r="K456" i="601" a="1"/>
  <c r="K456" i="601" s="1"/>
  <c r="M456" i="601" s="1"/>
  <c r="J456" i="601" a="1"/>
  <c r="J456" i="601" s="1"/>
  <c r="H456" i="601"/>
  <c r="W455" i="601"/>
  <c r="V455" i="601"/>
  <c r="N455" i="601"/>
  <c r="K455" i="601"/>
  <c r="M455" i="601" s="1"/>
  <c r="K455" i="601" a="1"/>
  <c r="J455" i="601"/>
  <c r="J455" i="601" a="1"/>
  <c r="H455" i="601"/>
  <c r="N454" i="601"/>
  <c r="K454" i="601" a="1"/>
  <c r="K454" i="601" s="1"/>
  <c r="M454" i="601" s="1"/>
  <c r="H454" i="601"/>
  <c r="N453" i="601"/>
  <c r="K453" i="601"/>
  <c r="M453" i="601" s="1"/>
  <c r="K453" i="601" a="1"/>
  <c r="H453" i="601"/>
  <c r="N452" i="601"/>
  <c r="K452" i="601" a="1"/>
  <c r="K452" i="601" s="1"/>
  <c r="M452" i="601" s="1"/>
  <c r="H452" i="601"/>
  <c r="N451" i="601"/>
  <c r="K451" i="601"/>
  <c r="M451" i="601" s="1"/>
  <c r="K451" i="601" a="1"/>
  <c r="H451" i="601"/>
  <c r="N450" i="601"/>
  <c r="K450" i="601" a="1"/>
  <c r="K450" i="601" s="1"/>
  <c r="M450" i="601" s="1"/>
  <c r="H450" i="601"/>
  <c r="N449" i="601"/>
  <c r="K449" i="601"/>
  <c r="M449" i="601" s="1"/>
  <c r="K449" i="601" a="1"/>
  <c r="H449" i="601"/>
  <c r="V448" i="601"/>
  <c r="W448" i="601" s="1"/>
  <c r="N448" i="601"/>
  <c r="K448" i="601" a="1"/>
  <c r="K448" i="601" s="1"/>
  <c r="M448" i="601" s="1"/>
  <c r="J448" i="601" a="1"/>
  <c r="J448" i="601" s="1"/>
  <c r="H448" i="601"/>
  <c r="W447" i="601"/>
  <c r="V447" i="601"/>
  <c r="N447" i="601"/>
  <c r="K447" i="601"/>
  <c r="M447" i="601" s="1"/>
  <c r="K447" i="601" a="1"/>
  <c r="J447" i="601"/>
  <c r="J447" i="601" a="1"/>
  <c r="H447" i="601"/>
  <c r="V446" i="601"/>
  <c r="W446" i="601" s="1"/>
  <c r="N446" i="601"/>
  <c r="K446" i="601" a="1"/>
  <c r="K446" i="601" s="1"/>
  <c r="M446" i="601" s="1"/>
  <c r="J446" i="601" a="1"/>
  <c r="J446" i="601" s="1"/>
  <c r="H446" i="601"/>
  <c r="W445" i="601"/>
  <c r="V445" i="601"/>
  <c r="N445" i="601"/>
  <c r="K445" i="601"/>
  <c r="M445" i="601" s="1"/>
  <c r="K445" i="601" a="1"/>
  <c r="J445" i="601"/>
  <c r="J445" i="601" a="1"/>
  <c r="H445" i="601"/>
  <c r="V444" i="601"/>
  <c r="W444" i="601" s="1"/>
  <c r="N444" i="601"/>
  <c r="K444" i="601" a="1"/>
  <c r="K444" i="601" s="1"/>
  <c r="M444" i="601" s="1"/>
  <c r="J444" i="601" a="1"/>
  <c r="J444" i="601" s="1"/>
  <c r="H444" i="601"/>
  <c r="W443" i="601"/>
  <c r="V443" i="601"/>
  <c r="N443" i="601"/>
  <c r="K443" i="601"/>
  <c r="M443" i="601" s="1"/>
  <c r="K443" i="601" a="1"/>
  <c r="J443" i="601"/>
  <c r="J443" i="601" a="1"/>
  <c r="H443" i="601"/>
  <c r="V442" i="601"/>
  <c r="W442" i="601" s="1"/>
  <c r="N442" i="601"/>
  <c r="K442" i="601" a="1"/>
  <c r="K442" i="601" s="1"/>
  <c r="M442" i="601" s="1"/>
  <c r="J442" i="601" a="1"/>
  <c r="J442" i="601" s="1"/>
  <c r="H442" i="601"/>
  <c r="W441" i="601"/>
  <c r="V441" i="601"/>
  <c r="N441" i="601"/>
  <c r="K441" i="601"/>
  <c r="M441" i="601" s="1"/>
  <c r="K441" i="601" a="1"/>
  <c r="J441" i="601"/>
  <c r="J441" i="601" a="1"/>
  <c r="H441" i="601"/>
  <c r="V440" i="601"/>
  <c r="W440" i="601" s="1"/>
  <c r="N440" i="601"/>
  <c r="K440" i="601" a="1"/>
  <c r="K440" i="601" s="1"/>
  <c r="M440" i="601" s="1"/>
  <c r="J440" i="601" a="1"/>
  <c r="J440" i="601" s="1"/>
  <c r="H440" i="601"/>
  <c r="W439" i="601"/>
  <c r="V439" i="601"/>
  <c r="N439" i="601"/>
  <c r="K439" i="601"/>
  <c r="M439" i="601" s="1"/>
  <c r="K439" i="601" a="1"/>
  <c r="J439" i="601"/>
  <c r="J439" i="601" a="1"/>
  <c r="H439" i="601"/>
  <c r="V438" i="601"/>
  <c r="W438" i="601" s="1"/>
  <c r="N438" i="601"/>
  <c r="K438" i="601" a="1"/>
  <c r="K438" i="601" s="1"/>
  <c r="M438" i="601" s="1"/>
  <c r="J438" i="601" a="1"/>
  <c r="J438" i="601" s="1"/>
  <c r="H438" i="601"/>
  <c r="W437" i="601"/>
  <c r="V437" i="601"/>
  <c r="N437" i="601"/>
  <c r="K437" i="601"/>
  <c r="M437" i="601" s="1"/>
  <c r="K437" i="601" a="1"/>
  <c r="J437" i="601"/>
  <c r="J437" i="601" a="1"/>
  <c r="H437" i="601"/>
  <c r="N436" i="601"/>
  <c r="K436" i="601" a="1"/>
  <c r="K436" i="601" s="1"/>
  <c r="M436" i="601" s="1"/>
  <c r="H436" i="601"/>
  <c r="W435" i="601"/>
  <c r="V435" i="601"/>
  <c r="N435" i="601"/>
  <c r="K435" i="601"/>
  <c r="M435" i="601" s="1"/>
  <c r="K435" i="601" a="1"/>
  <c r="J435" i="601"/>
  <c r="J435" i="601" a="1"/>
  <c r="H435" i="601"/>
  <c r="V434" i="601"/>
  <c r="W434" i="601" s="1"/>
  <c r="N434" i="601"/>
  <c r="K434" i="601" a="1"/>
  <c r="K434" i="601" s="1"/>
  <c r="M434" i="601" s="1"/>
  <c r="J434" i="601" a="1"/>
  <c r="J434" i="601" s="1"/>
  <c r="H434" i="601"/>
  <c r="W433" i="601"/>
  <c r="V433" i="601"/>
  <c r="N433" i="601"/>
  <c r="K433" i="601"/>
  <c r="M433" i="601" s="1"/>
  <c r="K433" i="601" a="1"/>
  <c r="J433" i="601"/>
  <c r="J433" i="601" a="1"/>
  <c r="H433" i="601"/>
  <c r="V432" i="601"/>
  <c r="W432" i="601" s="1"/>
  <c r="N432" i="601"/>
  <c r="K432" i="601" a="1"/>
  <c r="K432" i="601" s="1"/>
  <c r="M432" i="601" s="1"/>
  <c r="J432" i="601" a="1"/>
  <c r="J432" i="601" s="1"/>
  <c r="H432" i="601"/>
  <c r="W431" i="601"/>
  <c r="V431" i="601"/>
  <c r="N431" i="601"/>
  <c r="K431" i="601"/>
  <c r="M431" i="601" s="1"/>
  <c r="K431" i="601" a="1"/>
  <c r="J431" i="601"/>
  <c r="J431" i="601" a="1"/>
  <c r="H431" i="601"/>
  <c r="V430" i="601"/>
  <c r="W430" i="601" s="1"/>
  <c r="N430" i="601"/>
  <c r="K430" i="601" a="1"/>
  <c r="K430" i="601" s="1"/>
  <c r="M430" i="601" s="1"/>
  <c r="J430" i="601" a="1"/>
  <c r="J430" i="601" s="1"/>
  <c r="H430" i="601"/>
  <c r="W429" i="601"/>
  <c r="V429" i="601"/>
  <c r="V463" i="601" s="1"/>
  <c r="W463" i="601" s="1"/>
  <c r="N429" i="601"/>
  <c r="N463" i="601" s="1"/>
  <c r="K429" i="601"/>
  <c r="K463" i="601" s="1"/>
  <c r="K429" i="601" a="1"/>
  <c r="J429" i="601"/>
  <c r="J429" i="601" a="1"/>
  <c r="H429" i="601"/>
  <c r="H463" i="601" s="1"/>
  <c r="AA428" i="601"/>
  <c r="Z428" i="601"/>
  <c r="Y428" i="601"/>
  <c r="X428" i="601"/>
  <c r="U428" i="601"/>
  <c r="T428" i="601"/>
  <c r="S428" i="601"/>
  <c r="R428" i="601"/>
  <c r="Q428" i="601"/>
  <c r="P428" i="601"/>
  <c r="O428" i="601"/>
  <c r="J428" i="601" a="1"/>
  <c r="J428" i="601" s="1"/>
  <c r="I428" i="601"/>
  <c r="G428" i="601"/>
  <c r="K427" i="601" a="1"/>
  <c r="K427" i="601" s="1"/>
  <c r="M427" i="601" s="1"/>
  <c r="H427" i="601"/>
  <c r="K426" i="601" a="1"/>
  <c r="K426" i="601" s="1"/>
  <c r="M426" i="601" s="1"/>
  <c r="H426" i="601"/>
  <c r="K425" i="601" a="1"/>
  <c r="K425" i="601" s="1"/>
  <c r="M425" i="601" s="1"/>
  <c r="H425" i="601"/>
  <c r="K424" i="601" a="1"/>
  <c r="K424" i="601" s="1"/>
  <c r="M424" i="601" s="1"/>
  <c r="H424" i="601"/>
  <c r="K423" i="601" a="1"/>
  <c r="K423" i="601" s="1"/>
  <c r="M423" i="601" s="1"/>
  <c r="H423" i="601"/>
  <c r="K422" i="601" a="1"/>
  <c r="K422" i="601" s="1"/>
  <c r="M422" i="601" s="1"/>
  <c r="H422" i="601"/>
  <c r="K421" i="601" a="1"/>
  <c r="K421" i="601" s="1"/>
  <c r="M421" i="601" s="1"/>
  <c r="H421" i="601"/>
  <c r="M420" i="601"/>
  <c r="K420" i="601" a="1"/>
  <c r="K420" i="601" s="1"/>
  <c r="H420" i="601"/>
  <c r="K419" i="601" a="1"/>
  <c r="K419" i="601" s="1"/>
  <c r="M419" i="601" s="1"/>
  <c r="H419" i="601"/>
  <c r="M418" i="601"/>
  <c r="K418" i="601" a="1"/>
  <c r="K418" i="601" s="1"/>
  <c r="H418" i="601"/>
  <c r="W417" i="601"/>
  <c r="V417" i="601"/>
  <c r="N417" i="601"/>
  <c r="K417" i="601"/>
  <c r="M417" i="601" s="1"/>
  <c r="K417" i="601" a="1"/>
  <c r="J417" i="601"/>
  <c r="J417" i="601" a="1"/>
  <c r="H417" i="601"/>
  <c r="V416" i="601"/>
  <c r="W416" i="601" s="1"/>
  <c r="N416" i="601"/>
  <c r="K416" i="601"/>
  <c r="M416" i="601" s="1"/>
  <c r="K416" i="601" a="1"/>
  <c r="J416" i="601"/>
  <c r="J416" i="601" a="1"/>
  <c r="H416" i="601"/>
  <c r="V415" i="601"/>
  <c r="W415" i="601" s="1"/>
  <c r="N415" i="601"/>
  <c r="K415" i="601" a="1"/>
  <c r="K415" i="601" s="1"/>
  <c r="M415" i="601" s="1"/>
  <c r="J415" i="601" a="1"/>
  <c r="J415" i="601" s="1"/>
  <c r="H415" i="601"/>
  <c r="W414" i="601"/>
  <c r="V414" i="601"/>
  <c r="N414" i="601"/>
  <c r="K414" i="601"/>
  <c r="M414" i="601" s="1"/>
  <c r="K414" i="601" a="1"/>
  <c r="J414" i="601"/>
  <c r="J414" i="601" a="1"/>
  <c r="H414" i="601"/>
  <c r="H413" i="601"/>
  <c r="W412" i="601"/>
  <c r="V412" i="601"/>
  <c r="N412" i="601"/>
  <c r="K412" i="601"/>
  <c r="M412" i="601" s="1"/>
  <c r="K412" i="601" a="1"/>
  <c r="J412" i="601"/>
  <c r="J412" i="601" a="1"/>
  <c r="H412" i="601"/>
  <c r="V411" i="601"/>
  <c r="W411" i="601" s="1"/>
  <c r="N411" i="601"/>
  <c r="K411" i="601" a="1"/>
  <c r="K411" i="601" s="1"/>
  <c r="M411" i="601" s="1"/>
  <c r="J411" i="601" a="1"/>
  <c r="J411" i="601" s="1"/>
  <c r="H411" i="601"/>
  <c r="H410" i="601"/>
  <c r="K409" i="601" a="1"/>
  <c r="K409" i="601" s="1"/>
  <c r="H409" i="601"/>
  <c r="W408" i="601"/>
  <c r="V408" i="601"/>
  <c r="N408" i="601"/>
  <c r="K408" i="601"/>
  <c r="M408" i="601" s="1"/>
  <c r="K408" i="601" a="1"/>
  <c r="J408" i="601"/>
  <c r="J408" i="601" a="1"/>
  <c r="H408" i="601"/>
  <c r="V407" i="601"/>
  <c r="W407" i="601" s="1"/>
  <c r="N407" i="601"/>
  <c r="K407" i="601" a="1"/>
  <c r="K407" i="601" s="1"/>
  <c r="M407" i="601" s="1"/>
  <c r="J407" i="601" a="1"/>
  <c r="J407" i="601" s="1"/>
  <c r="H407" i="601"/>
  <c r="W406" i="601"/>
  <c r="V406" i="601"/>
  <c r="N406" i="601"/>
  <c r="K406" i="601"/>
  <c r="M406" i="601" s="1"/>
  <c r="K406" i="601" a="1"/>
  <c r="J406" i="601"/>
  <c r="J406" i="601" a="1"/>
  <c r="H406" i="601"/>
  <c r="V405" i="601"/>
  <c r="W405" i="601" s="1"/>
  <c r="N405" i="601"/>
  <c r="K405" i="601" a="1"/>
  <c r="K405" i="601" s="1"/>
  <c r="M405" i="601" s="1"/>
  <c r="J405" i="601" a="1"/>
  <c r="J405" i="601" s="1"/>
  <c r="H405" i="601"/>
  <c r="W404" i="601"/>
  <c r="V404" i="601"/>
  <c r="N404" i="601"/>
  <c r="K404" i="601"/>
  <c r="M404" i="601" s="1"/>
  <c r="K404" i="601" a="1"/>
  <c r="J404" i="601"/>
  <c r="J404" i="601" a="1"/>
  <c r="H404" i="601"/>
  <c r="V403" i="601"/>
  <c r="W403" i="601" s="1"/>
  <c r="N403" i="601"/>
  <c r="K403" i="601" a="1"/>
  <c r="K403" i="601" s="1"/>
  <c r="M403" i="601" s="1"/>
  <c r="J403" i="601" a="1"/>
  <c r="J403" i="601" s="1"/>
  <c r="H403" i="601"/>
  <c r="W402" i="601"/>
  <c r="V402" i="601"/>
  <c r="N402" i="601"/>
  <c r="K402" i="601"/>
  <c r="M402" i="601" s="1"/>
  <c r="K402" i="601" a="1"/>
  <c r="J402" i="601"/>
  <c r="J402" i="601" a="1"/>
  <c r="H402" i="601"/>
  <c r="V401" i="601"/>
  <c r="W401" i="601" s="1"/>
  <c r="N401" i="601"/>
  <c r="K401" i="601" a="1"/>
  <c r="K401" i="601" s="1"/>
  <c r="M401" i="601" s="1"/>
  <c r="J401" i="601" a="1"/>
  <c r="J401" i="601" s="1"/>
  <c r="H401" i="601"/>
  <c r="W400" i="601"/>
  <c r="V400" i="601"/>
  <c r="N400" i="601"/>
  <c r="K400" i="601"/>
  <c r="M400" i="601" s="1"/>
  <c r="K400" i="601" a="1"/>
  <c r="J400" i="601"/>
  <c r="J400" i="601" a="1"/>
  <c r="H400" i="601"/>
  <c r="V399" i="601"/>
  <c r="W399" i="601" s="1"/>
  <c r="N399" i="601"/>
  <c r="K399" i="601" a="1"/>
  <c r="K399" i="601" s="1"/>
  <c r="M399" i="601" s="1"/>
  <c r="J399" i="601" a="1"/>
  <c r="J399" i="601" s="1"/>
  <c r="H399" i="601"/>
  <c r="K398" i="601" a="1"/>
  <c r="K398" i="601" s="1"/>
  <c r="M398" i="601" s="1"/>
  <c r="H398" i="601"/>
  <c r="K397" i="601" a="1"/>
  <c r="K397" i="601" s="1"/>
  <c r="M397" i="601" s="1"/>
  <c r="H397" i="601"/>
  <c r="K396" i="601" a="1"/>
  <c r="K396" i="601" s="1"/>
  <c r="M396" i="601" s="1"/>
  <c r="H396" i="601"/>
  <c r="K395" i="601" a="1"/>
  <c r="K395" i="601" s="1"/>
  <c r="M395" i="601" s="1"/>
  <c r="H395" i="601"/>
  <c r="N394" i="601"/>
  <c r="K394" i="601"/>
  <c r="M394" i="601" s="1"/>
  <c r="K394" i="601" a="1"/>
  <c r="H394" i="601"/>
  <c r="N393" i="601"/>
  <c r="K393" i="601" a="1"/>
  <c r="K393" i="601" s="1"/>
  <c r="M393" i="601" s="1"/>
  <c r="H393" i="601"/>
  <c r="N392" i="601"/>
  <c r="K392" i="601"/>
  <c r="M392" i="601" s="1"/>
  <c r="K392" i="601" a="1"/>
  <c r="H392" i="601"/>
  <c r="N391" i="601"/>
  <c r="K391" i="601" a="1"/>
  <c r="K391" i="601" s="1"/>
  <c r="M391" i="601" s="1"/>
  <c r="H391" i="601"/>
  <c r="W390" i="601"/>
  <c r="V390" i="601"/>
  <c r="N390" i="601"/>
  <c r="K390" i="601"/>
  <c r="M390" i="601" s="1"/>
  <c r="K390" i="601" a="1"/>
  <c r="J390" i="601"/>
  <c r="J390" i="601" a="1"/>
  <c r="H390" i="601"/>
  <c r="V389" i="601"/>
  <c r="W389" i="601" s="1"/>
  <c r="N389" i="601"/>
  <c r="K389" i="601" a="1"/>
  <c r="K389" i="601" s="1"/>
  <c r="M389" i="601" s="1"/>
  <c r="J389" i="601" a="1"/>
  <c r="J389" i="601" s="1"/>
  <c r="H389" i="601"/>
  <c r="W388" i="601"/>
  <c r="V388" i="601"/>
  <c r="N388" i="601"/>
  <c r="K388" i="601"/>
  <c r="M388" i="601" s="1"/>
  <c r="K388" i="601" a="1"/>
  <c r="J388" i="601"/>
  <c r="J388" i="601" a="1"/>
  <c r="H388" i="601"/>
  <c r="V387" i="601"/>
  <c r="W387" i="601" s="1"/>
  <c r="N387" i="601"/>
  <c r="K387" i="601" a="1"/>
  <c r="K387" i="601" s="1"/>
  <c r="M387" i="601" s="1"/>
  <c r="J387" i="601" a="1"/>
  <c r="J387" i="601" s="1"/>
  <c r="H387" i="601"/>
  <c r="W386" i="601"/>
  <c r="V386" i="601"/>
  <c r="N386" i="601"/>
  <c r="K386" i="601"/>
  <c r="M386" i="601" s="1"/>
  <c r="K386" i="601" a="1"/>
  <c r="J386" i="601"/>
  <c r="J386" i="601" a="1"/>
  <c r="H386" i="601"/>
  <c r="V385" i="601"/>
  <c r="W385" i="601" s="1"/>
  <c r="N385" i="601"/>
  <c r="K385" i="601" a="1"/>
  <c r="K385" i="601" s="1"/>
  <c r="M385" i="601" s="1"/>
  <c r="J385" i="601" a="1"/>
  <c r="J385" i="601" s="1"/>
  <c r="H385" i="601"/>
  <c r="W384" i="601"/>
  <c r="V384" i="601"/>
  <c r="N384" i="601"/>
  <c r="K384" i="601"/>
  <c r="M384" i="601" s="1"/>
  <c r="K384" i="601" a="1"/>
  <c r="J384" i="601"/>
  <c r="J384" i="601" a="1"/>
  <c r="H384" i="601"/>
  <c r="V383" i="601"/>
  <c r="W383" i="601" s="1"/>
  <c r="N383" i="601"/>
  <c r="K383" i="601" a="1"/>
  <c r="K383" i="601" s="1"/>
  <c r="M383" i="601" s="1"/>
  <c r="J383" i="601" a="1"/>
  <c r="J383" i="601" s="1"/>
  <c r="H383" i="601"/>
  <c r="W382" i="601"/>
  <c r="V382" i="601"/>
  <c r="N382" i="601"/>
  <c r="K382" i="601"/>
  <c r="M382" i="601" s="1"/>
  <c r="K382" i="601" a="1"/>
  <c r="J382" i="601"/>
  <c r="J382" i="601" a="1"/>
  <c r="H382" i="601"/>
  <c r="V381" i="601"/>
  <c r="W381" i="601" s="1"/>
  <c r="N381" i="601"/>
  <c r="K381" i="601" a="1"/>
  <c r="K381" i="601" s="1"/>
  <c r="M381" i="601" s="1"/>
  <c r="J381" i="601" a="1"/>
  <c r="J381" i="601" s="1"/>
  <c r="H381" i="601"/>
  <c r="W380" i="601"/>
  <c r="V380" i="601"/>
  <c r="N380" i="601"/>
  <c r="K380" i="601"/>
  <c r="M380" i="601" s="1"/>
  <c r="K380" i="601" a="1"/>
  <c r="J380" i="601"/>
  <c r="J380" i="601" a="1"/>
  <c r="H380" i="601"/>
  <c r="V379" i="601"/>
  <c r="W379" i="601" s="1"/>
  <c r="N379" i="601"/>
  <c r="K379" i="601" a="1"/>
  <c r="K379" i="601" s="1"/>
  <c r="M379" i="601" s="1"/>
  <c r="J379" i="601" a="1"/>
  <c r="J379" i="601" s="1"/>
  <c r="H379" i="601"/>
  <c r="K378" i="601" a="1"/>
  <c r="K378" i="601" s="1"/>
  <c r="M378" i="601" s="1"/>
  <c r="H378" i="601"/>
  <c r="K377" i="601" a="1"/>
  <c r="K377" i="601" s="1"/>
  <c r="M377" i="601" s="1"/>
  <c r="H377" i="601"/>
  <c r="K376" i="601" a="1"/>
  <c r="K376" i="601" s="1"/>
  <c r="M376" i="601" s="1"/>
  <c r="H376" i="601"/>
  <c r="W375" i="601"/>
  <c r="V375" i="601"/>
  <c r="N375" i="601"/>
  <c r="K375" i="601"/>
  <c r="M375" i="601" s="1"/>
  <c r="K375" i="601" a="1"/>
  <c r="J375" i="601"/>
  <c r="J375" i="601" a="1"/>
  <c r="H375" i="601"/>
  <c r="V374" i="601"/>
  <c r="W374" i="601" s="1"/>
  <c r="N374" i="601"/>
  <c r="K374" i="601" a="1"/>
  <c r="K374" i="601" s="1"/>
  <c r="M374" i="601" s="1"/>
  <c r="J374" i="601" a="1"/>
  <c r="J374" i="601" s="1"/>
  <c r="H374" i="601"/>
  <c r="W373" i="601"/>
  <c r="V373" i="601"/>
  <c r="N373" i="601"/>
  <c r="K373" i="601"/>
  <c r="M373" i="601" s="1"/>
  <c r="K373" i="601" a="1"/>
  <c r="J373" i="601"/>
  <c r="J373" i="601" a="1"/>
  <c r="H373" i="601"/>
  <c r="K372" i="601" a="1"/>
  <c r="K372" i="601" s="1"/>
  <c r="H372" i="601"/>
  <c r="W371" i="601"/>
  <c r="V371" i="601"/>
  <c r="N371" i="601"/>
  <c r="N428" i="601" s="1"/>
  <c r="K371" i="601"/>
  <c r="K371" i="601" a="1"/>
  <c r="J371" i="601"/>
  <c r="J371" i="601" a="1"/>
  <c r="H371" i="601"/>
  <c r="H428" i="601" s="1"/>
  <c r="AA370" i="601"/>
  <c r="AA507" i="601" s="1"/>
  <c r="Z370" i="601"/>
  <c r="Z507" i="601" s="1"/>
  <c r="Y370" i="601"/>
  <c r="Y507" i="601" s="1"/>
  <c r="X370" i="601"/>
  <c r="X507" i="601" s="1"/>
  <c r="U370" i="601"/>
  <c r="U507" i="601" s="1"/>
  <c r="T370" i="601"/>
  <c r="T507" i="601" s="1"/>
  <c r="S370" i="601"/>
  <c r="S507" i="601" s="1"/>
  <c r="R370" i="601"/>
  <c r="R507" i="601" s="1"/>
  <c r="Q370" i="601"/>
  <c r="Q507" i="601" s="1"/>
  <c r="P370" i="601"/>
  <c r="P507" i="601" s="1"/>
  <c r="O370" i="601"/>
  <c r="J370" i="601" a="1"/>
  <c r="J370" i="601" s="1"/>
  <c r="I370" i="601"/>
  <c r="I507" i="601" s="1"/>
  <c r="B515" i="601" s="1"/>
  <c r="G370" i="601"/>
  <c r="G507" i="601" s="1"/>
  <c r="W369" i="601"/>
  <c r="V369" i="601"/>
  <c r="N369" i="601"/>
  <c r="K369" i="601"/>
  <c r="M369" i="601" s="1"/>
  <c r="K369" i="601" a="1"/>
  <c r="J369" i="601"/>
  <c r="J369" i="601" a="1"/>
  <c r="H369" i="601"/>
  <c r="V368" i="601"/>
  <c r="W368" i="601" s="1"/>
  <c r="N368" i="601"/>
  <c r="K368" i="601" a="1"/>
  <c r="K368" i="601" s="1"/>
  <c r="M368" i="601" s="1"/>
  <c r="J368" i="601" a="1"/>
  <c r="J368" i="601" s="1"/>
  <c r="H368" i="601"/>
  <c r="K367" i="601" a="1"/>
  <c r="K367" i="601" s="1"/>
  <c r="M367" i="601" s="1"/>
  <c r="H367" i="601"/>
  <c r="K366" i="601" a="1"/>
  <c r="K366" i="601" s="1"/>
  <c r="M366" i="601" s="1"/>
  <c r="H366" i="601"/>
  <c r="K365" i="601" a="1"/>
  <c r="K365" i="601" s="1"/>
  <c r="M365" i="601" s="1"/>
  <c r="H365" i="601"/>
  <c r="K364" i="601" a="1"/>
  <c r="K364" i="601" s="1"/>
  <c r="M364" i="601" s="1"/>
  <c r="H364" i="601"/>
  <c r="W363" i="601"/>
  <c r="V363" i="601"/>
  <c r="N363" i="601"/>
  <c r="K363" i="601"/>
  <c r="M363" i="601" s="1"/>
  <c r="K363" i="601" a="1"/>
  <c r="J363" i="601"/>
  <c r="J363" i="601" a="1"/>
  <c r="H363" i="601"/>
  <c r="V362" i="601"/>
  <c r="W362" i="601" s="1"/>
  <c r="N362" i="601"/>
  <c r="K362" i="601" a="1"/>
  <c r="K362" i="601" s="1"/>
  <c r="M362" i="601" s="1"/>
  <c r="J362" i="601" a="1"/>
  <c r="J362" i="601" s="1"/>
  <c r="H362" i="601"/>
  <c r="W361" i="601"/>
  <c r="V361" i="601"/>
  <c r="N361" i="601"/>
  <c r="K361" i="601"/>
  <c r="M361" i="601" s="1"/>
  <c r="K361" i="601" a="1"/>
  <c r="J361" i="601"/>
  <c r="J361" i="601" a="1"/>
  <c r="H361" i="601"/>
  <c r="H360" i="601"/>
  <c r="H359" i="601"/>
  <c r="V358" i="601"/>
  <c r="W358" i="601" s="1"/>
  <c r="N358" i="601"/>
  <c r="K358" i="601" a="1"/>
  <c r="K358" i="601" s="1"/>
  <c r="M358" i="601" s="1"/>
  <c r="J358" i="601" a="1"/>
  <c r="J358" i="601" s="1"/>
  <c r="H358" i="601"/>
  <c r="W357" i="601"/>
  <c r="V357" i="601"/>
  <c r="N357" i="601"/>
  <c r="K357" i="601"/>
  <c r="M357" i="601" s="1"/>
  <c r="K357" i="601" a="1"/>
  <c r="J357" i="601"/>
  <c r="J357" i="601" a="1"/>
  <c r="H357" i="601"/>
  <c r="K356" i="601"/>
  <c r="M356" i="601" s="1"/>
  <c r="K356" i="601" a="1"/>
  <c r="H356" i="601"/>
  <c r="K355" i="601"/>
  <c r="M355" i="601" s="1"/>
  <c r="K355" i="601" a="1"/>
  <c r="H355" i="601"/>
  <c r="V354" i="601"/>
  <c r="W354" i="601" s="1"/>
  <c r="N354" i="601"/>
  <c r="K354" i="601" a="1"/>
  <c r="K354" i="601" s="1"/>
  <c r="M354" i="601" s="1"/>
  <c r="J354" i="601" a="1"/>
  <c r="J354" i="601" s="1"/>
  <c r="H354" i="601"/>
  <c r="W353" i="601"/>
  <c r="V353" i="601"/>
  <c r="N353" i="601"/>
  <c r="K353" i="601"/>
  <c r="M353" i="601" s="1"/>
  <c r="K353" i="601" a="1"/>
  <c r="J353" i="601"/>
  <c r="J353" i="601" a="1"/>
  <c r="H353" i="601"/>
  <c r="V352" i="601"/>
  <c r="W352" i="601" s="1"/>
  <c r="N352" i="601"/>
  <c r="K352" i="601" a="1"/>
  <c r="K352" i="601" s="1"/>
  <c r="M352" i="601" s="1"/>
  <c r="J352" i="601" a="1"/>
  <c r="J352" i="601" s="1"/>
  <c r="H352" i="601"/>
  <c r="W351" i="601"/>
  <c r="V351" i="601"/>
  <c r="N351" i="601"/>
  <c r="K351" i="601"/>
  <c r="M351" i="601" s="1"/>
  <c r="K351" i="601" a="1"/>
  <c r="J351" i="601"/>
  <c r="J351" i="601" a="1"/>
  <c r="H351" i="601"/>
  <c r="V350" i="601"/>
  <c r="W350" i="601" s="1"/>
  <c r="N350" i="601"/>
  <c r="K350" i="601" a="1"/>
  <c r="K350" i="601" s="1"/>
  <c r="M350" i="601" s="1"/>
  <c r="J350" i="601" a="1"/>
  <c r="J350" i="601" s="1"/>
  <c r="H350" i="601"/>
  <c r="W349" i="601"/>
  <c r="W370" i="601" s="1"/>
  <c r="V349" i="601"/>
  <c r="V370" i="601" s="1"/>
  <c r="N349" i="601"/>
  <c r="N370" i="601" s="1"/>
  <c r="K349" i="601"/>
  <c r="M349" i="601" s="1"/>
  <c r="M370" i="601" s="1"/>
  <c r="K349" i="601" a="1"/>
  <c r="J349" i="601"/>
  <c r="J349" i="601" a="1"/>
  <c r="H349" i="601"/>
  <c r="H370" i="601" s="1"/>
  <c r="X343" i="601"/>
  <c r="X342" i="601"/>
  <c r="X341" i="601"/>
  <c r="G341" i="601"/>
  <c r="C341" i="601"/>
  <c r="X340" i="601"/>
  <c r="I340" i="601"/>
  <c r="E340" i="601"/>
  <c r="K340" i="601" s="1"/>
  <c r="M340" i="601" s="1"/>
  <c r="I339" i="601"/>
  <c r="E339" i="601"/>
  <c r="K339" i="601" s="1"/>
  <c r="M339" i="601" s="1"/>
  <c r="I338" i="601"/>
  <c r="E338" i="601"/>
  <c r="K338" i="601" s="1"/>
  <c r="M338" i="601" s="1"/>
  <c r="X337" i="601"/>
  <c r="I337" i="601"/>
  <c r="I341" i="601" s="1"/>
  <c r="E337" i="601"/>
  <c r="E341" i="601" s="1"/>
  <c r="AA334" i="601"/>
  <c r="Z334" i="601"/>
  <c r="Y334" i="601"/>
  <c r="X334" i="601"/>
  <c r="U334" i="601"/>
  <c r="T334" i="601"/>
  <c r="S334" i="601"/>
  <c r="R334" i="601"/>
  <c r="Q334" i="601"/>
  <c r="P334" i="601"/>
  <c r="O334" i="601"/>
  <c r="R342" i="601" s="1"/>
  <c r="I334" i="601"/>
  <c r="G334" i="601"/>
  <c r="K333" i="601"/>
  <c r="K333" i="601" a="1"/>
  <c r="H333" i="601"/>
  <c r="K332" i="601" a="1"/>
  <c r="K332" i="601" s="1"/>
  <c r="H332" i="601"/>
  <c r="K331" i="601"/>
  <c r="K331" i="601" a="1"/>
  <c r="H331" i="601"/>
  <c r="V330" i="601"/>
  <c r="W330" i="601" s="1"/>
  <c r="N330" i="601"/>
  <c r="K330" i="601"/>
  <c r="K330" i="601" a="1"/>
  <c r="H330" i="601"/>
  <c r="D330" i="601"/>
  <c r="H329" i="601"/>
  <c r="K328" i="601" a="1"/>
  <c r="K328" i="601" s="1"/>
  <c r="H328" i="601"/>
  <c r="H327" i="601"/>
  <c r="V326" i="601"/>
  <c r="W326" i="601" s="1"/>
  <c r="N326" i="601"/>
  <c r="K326" i="601" a="1"/>
  <c r="K326" i="601" s="1"/>
  <c r="M326" i="601" s="1"/>
  <c r="J326" i="601" a="1"/>
  <c r="J326" i="601" s="1"/>
  <c r="H326" i="601"/>
  <c r="W325" i="601"/>
  <c r="V325" i="601"/>
  <c r="N325" i="601"/>
  <c r="K325" i="601"/>
  <c r="M325" i="601" s="1"/>
  <c r="K325" i="601" a="1"/>
  <c r="J325" i="601"/>
  <c r="J325" i="601" a="1"/>
  <c r="H325" i="601"/>
  <c r="H324" i="601"/>
  <c r="W323" i="601"/>
  <c r="V323" i="601"/>
  <c r="N323" i="601"/>
  <c r="K323" i="601"/>
  <c r="M323" i="601" s="1"/>
  <c r="K323" i="601" a="1"/>
  <c r="J323" i="601"/>
  <c r="J323" i="601" a="1"/>
  <c r="H323" i="601"/>
  <c r="V322" i="601"/>
  <c r="W322" i="601" s="1"/>
  <c r="N322" i="601"/>
  <c r="K322" i="601" a="1"/>
  <c r="K322" i="601" s="1"/>
  <c r="M322" i="601" s="1"/>
  <c r="J322" i="601" a="1"/>
  <c r="J322" i="601" s="1"/>
  <c r="H322" i="601"/>
  <c r="W321" i="601"/>
  <c r="V321" i="601"/>
  <c r="N321" i="601"/>
  <c r="K321" i="601"/>
  <c r="M321" i="601" s="1"/>
  <c r="K321" i="601" a="1"/>
  <c r="J321" i="601"/>
  <c r="J321" i="601" a="1"/>
  <c r="H321" i="601"/>
  <c r="V320" i="601"/>
  <c r="W320" i="601" s="1"/>
  <c r="W334" i="601" s="1"/>
  <c r="N320" i="601"/>
  <c r="N334" i="601" s="1"/>
  <c r="K320" i="601" a="1"/>
  <c r="K320" i="601" s="1"/>
  <c r="J320" i="601" a="1"/>
  <c r="J320" i="601" s="1"/>
  <c r="H320" i="601"/>
  <c r="H334" i="601" s="1"/>
  <c r="AA319" i="601"/>
  <c r="Z319" i="601"/>
  <c r="Y319" i="601"/>
  <c r="X319" i="601"/>
  <c r="U319" i="601"/>
  <c r="T319" i="601"/>
  <c r="S319" i="601"/>
  <c r="Q319" i="601"/>
  <c r="P319" i="601"/>
  <c r="O319" i="601"/>
  <c r="R341" i="601" s="1"/>
  <c r="J319" i="601" a="1"/>
  <c r="J319" i="601" s="1"/>
  <c r="I319" i="601"/>
  <c r="G319" i="601"/>
  <c r="W318" i="601"/>
  <c r="V318" i="601"/>
  <c r="N318" i="601"/>
  <c r="K318" i="601"/>
  <c r="M318" i="601" s="1"/>
  <c r="K318" i="601" a="1"/>
  <c r="J318" i="601"/>
  <c r="J318" i="601" a="1"/>
  <c r="H318" i="601"/>
  <c r="H317" i="601"/>
  <c r="H316" i="601"/>
  <c r="H315" i="601"/>
  <c r="H314" i="601"/>
  <c r="V313" i="601"/>
  <c r="W313" i="601" s="1"/>
  <c r="N313" i="601"/>
  <c r="K313" i="601"/>
  <c r="M313" i="601" s="1"/>
  <c r="K313" i="601" a="1"/>
  <c r="J313" i="601" a="1"/>
  <c r="J313" i="601" s="1"/>
  <c r="H313" i="601"/>
  <c r="V312" i="601"/>
  <c r="W312" i="601" s="1"/>
  <c r="N312" i="601"/>
  <c r="K312" i="601" a="1"/>
  <c r="K312" i="601" s="1"/>
  <c r="M312" i="601" s="1"/>
  <c r="J312" i="601" a="1"/>
  <c r="J312" i="601" s="1"/>
  <c r="H312" i="601"/>
  <c r="W311" i="601"/>
  <c r="V311" i="601"/>
  <c r="N311" i="601"/>
  <c r="K311" i="601"/>
  <c r="M311" i="601" s="1"/>
  <c r="K311" i="601" a="1"/>
  <c r="J311" i="601"/>
  <c r="J311" i="601" a="1"/>
  <c r="H311" i="601"/>
  <c r="V310" i="601"/>
  <c r="W310" i="601" s="1"/>
  <c r="N310" i="601"/>
  <c r="K310" i="601" a="1"/>
  <c r="K310" i="601" s="1"/>
  <c r="M310" i="601" s="1"/>
  <c r="J310" i="601" a="1"/>
  <c r="J310" i="601" s="1"/>
  <c r="H310" i="601"/>
  <c r="W309" i="601"/>
  <c r="V309" i="601"/>
  <c r="V319" i="601" s="1"/>
  <c r="W319" i="601" s="1"/>
  <c r="N309" i="601"/>
  <c r="N319" i="601" s="1"/>
  <c r="K309" i="601"/>
  <c r="M309" i="601" s="1"/>
  <c r="K309" i="601" a="1"/>
  <c r="J309" i="601"/>
  <c r="J309" i="601" a="1"/>
  <c r="H309" i="601"/>
  <c r="H319" i="601" s="1"/>
  <c r="AA308" i="601"/>
  <c r="Z308" i="601"/>
  <c r="Y308" i="601"/>
  <c r="X308" i="601"/>
  <c r="U308" i="601"/>
  <c r="T308" i="601"/>
  <c r="S308" i="601"/>
  <c r="Q308" i="601"/>
  <c r="P308" i="601"/>
  <c r="O308" i="601"/>
  <c r="R340" i="601" s="1"/>
  <c r="I308" i="601"/>
  <c r="G308" i="601"/>
  <c r="J308" i="601" s="1" a="1"/>
  <c r="J308" i="601" s="1"/>
  <c r="V307" i="601"/>
  <c r="W307" i="601" s="1"/>
  <c r="N307" i="601"/>
  <c r="K307" i="601" a="1"/>
  <c r="K307" i="601" s="1"/>
  <c r="M307" i="601" s="1"/>
  <c r="J307" i="601" a="1"/>
  <c r="J307" i="601" s="1"/>
  <c r="H307" i="601"/>
  <c r="W306" i="601"/>
  <c r="V306" i="601"/>
  <c r="N306" i="601"/>
  <c r="K306" i="601"/>
  <c r="M306" i="601" s="1"/>
  <c r="K306" i="601" a="1"/>
  <c r="J306" i="601"/>
  <c r="J306" i="601" a="1"/>
  <c r="H306" i="601"/>
  <c r="V305" i="601"/>
  <c r="W305" i="601" s="1"/>
  <c r="N305" i="601"/>
  <c r="K305" i="601" a="1"/>
  <c r="K305" i="601" s="1"/>
  <c r="M305" i="601" s="1"/>
  <c r="J305" i="601" a="1"/>
  <c r="J305" i="601" s="1"/>
  <c r="H305" i="601"/>
  <c r="W304" i="601"/>
  <c r="V304" i="601"/>
  <c r="N304" i="601"/>
  <c r="K304" i="601"/>
  <c r="M304" i="601" s="1"/>
  <c r="K304" i="601" a="1"/>
  <c r="J304" i="601"/>
  <c r="J304" i="601" a="1"/>
  <c r="H304" i="601"/>
  <c r="V303" i="601"/>
  <c r="W303" i="601" s="1"/>
  <c r="N303" i="601"/>
  <c r="K303" i="601" a="1"/>
  <c r="K303" i="601" s="1"/>
  <c r="M303" i="601" s="1"/>
  <c r="J303" i="601" a="1"/>
  <c r="J303" i="601" s="1"/>
  <c r="H303" i="601"/>
  <c r="W302" i="601"/>
  <c r="V302" i="601"/>
  <c r="N302" i="601"/>
  <c r="K302" i="601"/>
  <c r="M302" i="601" s="1"/>
  <c r="K302" i="601" a="1"/>
  <c r="J302" i="601"/>
  <c r="J302" i="601" a="1"/>
  <c r="H302" i="601"/>
  <c r="V301" i="601"/>
  <c r="W301" i="601" s="1"/>
  <c r="N301" i="601"/>
  <c r="K301" i="601" a="1"/>
  <c r="K301" i="601" s="1"/>
  <c r="M301" i="601" s="1"/>
  <c r="J301" i="601" a="1"/>
  <c r="J301" i="601" s="1"/>
  <c r="H301" i="601"/>
  <c r="W300" i="601"/>
  <c r="V300" i="601"/>
  <c r="N300" i="601"/>
  <c r="K300" i="601"/>
  <c r="M300" i="601" s="1"/>
  <c r="K300" i="601" a="1"/>
  <c r="J300" i="601"/>
  <c r="J300" i="601" a="1"/>
  <c r="H300" i="601"/>
  <c r="V299" i="601"/>
  <c r="W299" i="601" s="1"/>
  <c r="N299" i="601"/>
  <c r="K299" i="601" a="1"/>
  <c r="K299" i="601" s="1"/>
  <c r="M299" i="601" s="1"/>
  <c r="J299" i="601" a="1"/>
  <c r="J299" i="601" s="1"/>
  <c r="H299" i="601"/>
  <c r="W298" i="601"/>
  <c r="V298" i="601"/>
  <c r="N298" i="601"/>
  <c r="K298" i="601"/>
  <c r="M298" i="601" s="1"/>
  <c r="K298" i="601" a="1"/>
  <c r="J298" i="601"/>
  <c r="J298" i="601" a="1"/>
  <c r="H298" i="601"/>
  <c r="V297" i="601"/>
  <c r="W297" i="601" s="1"/>
  <c r="N297" i="601"/>
  <c r="K297" i="601" a="1"/>
  <c r="K297" i="601" s="1"/>
  <c r="M297" i="601" s="1"/>
  <c r="J297" i="601" a="1"/>
  <c r="J297" i="601" s="1"/>
  <c r="H297" i="601"/>
  <c r="W296" i="601"/>
  <c r="V296" i="601"/>
  <c r="N296" i="601"/>
  <c r="K296" i="601"/>
  <c r="M296" i="601" s="1"/>
  <c r="K296" i="601" a="1"/>
  <c r="J296" i="601"/>
  <c r="J296" i="601" a="1"/>
  <c r="H296" i="601"/>
  <c r="V295" i="601"/>
  <c r="W295" i="601" s="1"/>
  <c r="N295" i="601"/>
  <c r="K295" i="601" a="1"/>
  <c r="K295" i="601" s="1"/>
  <c r="M295" i="601" s="1"/>
  <c r="J295" i="601" a="1"/>
  <c r="J295" i="601" s="1"/>
  <c r="H295" i="601"/>
  <c r="W294" i="601"/>
  <c r="V294" i="601"/>
  <c r="N294" i="601"/>
  <c r="K294" i="601"/>
  <c r="M294" i="601" s="1"/>
  <c r="K294" i="601" a="1"/>
  <c r="J294" i="601"/>
  <c r="J294" i="601" a="1"/>
  <c r="H294" i="601"/>
  <c r="V293" i="601"/>
  <c r="V308" i="601" s="1"/>
  <c r="W308" i="601" s="1"/>
  <c r="N293" i="601"/>
  <c r="N308" i="601" s="1"/>
  <c r="K293" i="601" a="1"/>
  <c r="K293" i="601" s="1"/>
  <c r="J293" i="601" a="1"/>
  <c r="J293" i="601" s="1"/>
  <c r="H293" i="601"/>
  <c r="H308" i="601" s="1"/>
  <c r="AA292" i="601"/>
  <c r="Z292" i="601"/>
  <c r="Y292" i="601"/>
  <c r="X292" i="601"/>
  <c r="U292" i="601"/>
  <c r="T292" i="601"/>
  <c r="S292" i="601"/>
  <c r="R292" i="601"/>
  <c r="Q292" i="601"/>
  <c r="P292" i="601"/>
  <c r="O292" i="601"/>
  <c r="R339" i="601" s="1"/>
  <c r="I292" i="601"/>
  <c r="G292" i="601"/>
  <c r="J292" i="601" s="1" a="1"/>
  <c r="J292" i="601" s="1"/>
  <c r="V291" i="601"/>
  <c r="W291" i="601" s="1"/>
  <c r="N291" i="601"/>
  <c r="K291" i="601" a="1"/>
  <c r="K291" i="601" s="1"/>
  <c r="M291" i="601" s="1"/>
  <c r="J291" i="601" a="1"/>
  <c r="J291" i="601" s="1"/>
  <c r="H291" i="601"/>
  <c r="W290" i="601"/>
  <c r="V290" i="601"/>
  <c r="N290" i="601"/>
  <c r="K290" i="601"/>
  <c r="M290" i="601" s="1"/>
  <c r="K290" i="601" a="1"/>
  <c r="J290" i="601"/>
  <c r="J290" i="601" a="1"/>
  <c r="H290" i="601"/>
  <c r="V289" i="601"/>
  <c r="W289" i="601" s="1"/>
  <c r="N289" i="601"/>
  <c r="K289" i="601" a="1"/>
  <c r="K289" i="601" s="1"/>
  <c r="M289" i="601" s="1"/>
  <c r="J289" i="601" a="1"/>
  <c r="J289" i="601" s="1"/>
  <c r="H289" i="601"/>
  <c r="H288" i="601"/>
  <c r="H287" i="601"/>
  <c r="H286" i="601"/>
  <c r="V285" i="601"/>
  <c r="W285" i="601" s="1"/>
  <c r="N285" i="601"/>
  <c r="K285" i="601" a="1"/>
  <c r="K285" i="601" s="1"/>
  <c r="M285" i="601" s="1"/>
  <c r="J285" i="601" a="1"/>
  <c r="J285" i="601" s="1"/>
  <c r="H285" i="601"/>
  <c r="W284" i="601"/>
  <c r="V284" i="601"/>
  <c r="N284" i="601"/>
  <c r="K284" i="601"/>
  <c r="M284" i="601" s="1"/>
  <c r="K284" i="601" a="1"/>
  <c r="J284" i="601"/>
  <c r="J284" i="601" a="1"/>
  <c r="H284" i="601"/>
  <c r="N283" i="601"/>
  <c r="K283" i="601" a="1"/>
  <c r="K283" i="601" s="1"/>
  <c r="M283" i="601" s="1"/>
  <c r="H283" i="601"/>
  <c r="N282" i="601"/>
  <c r="K282" i="601"/>
  <c r="M282" i="601" s="1"/>
  <c r="K282" i="601" a="1"/>
  <c r="H282" i="601"/>
  <c r="N281" i="601"/>
  <c r="K281" i="601" a="1"/>
  <c r="K281" i="601" s="1"/>
  <c r="M281" i="601" s="1"/>
  <c r="H281" i="601"/>
  <c r="N280" i="601"/>
  <c r="K280" i="601"/>
  <c r="M280" i="601" s="1"/>
  <c r="K280" i="601" a="1"/>
  <c r="H280" i="601"/>
  <c r="N279" i="601"/>
  <c r="K279" i="601" a="1"/>
  <c r="K279" i="601" s="1"/>
  <c r="M279" i="601" s="1"/>
  <c r="H279" i="601"/>
  <c r="N278" i="601"/>
  <c r="K278" i="601" a="1"/>
  <c r="K278" i="601" s="1"/>
  <c r="M278" i="601" s="1"/>
  <c r="H278" i="601"/>
  <c r="V277" i="601"/>
  <c r="W277" i="601" s="1"/>
  <c r="N277" i="601"/>
  <c r="K277" i="601" a="1"/>
  <c r="K277" i="601" s="1"/>
  <c r="M277" i="601" s="1"/>
  <c r="J277" i="601" a="1"/>
  <c r="J277" i="601" s="1"/>
  <c r="H277" i="601"/>
  <c r="W276" i="601"/>
  <c r="V276" i="601"/>
  <c r="N276" i="601"/>
  <c r="K276" i="601"/>
  <c r="M276" i="601" s="1"/>
  <c r="K276" i="601" a="1"/>
  <c r="J276" i="601"/>
  <c r="J276" i="601" a="1"/>
  <c r="H276" i="601"/>
  <c r="V275" i="601"/>
  <c r="W275" i="601" s="1"/>
  <c r="N275" i="601"/>
  <c r="K275" i="601" a="1"/>
  <c r="K275" i="601" s="1"/>
  <c r="M275" i="601" s="1"/>
  <c r="J275" i="601" a="1"/>
  <c r="J275" i="601" s="1"/>
  <c r="H275" i="601"/>
  <c r="W274" i="601"/>
  <c r="V274" i="601"/>
  <c r="N274" i="601"/>
  <c r="K274" i="601"/>
  <c r="M274" i="601" s="1"/>
  <c r="K274" i="601" a="1"/>
  <c r="J274" i="601" a="1"/>
  <c r="J274" i="601" s="1"/>
  <c r="H274" i="601"/>
  <c r="V273" i="601"/>
  <c r="W273" i="601" s="1"/>
  <c r="N273" i="601"/>
  <c r="K273" i="601" a="1"/>
  <c r="K273" i="601" s="1"/>
  <c r="M273" i="601" s="1"/>
  <c r="J273" i="601" a="1"/>
  <c r="J273" i="601" s="1"/>
  <c r="H273" i="601"/>
  <c r="W272" i="601"/>
  <c r="V272" i="601"/>
  <c r="N272" i="601"/>
  <c r="K272" i="601"/>
  <c r="M272" i="601" s="1"/>
  <c r="K272" i="601" a="1"/>
  <c r="J272" i="601"/>
  <c r="J272" i="601" a="1"/>
  <c r="H272" i="601"/>
  <c r="V271" i="601"/>
  <c r="W271" i="601" s="1"/>
  <c r="N271" i="601"/>
  <c r="K271" i="601" a="1"/>
  <c r="K271" i="601" s="1"/>
  <c r="M271" i="601" s="1"/>
  <c r="J271" i="601" a="1"/>
  <c r="J271" i="601" s="1"/>
  <c r="H271" i="601"/>
  <c r="W270" i="601"/>
  <c r="V270" i="601"/>
  <c r="N270" i="601"/>
  <c r="K270" i="601"/>
  <c r="M270" i="601" s="1"/>
  <c r="K270" i="601" a="1"/>
  <c r="J270" i="601"/>
  <c r="J270" i="601" a="1"/>
  <c r="H270" i="601"/>
  <c r="V269" i="601"/>
  <c r="W269" i="601" s="1"/>
  <c r="N269" i="601"/>
  <c r="K269" i="601" a="1"/>
  <c r="K269" i="601" s="1"/>
  <c r="M269" i="601" s="1"/>
  <c r="J269" i="601" a="1"/>
  <c r="J269" i="601" s="1"/>
  <c r="H269" i="601"/>
  <c r="W268" i="601"/>
  <c r="V268" i="601"/>
  <c r="N268" i="601"/>
  <c r="K268" i="601"/>
  <c r="M268" i="601" s="1"/>
  <c r="K268" i="601" a="1"/>
  <c r="J268" i="601"/>
  <c r="J268" i="601" a="1"/>
  <c r="H268" i="601"/>
  <c r="V267" i="601"/>
  <c r="W267" i="601" s="1"/>
  <c r="N267" i="601"/>
  <c r="K267" i="601" a="1"/>
  <c r="K267" i="601" s="1"/>
  <c r="M267" i="601" s="1"/>
  <c r="J267" i="601" a="1"/>
  <c r="J267" i="601" s="1"/>
  <c r="H267" i="601"/>
  <c r="W266" i="601"/>
  <c r="V266" i="601"/>
  <c r="N266" i="601"/>
  <c r="K266" i="601"/>
  <c r="M266" i="601" s="1"/>
  <c r="K266" i="601" a="1"/>
  <c r="J266" i="601"/>
  <c r="J266" i="601" a="1"/>
  <c r="H266" i="601"/>
  <c r="N265" i="601"/>
  <c r="K265" i="601" a="1"/>
  <c r="K265" i="601" s="1"/>
  <c r="M265" i="601" s="1"/>
  <c r="H265" i="601"/>
  <c r="W264" i="601"/>
  <c r="V264" i="601"/>
  <c r="N264" i="601"/>
  <c r="K264" i="601"/>
  <c r="M264" i="601" s="1"/>
  <c r="K264" i="601" a="1"/>
  <c r="J264" i="601" a="1"/>
  <c r="J264" i="601" s="1"/>
  <c r="H264" i="601"/>
  <c r="V263" i="601"/>
  <c r="W263" i="601" s="1"/>
  <c r="N263" i="601"/>
  <c r="K263" i="601" a="1"/>
  <c r="K263" i="601" s="1"/>
  <c r="M263" i="601" s="1"/>
  <c r="J263" i="601" a="1"/>
  <c r="J263" i="601" s="1"/>
  <c r="H263" i="601"/>
  <c r="W262" i="601"/>
  <c r="V262" i="601"/>
  <c r="N262" i="601"/>
  <c r="K262" i="601"/>
  <c r="M262" i="601" s="1"/>
  <c r="K262" i="601" a="1"/>
  <c r="J262" i="601"/>
  <c r="J262" i="601" a="1"/>
  <c r="H262" i="601"/>
  <c r="V261" i="601"/>
  <c r="W261" i="601" s="1"/>
  <c r="N261" i="601"/>
  <c r="K261" i="601" a="1"/>
  <c r="K261" i="601" s="1"/>
  <c r="M261" i="601" s="1"/>
  <c r="J261" i="601" a="1"/>
  <c r="J261" i="601" s="1"/>
  <c r="H261" i="601"/>
  <c r="W260" i="601"/>
  <c r="V260" i="601"/>
  <c r="N260" i="601"/>
  <c r="K260" i="601"/>
  <c r="M260" i="601" s="1"/>
  <c r="K260" i="601" a="1"/>
  <c r="J260" i="601"/>
  <c r="J260" i="601" a="1"/>
  <c r="H260" i="601"/>
  <c r="V259" i="601"/>
  <c r="W259" i="601" s="1"/>
  <c r="N259" i="601"/>
  <c r="K259" i="601" a="1"/>
  <c r="K259" i="601" s="1"/>
  <c r="M259" i="601" s="1"/>
  <c r="J259" i="601" a="1"/>
  <c r="J259" i="601" s="1"/>
  <c r="H259" i="601"/>
  <c r="W258" i="601"/>
  <c r="V258" i="601"/>
  <c r="V292" i="601" s="1"/>
  <c r="W292" i="601" s="1"/>
  <c r="N258" i="601"/>
  <c r="N292" i="601" s="1"/>
  <c r="K258" i="601"/>
  <c r="K292" i="601" s="1"/>
  <c r="K258" i="601" a="1"/>
  <c r="J258" i="601"/>
  <c r="J258" i="601" a="1"/>
  <c r="H258" i="601"/>
  <c r="H292" i="601" s="1"/>
  <c r="AA257" i="601"/>
  <c r="Z257" i="601"/>
  <c r="Y257" i="601"/>
  <c r="X257" i="601"/>
  <c r="U257" i="601"/>
  <c r="T257" i="601"/>
  <c r="S257" i="601"/>
  <c r="R257" i="601"/>
  <c r="Q257" i="601"/>
  <c r="P257" i="601"/>
  <c r="O257" i="601"/>
  <c r="R338" i="601" s="1"/>
  <c r="I257" i="601"/>
  <c r="G257" i="601"/>
  <c r="J257" i="601" s="1" a="1"/>
  <c r="J257" i="601" s="1"/>
  <c r="H256" i="601"/>
  <c r="H255" i="601"/>
  <c r="H254" i="601"/>
  <c r="H253" i="601"/>
  <c r="H252" i="601"/>
  <c r="H251" i="601"/>
  <c r="K250" i="601"/>
  <c r="M250" i="601" s="1"/>
  <c r="K250" i="601" a="1"/>
  <c r="H250" i="601"/>
  <c r="K249" i="601" a="1"/>
  <c r="K249" i="601" s="1"/>
  <c r="M249" i="601" s="1"/>
  <c r="H249" i="601"/>
  <c r="K248" i="601" a="1"/>
  <c r="K248" i="601" s="1"/>
  <c r="M248" i="601" s="1"/>
  <c r="H248" i="601"/>
  <c r="K247" i="601" a="1"/>
  <c r="K247" i="601" s="1"/>
  <c r="M247" i="601" s="1"/>
  <c r="H247" i="601"/>
  <c r="W246" i="601"/>
  <c r="V246" i="601"/>
  <c r="N246" i="601"/>
  <c r="K246" i="601"/>
  <c r="M246" i="601" s="1"/>
  <c r="K246" i="601" a="1"/>
  <c r="J246" i="601"/>
  <c r="J246" i="601" a="1"/>
  <c r="H246" i="601"/>
  <c r="V245" i="601"/>
  <c r="W245" i="601" s="1"/>
  <c r="N245" i="601"/>
  <c r="K245" i="601" a="1"/>
  <c r="K245" i="601" s="1"/>
  <c r="M245" i="601" s="1"/>
  <c r="J245" i="601" a="1"/>
  <c r="J245" i="601" s="1"/>
  <c r="H245" i="601"/>
  <c r="W244" i="601"/>
  <c r="V244" i="601"/>
  <c r="N244" i="601"/>
  <c r="K244" i="601"/>
  <c r="M244" i="601" s="1"/>
  <c r="K244" i="601" a="1"/>
  <c r="J244" i="601"/>
  <c r="J244" i="601" a="1"/>
  <c r="H244" i="601"/>
  <c r="V243" i="601"/>
  <c r="W243" i="601" s="1"/>
  <c r="N243" i="601"/>
  <c r="K243" i="601" a="1"/>
  <c r="K243" i="601" s="1"/>
  <c r="M243" i="601" s="1"/>
  <c r="J243" i="601" a="1"/>
  <c r="J243" i="601" s="1"/>
  <c r="H243" i="601"/>
  <c r="M242" i="601"/>
  <c r="H242" i="601"/>
  <c r="W241" i="601"/>
  <c r="V241" i="601"/>
  <c r="N241" i="601"/>
  <c r="K241" i="601"/>
  <c r="M241" i="601" s="1"/>
  <c r="K241" i="601" a="1"/>
  <c r="J241" i="601"/>
  <c r="J241" i="601" a="1"/>
  <c r="H241" i="601"/>
  <c r="V240" i="601"/>
  <c r="W240" i="601" s="1"/>
  <c r="N240" i="601"/>
  <c r="K240" i="601" a="1"/>
  <c r="K240" i="601" s="1"/>
  <c r="M240" i="601" s="1"/>
  <c r="J240" i="601" a="1"/>
  <c r="J240" i="601" s="1"/>
  <c r="H240" i="601"/>
  <c r="K239" i="601" a="1"/>
  <c r="K239" i="601" s="1"/>
  <c r="M239" i="601" s="1"/>
  <c r="H239" i="601"/>
  <c r="H238" i="601"/>
  <c r="V237" i="601"/>
  <c r="W237" i="601" s="1"/>
  <c r="N237" i="601"/>
  <c r="K237" i="601" a="1"/>
  <c r="K237" i="601" s="1"/>
  <c r="M237" i="601" s="1"/>
  <c r="J237" i="601" a="1"/>
  <c r="J237" i="601" s="1"/>
  <c r="H237" i="601"/>
  <c r="W236" i="601"/>
  <c r="V236" i="601"/>
  <c r="N236" i="601"/>
  <c r="K236" i="601"/>
  <c r="M236" i="601" s="1"/>
  <c r="K236" i="601" a="1"/>
  <c r="J236" i="601"/>
  <c r="J236" i="601" a="1"/>
  <c r="H236" i="601"/>
  <c r="V235" i="601"/>
  <c r="W235" i="601" s="1"/>
  <c r="N235" i="601"/>
  <c r="K235" i="601" a="1"/>
  <c r="K235" i="601" s="1"/>
  <c r="M235" i="601" s="1"/>
  <c r="J235" i="601" a="1"/>
  <c r="J235" i="601" s="1"/>
  <c r="H235" i="601"/>
  <c r="W234" i="601"/>
  <c r="V234" i="601"/>
  <c r="N234" i="601"/>
  <c r="K234" i="601"/>
  <c r="M234" i="601" s="1"/>
  <c r="K234" i="601" a="1"/>
  <c r="J234" i="601"/>
  <c r="J234" i="601" a="1"/>
  <c r="H234" i="601"/>
  <c r="V233" i="601"/>
  <c r="W233" i="601" s="1"/>
  <c r="N233" i="601"/>
  <c r="K233" i="601" a="1"/>
  <c r="K233" i="601" s="1"/>
  <c r="M233" i="601" s="1"/>
  <c r="J233" i="601" a="1"/>
  <c r="J233" i="601" s="1"/>
  <c r="H233" i="601"/>
  <c r="W232" i="601"/>
  <c r="V232" i="601"/>
  <c r="N232" i="601"/>
  <c r="K232" i="601"/>
  <c r="M232" i="601" s="1"/>
  <c r="K232" i="601" a="1"/>
  <c r="J232" i="601"/>
  <c r="J232" i="601" a="1"/>
  <c r="H232" i="601"/>
  <c r="V231" i="601"/>
  <c r="W231" i="601" s="1"/>
  <c r="N231" i="601"/>
  <c r="K231" i="601" a="1"/>
  <c r="K231" i="601" s="1"/>
  <c r="M231" i="601" s="1"/>
  <c r="J231" i="601" a="1"/>
  <c r="J231" i="601" s="1"/>
  <c r="H231" i="601"/>
  <c r="W230" i="601"/>
  <c r="V230" i="601"/>
  <c r="N230" i="601"/>
  <c r="K230" i="601"/>
  <c r="M230" i="601" s="1"/>
  <c r="K230" i="601" a="1"/>
  <c r="J230" i="601"/>
  <c r="J230" i="601" a="1"/>
  <c r="H230" i="601"/>
  <c r="V229" i="601"/>
  <c r="W229" i="601" s="1"/>
  <c r="N229" i="601"/>
  <c r="K229" i="601" a="1"/>
  <c r="K229" i="601" s="1"/>
  <c r="M229" i="601" s="1"/>
  <c r="J229" i="601" a="1"/>
  <c r="J229" i="601" s="1"/>
  <c r="H229" i="601"/>
  <c r="W228" i="601"/>
  <c r="V228" i="601"/>
  <c r="N228" i="601"/>
  <c r="K228" i="601"/>
  <c r="M228" i="601" s="1"/>
  <c r="K228" i="601" a="1"/>
  <c r="J228" i="601"/>
  <c r="J228" i="601" a="1"/>
  <c r="H228" i="601"/>
  <c r="N227" i="601"/>
  <c r="K227" i="601" a="1"/>
  <c r="K227" i="601" s="1"/>
  <c r="M227" i="601" s="1"/>
  <c r="H227" i="601"/>
  <c r="N226" i="601"/>
  <c r="K226" i="601"/>
  <c r="M226" i="601" s="1"/>
  <c r="K226" i="601" a="1"/>
  <c r="H226" i="601"/>
  <c r="N225" i="601"/>
  <c r="K225" i="601" a="1"/>
  <c r="K225" i="601" s="1"/>
  <c r="M225" i="601" s="1"/>
  <c r="H225" i="601"/>
  <c r="N224" i="601"/>
  <c r="K224" i="601"/>
  <c r="M224" i="601" s="1"/>
  <c r="K224" i="601" a="1"/>
  <c r="H224" i="601"/>
  <c r="N223" i="601"/>
  <c r="K223" i="601" a="1"/>
  <c r="K223" i="601" s="1"/>
  <c r="M223" i="601" s="1"/>
  <c r="H223" i="601"/>
  <c r="N222" i="601"/>
  <c r="K222" i="601"/>
  <c r="M222" i="601" s="1"/>
  <c r="K222" i="601" a="1"/>
  <c r="H222" i="601"/>
  <c r="N221" i="601"/>
  <c r="K221" i="601" a="1"/>
  <c r="K221" i="601" s="1"/>
  <c r="M221" i="601" s="1"/>
  <c r="H221" i="601"/>
  <c r="N220" i="601"/>
  <c r="K220" i="601"/>
  <c r="M220" i="601" s="1"/>
  <c r="K220" i="601" a="1"/>
  <c r="H220" i="601"/>
  <c r="V219" i="601"/>
  <c r="W219" i="601" s="1"/>
  <c r="N219" i="601"/>
  <c r="K219" i="601" a="1"/>
  <c r="K219" i="601" s="1"/>
  <c r="M219" i="601" s="1"/>
  <c r="J219" i="601" a="1"/>
  <c r="J219" i="601" s="1"/>
  <c r="H219" i="601"/>
  <c r="W218" i="601"/>
  <c r="V218" i="601"/>
  <c r="N218" i="601"/>
  <c r="K218" i="601"/>
  <c r="M218" i="601" s="1"/>
  <c r="K218" i="601" a="1"/>
  <c r="J218" i="601"/>
  <c r="J218" i="601" a="1"/>
  <c r="H218" i="601"/>
  <c r="V217" i="601"/>
  <c r="W217" i="601" s="1"/>
  <c r="N217" i="601"/>
  <c r="K217" i="601" a="1"/>
  <c r="K217" i="601" s="1"/>
  <c r="M217" i="601" s="1"/>
  <c r="J217" i="601" a="1"/>
  <c r="J217" i="601" s="1"/>
  <c r="H217" i="601"/>
  <c r="W216" i="601"/>
  <c r="V216" i="601"/>
  <c r="N216" i="601"/>
  <c r="K216" i="601"/>
  <c r="M216" i="601" s="1"/>
  <c r="K216" i="601" a="1"/>
  <c r="J216" i="601"/>
  <c r="J216" i="601" a="1"/>
  <c r="H216" i="601"/>
  <c r="V215" i="601"/>
  <c r="W215" i="601" s="1"/>
  <c r="N215" i="601"/>
  <c r="K215" i="601" a="1"/>
  <c r="K215" i="601" s="1"/>
  <c r="M215" i="601" s="1"/>
  <c r="J215" i="601" a="1"/>
  <c r="J215" i="601" s="1"/>
  <c r="H215" i="601"/>
  <c r="W214" i="601"/>
  <c r="V214" i="601"/>
  <c r="N214" i="601"/>
  <c r="K214" i="601"/>
  <c r="M214" i="601" s="1"/>
  <c r="K214" i="601" a="1"/>
  <c r="J214" i="601"/>
  <c r="J214" i="601" a="1"/>
  <c r="H214" i="601"/>
  <c r="V213" i="601"/>
  <c r="W213" i="601" s="1"/>
  <c r="N213" i="601"/>
  <c r="K213" i="601" a="1"/>
  <c r="K213" i="601" s="1"/>
  <c r="M213" i="601" s="1"/>
  <c r="J213" i="601" a="1"/>
  <c r="J213" i="601" s="1"/>
  <c r="H213" i="601"/>
  <c r="W212" i="601"/>
  <c r="V212" i="601"/>
  <c r="N212" i="601"/>
  <c r="K212" i="601"/>
  <c r="M212" i="601" s="1"/>
  <c r="K212" i="601" a="1"/>
  <c r="J212" i="601"/>
  <c r="J212" i="601" a="1"/>
  <c r="H212" i="601"/>
  <c r="V211" i="601"/>
  <c r="W211" i="601" s="1"/>
  <c r="N211" i="601"/>
  <c r="K211" i="601" a="1"/>
  <c r="K211" i="601" s="1"/>
  <c r="M211" i="601" s="1"/>
  <c r="J211" i="601" a="1"/>
  <c r="J211" i="601" s="1"/>
  <c r="H211" i="601"/>
  <c r="W210" i="601"/>
  <c r="V210" i="601"/>
  <c r="N210" i="601"/>
  <c r="K210" i="601"/>
  <c r="M210" i="601" s="1"/>
  <c r="K210" i="601" a="1"/>
  <c r="J210" i="601"/>
  <c r="J210" i="601" a="1"/>
  <c r="H210" i="601"/>
  <c r="V209" i="601"/>
  <c r="W209" i="601" s="1"/>
  <c r="N209" i="601"/>
  <c r="K209" i="601" a="1"/>
  <c r="K209" i="601" s="1"/>
  <c r="M209" i="601" s="1"/>
  <c r="J209" i="601" a="1"/>
  <c r="J209" i="601" s="1"/>
  <c r="H209" i="601"/>
  <c r="W208" i="601"/>
  <c r="V208" i="601"/>
  <c r="N208" i="601"/>
  <c r="K208" i="601"/>
  <c r="M208" i="601" s="1"/>
  <c r="K208" i="601" a="1"/>
  <c r="J208" i="601"/>
  <c r="J208" i="601" a="1"/>
  <c r="H208" i="601"/>
  <c r="H207" i="601"/>
  <c r="H206" i="601"/>
  <c r="H205" i="601"/>
  <c r="V204" i="601"/>
  <c r="W204" i="601" s="1"/>
  <c r="N204" i="601"/>
  <c r="K204" i="601" a="1"/>
  <c r="K204" i="601" s="1"/>
  <c r="M204" i="601" s="1"/>
  <c r="J204" i="601" a="1"/>
  <c r="J204" i="601" s="1"/>
  <c r="H204" i="601"/>
  <c r="W203" i="601"/>
  <c r="V203" i="601"/>
  <c r="N203" i="601"/>
  <c r="K203" i="601"/>
  <c r="M203" i="601" s="1"/>
  <c r="K203" i="601" a="1"/>
  <c r="J203" i="601"/>
  <c r="J203" i="601" a="1"/>
  <c r="H203" i="601"/>
  <c r="V202" i="601"/>
  <c r="W202" i="601" s="1"/>
  <c r="N202" i="601"/>
  <c r="K202" i="601" a="1"/>
  <c r="K202" i="601" s="1"/>
  <c r="M202" i="601" s="1"/>
  <c r="J202" i="601" a="1"/>
  <c r="J202" i="601" s="1"/>
  <c r="H202" i="601"/>
  <c r="H201" i="601"/>
  <c r="V200" i="601"/>
  <c r="V257" i="601" s="1"/>
  <c r="W257" i="601" s="1"/>
  <c r="N200" i="601"/>
  <c r="N257" i="601" s="1"/>
  <c r="K200" i="601" a="1"/>
  <c r="K200" i="601" s="1"/>
  <c r="J200" i="601" a="1"/>
  <c r="J200" i="601" s="1"/>
  <c r="H200" i="601"/>
  <c r="H257" i="601" s="1"/>
  <c r="AA199" i="601"/>
  <c r="AA335" i="601" s="1"/>
  <c r="Z199" i="601"/>
  <c r="Z335" i="601" s="1"/>
  <c r="Y199" i="601"/>
  <c r="Y335" i="601" s="1"/>
  <c r="X199" i="601"/>
  <c r="X335" i="601" s="1"/>
  <c r="U199" i="601"/>
  <c r="U335" i="601" s="1"/>
  <c r="T199" i="601"/>
  <c r="T335" i="601" s="1"/>
  <c r="S199" i="601"/>
  <c r="S335" i="601" s="1"/>
  <c r="R199" i="601"/>
  <c r="R335" i="601" s="1"/>
  <c r="Q199" i="601"/>
  <c r="Q335" i="601" s="1"/>
  <c r="P199" i="601"/>
  <c r="O199" i="601"/>
  <c r="I199" i="601"/>
  <c r="I335" i="601" s="1"/>
  <c r="B343" i="601" s="1"/>
  <c r="G199" i="601"/>
  <c r="G335" i="601" s="1"/>
  <c r="V198" i="601"/>
  <c r="W198" i="601" s="1"/>
  <c r="N198" i="601"/>
  <c r="K198" i="601" a="1"/>
  <c r="K198" i="601" s="1"/>
  <c r="M198" i="601" s="1"/>
  <c r="J198" i="601" a="1"/>
  <c r="J198" i="601" s="1"/>
  <c r="H198" i="601"/>
  <c r="W197" i="601"/>
  <c r="V197" i="601"/>
  <c r="N197" i="601"/>
  <c r="K197" i="601"/>
  <c r="M197" i="601" s="1"/>
  <c r="K197" i="601" a="1"/>
  <c r="J197" i="601"/>
  <c r="J197" i="601" a="1"/>
  <c r="H197" i="601"/>
  <c r="K196" i="601"/>
  <c r="M196" i="601" s="1"/>
  <c r="K196" i="601" a="1"/>
  <c r="H196" i="601"/>
  <c r="K195" i="601"/>
  <c r="M195" i="601" s="1"/>
  <c r="K195" i="601" a="1"/>
  <c r="H195" i="601"/>
  <c r="K194" i="601"/>
  <c r="M194" i="601" s="1"/>
  <c r="K194" i="601" a="1"/>
  <c r="H194" i="601"/>
  <c r="K193" i="601"/>
  <c r="M193" i="601" s="1"/>
  <c r="K193" i="601" a="1"/>
  <c r="H193" i="601"/>
  <c r="V192" i="601"/>
  <c r="W192" i="601" s="1"/>
  <c r="N192" i="601"/>
  <c r="K192" i="601" a="1"/>
  <c r="K192" i="601" s="1"/>
  <c r="M192" i="601" s="1"/>
  <c r="J192" i="601" a="1"/>
  <c r="J192" i="601" s="1"/>
  <c r="H192" i="601"/>
  <c r="W191" i="601"/>
  <c r="V191" i="601"/>
  <c r="N191" i="601"/>
  <c r="K191" i="601"/>
  <c r="M191" i="601" s="1"/>
  <c r="K191" i="601" a="1"/>
  <c r="J191" i="601"/>
  <c r="J191" i="601" a="1"/>
  <c r="H191" i="601"/>
  <c r="V190" i="601"/>
  <c r="W190" i="601" s="1"/>
  <c r="N190" i="601"/>
  <c r="K190" i="601" a="1"/>
  <c r="K190" i="601" s="1"/>
  <c r="M190" i="601" s="1"/>
  <c r="J190" i="601" a="1"/>
  <c r="J190" i="601" s="1"/>
  <c r="H190" i="601"/>
  <c r="N189" i="601"/>
  <c r="K189" i="601"/>
  <c r="M189" i="601" s="1"/>
  <c r="K189" i="601" a="1"/>
  <c r="J189" i="601"/>
  <c r="J189" i="601" a="1"/>
  <c r="H189" i="601"/>
  <c r="N188" i="601"/>
  <c r="K188" i="601" a="1"/>
  <c r="K188" i="601" s="1"/>
  <c r="M188" i="601" s="1"/>
  <c r="J188" i="601" a="1"/>
  <c r="J188" i="601" s="1"/>
  <c r="H188" i="601"/>
  <c r="W187" i="601"/>
  <c r="V187" i="601"/>
  <c r="N187" i="601"/>
  <c r="K187" i="601"/>
  <c r="M187" i="601" s="1"/>
  <c r="K187" i="601" a="1"/>
  <c r="J187" i="601"/>
  <c r="J187" i="601" a="1"/>
  <c r="H187" i="601"/>
  <c r="V186" i="601"/>
  <c r="W186" i="601" s="1"/>
  <c r="N186" i="601"/>
  <c r="K186" i="601" a="1"/>
  <c r="K186" i="601" s="1"/>
  <c r="M186" i="601" s="1"/>
  <c r="J186" i="601" a="1"/>
  <c r="J186" i="601" s="1"/>
  <c r="H186" i="601"/>
  <c r="N185" i="601"/>
  <c r="K185" i="601"/>
  <c r="M185" i="601" s="1"/>
  <c r="K185" i="601" a="1"/>
  <c r="H185" i="601"/>
  <c r="N184" i="601"/>
  <c r="K184" i="601" a="1"/>
  <c r="K184" i="601" s="1"/>
  <c r="M184" i="601" s="1"/>
  <c r="H184" i="601"/>
  <c r="W183" i="601"/>
  <c r="V183" i="601"/>
  <c r="N183" i="601"/>
  <c r="K183" i="601"/>
  <c r="M183" i="601" s="1"/>
  <c r="K183" i="601" a="1"/>
  <c r="J183" i="601"/>
  <c r="J183" i="601" a="1"/>
  <c r="H183" i="601"/>
  <c r="V182" i="601"/>
  <c r="W182" i="601" s="1"/>
  <c r="N182" i="601"/>
  <c r="K182" i="601" a="1"/>
  <c r="K182" i="601" s="1"/>
  <c r="M182" i="601" s="1"/>
  <c r="J182" i="601" a="1"/>
  <c r="J182" i="601" s="1"/>
  <c r="H182" i="601"/>
  <c r="W181" i="601"/>
  <c r="V181" i="601"/>
  <c r="N181" i="601"/>
  <c r="K181" i="601"/>
  <c r="M181" i="601" s="1"/>
  <c r="K181" i="601" a="1"/>
  <c r="J181" i="601"/>
  <c r="J181" i="601" a="1"/>
  <c r="H181" i="601"/>
  <c r="V180" i="601"/>
  <c r="W180" i="601" s="1"/>
  <c r="N180" i="601"/>
  <c r="K180" i="601" a="1"/>
  <c r="K180" i="601" s="1"/>
  <c r="M180" i="601" s="1"/>
  <c r="J180" i="601" a="1"/>
  <c r="J180" i="601" s="1"/>
  <c r="H180" i="601"/>
  <c r="W179" i="601"/>
  <c r="V179" i="601"/>
  <c r="N179" i="601"/>
  <c r="K179" i="601"/>
  <c r="M179" i="601" s="1"/>
  <c r="K179" i="601" a="1"/>
  <c r="J179" i="601"/>
  <c r="J179" i="601" a="1"/>
  <c r="H179" i="601"/>
  <c r="V178" i="601"/>
  <c r="V199" i="601" s="1"/>
  <c r="N178" i="601"/>
  <c r="N199" i="601" s="1"/>
  <c r="N335" i="601" s="1"/>
  <c r="B344" i="601" s="1"/>
  <c r="E344" i="601" s="1"/>
  <c r="K178" i="601" a="1"/>
  <c r="K178" i="601" s="1"/>
  <c r="J178" i="601" a="1"/>
  <c r="J178" i="601" s="1"/>
  <c r="H178" i="601"/>
  <c r="H199" i="601" s="1"/>
  <c r="H335" i="601" s="1"/>
  <c r="E342" i="601" s="1"/>
  <c r="X171" i="601"/>
  <c r="Q529" i="601" s="1"/>
  <c r="X170" i="601"/>
  <c r="Q528" i="601" s="1"/>
  <c r="G170" i="601"/>
  <c r="C170" i="601"/>
  <c r="X169" i="601"/>
  <c r="Q527" i="601" s="1"/>
  <c r="I169" i="601"/>
  <c r="E169" i="601"/>
  <c r="K169" i="601" s="1"/>
  <c r="M169" i="601" s="1"/>
  <c r="I168" i="601"/>
  <c r="E168" i="601"/>
  <c r="K168" i="601" s="1"/>
  <c r="M168" i="601" s="1"/>
  <c r="I167" i="601"/>
  <c r="E167" i="601"/>
  <c r="K167" i="601" s="1"/>
  <c r="M167" i="601" s="1"/>
  <c r="X166" i="601"/>
  <c r="Q524" i="601" s="1"/>
  <c r="I166" i="601"/>
  <c r="I170" i="601" s="1"/>
  <c r="E166" i="601"/>
  <c r="E170" i="601" s="1"/>
  <c r="AA163" i="601"/>
  <c r="Z163" i="601"/>
  <c r="Y163" i="601"/>
  <c r="X163" i="601"/>
  <c r="U163" i="601"/>
  <c r="T163" i="601"/>
  <c r="S163" i="601"/>
  <c r="R163" i="601"/>
  <c r="Q163" i="601"/>
  <c r="P163" i="601"/>
  <c r="O163" i="601"/>
  <c r="R171" i="601" s="1"/>
  <c r="I163" i="601"/>
  <c r="G163" i="601"/>
  <c r="C529" i="601" s="1"/>
  <c r="H162" i="601"/>
  <c r="H161" i="601"/>
  <c r="H160" i="601"/>
  <c r="V159" i="601"/>
  <c r="W159" i="601" s="1"/>
  <c r="N159" i="601"/>
  <c r="K159" i="601" a="1"/>
  <c r="K159" i="601" s="1"/>
  <c r="J159" i="601" a="1"/>
  <c r="J159" i="601" s="1"/>
  <c r="H159" i="601"/>
  <c r="D159" i="601"/>
  <c r="W158" i="601"/>
  <c r="V158" i="601"/>
  <c r="N158" i="601"/>
  <c r="K158" i="601" a="1"/>
  <c r="K158" i="601" s="1"/>
  <c r="M158" i="601" s="1"/>
  <c r="J158" i="601" a="1"/>
  <c r="J158" i="601" s="1"/>
  <c r="H158" i="601"/>
  <c r="H157" i="601"/>
  <c r="H156" i="601"/>
  <c r="V155" i="601"/>
  <c r="W155" i="601" s="1"/>
  <c r="N155" i="601"/>
  <c r="K155" i="601" a="1"/>
  <c r="K155" i="601" s="1"/>
  <c r="M155" i="601" s="1"/>
  <c r="J155" i="601" a="1"/>
  <c r="J155" i="601" s="1"/>
  <c r="H155" i="601"/>
  <c r="V154" i="601"/>
  <c r="W154" i="601" s="1"/>
  <c r="N154" i="601"/>
  <c r="K154" i="601"/>
  <c r="M154" i="601" s="1"/>
  <c r="K154" i="601" a="1"/>
  <c r="J154" i="601"/>
  <c r="J154" i="601" a="1"/>
  <c r="H154" i="601"/>
  <c r="H153" i="601"/>
  <c r="W152" i="601"/>
  <c r="V152" i="601"/>
  <c r="N152" i="601"/>
  <c r="K152" i="601" a="1"/>
  <c r="K152" i="601" s="1"/>
  <c r="M152" i="601" s="1"/>
  <c r="J152" i="601" a="1"/>
  <c r="J152" i="601" s="1"/>
  <c r="H152" i="601"/>
  <c r="V151" i="601"/>
  <c r="W151" i="601" s="1"/>
  <c r="N151" i="601"/>
  <c r="K151" i="601" a="1"/>
  <c r="K151" i="601" s="1"/>
  <c r="M151" i="601" s="1"/>
  <c r="J151" i="601" a="1"/>
  <c r="J151" i="601" s="1"/>
  <c r="H151" i="601"/>
  <c r="V150" i="601"/>
  <c r="W150" i="601" s="1"/>
  <c r="N150" i="601"/>
  <c r="K150" i="601" a="1"/>
  <c r="K150" i="601" s="1"/>
  <c r="M150" i="601" s="1"/>
  <c r="J150" i="601" a="1"/>
  <c r="J150" i="601" s="1"/>
  <c r="H150" i="601"/>
  <c r="V149" i="601"/>
  <c r="W149" i="601" s="1"/>
  <c r="N149" i="601"/>
  <c r="N163" i="601" s="1"/>
  <c r="K149" i="601" a="1"/>
  <c r="K149" i="601" s="1"/>
  <c r="J149" i="601" a="1"/>
  <c r="J149" i="601" s="1"/>
  <c r="H149" i="601"/>
  <c r="AA148" i="601"/>
  <c r="Z148" i="601"/>
  <c r="Y148" i="601"/>
  <c r="X148" i="601"/>
  <c r="U148" i="601"/>
  <c r="T148" i="601"/>
  <c r="S148" i="601"/>
  <c r="Q148" i="601"/>
  <c r="P148" i="601"/>
  <c r="O148" i="601"/>
  <c r="R170" i="601" s="1"/>
  <c r="I148" i="601"/>
  <c r="G148" i="601"/>
  <c r="C528" i="601" s="1"/>
  <c r="V147" i="601"/>
  <c r="W147" i="601" s="1"/>
  <c r="N147" i="601"/>
  <c r="K147" i="601" a="1"/>
  <c r="K147" i="601" s="1"/>
  <c r="M147" i="601" s="1"/>
  <c r="J147" i="601" a="1"/>
  <c r="J147" i="601" s="1"/>
  <c r="H147" i="601"/>
  <c r="K146" i="601" a="1"/>
  <c r="K146" i="601" s="1"/>
  <c r="H146" i="601"/>
  <c r="K145" i="601"/>
  <c r="K145" i="601" a="1"/>
  <c r="H145" i="601"/>
  <c r="K144" i="601" a="1"/>
  <c r="K144" i="601" s="1"/>
  <c r="H144" i="601"/>
  <c r="K143" i="601" a="1"/>
  <c r="K143" i="601" s="1"/>
  <c r="H143" i="601"/>
  <c r="V142" i="601"/>
  <c r="W142" i="601" s="1"/>
  <c r="N142" i="601"/>
  <c r="K142" i="601" a="1"/>
  <c r="K142" i="601" s="1"/>
  <c r="M142" i="601" s="1"/>
  <c r="J142" i="601" a="1"/>
  <c r="J142" i="601" s="1"/>
  <c r="H142" i="601"/>
  <c r="V141" i="601"/>
  <c r="W141" i="601" s="1"/>
  <c r="N141" i="601"/>
  <c r="K141" i="601" a="1"/>
  <c r="K141" i="601" s="1"/>
  <c r="M141" i="601" s="1"/>
  <c r="J141" i="601" a="1"/>
  <c r="J141" i="601" s="1"/>
  <c r="H141" i="601"/>
  <c r="V140" i="601"/>
  <c r="W140" i="601" s="1"/>
  <c r="N140" i="601"/>
  <c r="K140" i="601" a="1"/>
  <c r="K140" i="601" s="1"/>
  <c r="M140" i="601" s="1"/>
  <c r="J140" i="601" a="1"/>
  <c r="J140" i="601" s="1"/>
  <c r="H140" i="601"/>
  <c r="V139" i="601"/>
  <c r="W139" i="601" s="1"/>
  <c r="N139" i="601"/>
  <c r="K139" i="601"/>
  <c r="M139" i="601" s="1"/>
  <c r="K139" i="601" a="1"/>
  <c r="J139" i="601"/>
  <c r="J139" i="601" a="1"/>
  <c r="H139" i="601"/>
  <c r="V138" i="601"/>
  <c r="V148" i="601" s="1"/>
  <c r="W148" i="601" s="1"/>
  <c r="N138" i="601"/>
  <c r="N148" i="601" s="1"/>
  <c r="K138" i="601" a="1"/>
  <c r="K138" i="601" s="1"/>
  <c r="J138" i="601" a="1"/>
  <c r="J138" i="601" s="1"/>
  <c r="H138" i="601"/>
  <c r="AA137" i="601"/>
  <c r="Z137" i="601"/>
  <c r="Y137" i="601"/>
  <c r="X137" i="601"/>
  <c r="U137" i="601"/>
  <c r="T137" i="601"/>
  <c r="S137" i="601"/>
  <c r="Q137" i="601"/>
  <c r="P137" i="601"/>
  <c r="O137" i="601"/>
  <c r="R169" i="601" s="1"/>
  <c r="I137" i="601"/>
  <c r="G137" i="601"/>
  <c r="C527" i="601" s="1"/>
  <c r="W136" i="601"/>
  <c r="V136" i="601"/>
  <c r="N136" i="601"/>
  <c r="K136" i="601"/>
  <c r="M136" i="601" s="1"/>
  <c r="K136" i="601" a="1"/>
  <c r="J136" i="601" a="1"/>
  <c r="J136" i="601" s="1"/>
  <c r="H136" i="601"/>
  <c r="V135" i="601"/>
  <c r="W135" i="601" s="1"/>
  <c r="N135" i="601"/>
  <c r="K135" i="601" a="1"/>
  <c r="K135" i="601" s="1"/>
  <c r="M135" i="601" s="1"/>
  <c r="J135" i="601" a="1"/>
  <c r="J135" i="601" s="1"/>
  <c r="H135" i="601"/>
  <c r="V134" i="601"/>
  <c r="W134" i="601" s="1"/>
  <c r="N134" i="601"/>
  <c r="K134" i="601" a="1"/>
  <c r="K134" i="601" s="1"/>
  <c r="M134" i="601" s="1"/>
  <c r="J134" i="601" a="1"/>
  <c r="J134" i="601" s="1"/>
  <c r="H134" i="601"/>
  <c r="V133" i="601"/>
  <c r="W133" i="601" s="1"/>
  <c r="N133" i="601"/>
  <c r="K133" i="601" a="1"/>
  <c r="K133" i="601" s="1"/>
  <c r="M133" i="601" s="1"/>
  <c r="J133" i="601" a="1"/>
  <c r="J133" i="601" s="1"/>
  <c r="H133" i="601"/>
  <c r="V132" i="601"/>
  <c r="W132" i="601" s="1"/>
  <c r="N132" i="601"/>
  <c r="K132" i="601"/>
  <c r="M132" i="601" s="1"/>
  <c r="K132" i="601" a="1"/>
  <c r="J132" i="601"/>
  <c r="J132" i="601" a="1"/>
  <c r="H132" i="601"/>
  <c r="V131" i="601"/>
  <c r="W131" i="601" s="1"/>
  <c r="N131" i="601"/>
  <c r="K131" i="601" a="1"/>
  <c r="K131" i="601" s="1"/>
  <c r="M131" i="601" s="1"/>
  <c r="J131" i="601" a="1"/>
  <c r="J131" i="601" s="1"/>
  <c r="H131" i="601"/>
  <c r="W130" i="601"/>
  <c r="V130" i="601"/>
  <c r="N130" i="601"/>
  <c r="K130" i="601" a="1"/>
  <c r="K130" i="601" s="1"/>
  <c r="M130" i="601" s="1"/>
  <c r="J130" i="601" a="1"/>
  <c r="J130" i="601" s="1"/>
  <c r="H130" i="601"/>
  <c r="V129" i="601"/>
  <c r="W129" i="601" s="1"/>
  <c r="N129" i="601"/>
  <c r="K129" i="601" a="1"/>
  <c r="K129" i="601" s="1"/>
  <c r="M129" i="601" s="1"/>
  <c r="J129" i="601" a="1"/>
  <c r="J129" i="601" s="1"/>
  <c r="H129" i="601"/>
  <c r="V128" i="601"/>
  <c r="W128" i="601" s="1"/>
  <c r="N128" i="601"/>
  <c r="K128" i="601"/>
  <c r="M128" i="601" s="1"/>
  <c r="K128" i="601" a="1"/>
  <c r="J128" i="601"/>
  <c r="J128" i="601" a="1"/>
  <c r="H128" i="601"/>
  <c r="V127" i="601"/>
  <c r="W127" i="601" s="1"/>
  <c r="N127" i="601"/>
  <c r="K127" i="601" a="1"/>
  <c r="K127" i="601" s="1"/>
  <c r="M127" i="601" s="1"/>
  <c r="J127" i="601" a="1"/>
  <c r="J127" i="601" s="1"/>
  <c r="H127" i="601"/>
  <c r="W126" i="601"/>
  <c r="V126" i="601"/>
  <c r="N126" i="601"/>
  <c r="K126" i="601" a="1"/>
  <c r="K126" i="601" s="1"/>
  <c r="M126" i="601" s="1"/>
  <c r="J126" i="601" a="1"/>
  <c r="J126" i="601" s="1"/>
  <c r="H126" i="601"/>
  <c r="V125" i="601"/>
  <c r="W125" i="601" s="1"/>
  <c r="N125" i="601"/>
  <c r="K125" i="601" a="1"/>
  <c r="K125" i="601" s="1"/>
  <c r="M125" i="601" s="1"/>
  <c r="J125" i="601" a="1"/>
  <c r="J125" i="601" s="1"/>
  <c r="H125" i="601"/>
  <c r="V124" i="601"/>
  <c r="W124" i="601" s="1"/>
  <c r="N124" i="601"/>
  <c r="K124" i="601"/>
  <c r="M124" i="601" s="1"/>
  <c r="K124" i="601" a="1"/>
  <c r="J124" i="601"/>
  <c r="J124" i="601" a="1"/>
  <c r="H124" i="601"/>
  <c r="V123" i="601"/>
  <c r="W123" i="601" s="1"/>
  <c r="N123" i="601"/>
  <c r="K123" i="601" a="1"/>
  <c r="K123" i="601" s="1"/>
  <c r="M123" i="601" s="1"/>
  <c r="J123" i="601" a="1"/>
  <c r="J123" i="601" s="1"/>
  <c r="H123" i="601"/>
  <c r="W122" i="601"/>
  <c r="V122" i="601"/>
  <c r="N122" i="601"/>
  <c r="N137" i="601" s="1"/>
  <c r="K122" i="601" a="1"/>
  <c r="K122" i="601" s="1"/>
  <c r="M122" i="601" s="1"/>
  <c r="M137" i="601" s="1"/>
  <c r="J122" i="601" a="1"/>
  <c r="J122" i="601" s="1"/>
  <c r="H122" i="601"/>
  <c r="AA121" i="601"/>
  <c r="Z121" i="601"/>
  <c r="Y121" i="601"/>
  <c r="X121" i="601"/>
  <c r="U121" i="601"/>
  <c r="T121" i="601"/>
  <c r="S121" i="601"/>
  <c r="R121" i="601"/>
  <c r="Q121" i="601"/>
  <c r="P121" i="601"/>
  <c r="O121" i="601"/>
  <c r="R168" i="601" s="1"/>
  <c r="I121" i="601"/>
  <c r="G121" i="601"/>
  <c r="C526" i="601" s="1"/>
  <c r="V120" i="601"/>
  <c r="W120" i="601" s="1"/>
  <c r="N120" i="601"/>
  <c r="K120" i="601" a="1"/>
  <c r="K120" i="601" s="1"/>
  <c r="M120" i="601" s="1"/>
  <c r="J120" i="601" a="1"/>
  <c r="J120" i="601" s="1"/>
  <c r="H120" i="601"/>
  <c r="V119" i="601"/>
  <c r="W119" i="601" s="1"/>
  <c r="N119" i="601"/>
  <c r="K119" i="601"/>
  <c r="M119" i="601" s="1"/>
  <c r="K119" i="601" a="1"/>
  <c r="J119" i="601" a="1"/>
  <c r="J119" i="601" s="1"/>
  <c r="H119" i="601"/>
  <c r="V118" i="601"/>
  <c r="W118" i="601" s="1"/>
  <c r="N118" i="601"/>
  <c r="K118" i="601" a="1"/>
  <c r="K118" i="601" s="1"/>
  <c r="M118" i="601" s="1"/>
  <c r="J118" i="601" a="1"/>
  <c r="J118" i="601" s="1"/>
  <c r="H118" i="601"/>
  <c r="K117" i="601" a="1"/>
  <c r="K117" i="601" s="1"/>
  <c r="H117" i="601"/>
  <c r="K116" i="601" a="1"/>
  <c r="K116" i="601" s="1"/>
  <c r="H116" i="601"/>
  <c r="K115" i="601"/>
  <c r="K115" i="601" a="1"/>
  <c r="H115" i="601"/>
  <c r="V114" i="601"/>
  <c r="W114" i="601" s="1"/>
  <c r="N114" i="601"/>
  <c r="K114" i="601" a="1"/>
  <c r="K114" i="601" s="1"/>
  <c r="M114" i="601" s="1"/>
  <c r="J114" i="601" a="1"/>
  <c r="J114" i="601" s="1"/>
  <c r="H114" i="601"/>
  <c r="W113" i="601"/>
  <c r="V113" i="601"/>
  <c r="N113" i="601"/>
  <c r="K113" i="601" a="1"/>
  <c r="K113" i="601" s="1"/>
  <c r="M113" i="601" s="1"/>
  <c r="J113" i="601" a="1"/>
  <c r="J113" i="601" s="1"/>
  <c r="H113" i="601"/>
  <c r="N112" i="601"/>
  <c r="K112" i="601" a="1"/>
  <c r="K112" i="601" s="1"/>
  <c r="M112" i="601" s="1"/>
  <c r="H112" i="601"/>
  <c r="N111" i="601"/>
  <c r="K111" i="601"/>
  <c r="M111" i="601" s="1"/>
  <c r="K111" i="601" a="1"/>
  <c r="H111" i="601"/>
  <c r="N110" i="601"/>
  <c r="K110" i="601" a="1"/>
  <c r="K110" i="601" s="1"/>
  <c r="M110" i="601" s="1"/>
  <c r="H110" i="601"/>
  <c r="N109" i="601"/>
  <c r="K109" i="601" a="1"/>
  <c r="K109" i="601" s="1"/>
  <c r="M109" i="601" s="1"/>
  <c r="H109" i="601"/>
  <c r="N108" i="601"/>
  <c r="K108" i="601" a="1"/>
  <c r="K108" i="601" s="1"/>
  <c r="M108" i="601" s="1"/>
  <c r="H108" i="601"/>
  <c r="N107" i="601"/>
  <c r="K107" i="601" a="1"/>
  <c r="K107" i="601" s="1"/>
  <c r="M107" i="601" s="1"/>
  <c r="H107" i="601"/>
  <c r="V106" i="601"/>
  <c r="W106" i="601" s="1"/>
  <c r="N106" i="601"/>
  <c r="K106" i="601" a="1"/>
  <c r="K106" i="601" s="1"/>
  <c r="M106" i="601" s="1"/>
  <c r="J106" i="601" a="1"/>
  <c r="J106" i="601" s="1"/>
  <c r="H106" i="601"/>
  <c r="V105" i="601"/>
  <c r="W105" i="601" s="1"/>
  <c r="N105" i="601"/>
  <c r="K105" i="601" a="1"/>
  <c r="K105" i="601" s="1"/>
  <c r="M105" i="601" s="1"/>
  <c r="J105" i="601" a="1"/>
  <c r="J105" i="601" s="1"/>
  <c r="H105" i="601"/>
  <c r="V104" i="601"/>
  <c r="W104" i="601" s="1"/>
  <c r="N104" i="601"/>
  <c r="K104" i="601" a="1"/>
  <c r="K104" i="601" s="1"/>
  <c r="M104" i="601" s="1"/>
  <c r="J104" i="601" a="1"/>
  <c r="J104" i="601" s="1"/>
  <c r="H104" i="601"/>
  <c r="V103" i="601"/>
  <c r="W103" i="601" s="1"/>
  <c r="N103" i="601"/>
  <c r="K103" i="601"/>
  <c r="M103" i="601" s="1"/>
  <c r="K103" i="601" a="1"/>
  <c r="J103" i="601"/>
  <c r="J103" i="601" a="1"/>
  <c r="H103" i="601"/>
  <c r="V102" i="601"/>
  <c r="W102" i="601" s="1"/>
  <c r="N102" i="601"/>
  <c r="K102" i="601" a="1"/>
  <c r="K102" i="601" s="1"/>
  <c r="M102" i="601" s="1"/>
  <c r="J102" i="601" a="1"/>
  <c r="J102" i="601" s="1"/>
  <c r="H102" i="601"/>
  <c r="V101" i="601"/>
  <c r="W101" i="601" s="1"/>
  <c r="N101" i="601"/>
  <c r="K101" i="601"/>
  <c r="M101" i="601" s="1"/>
  <c r="K101" i="601" a="1"/>
  <c r="J101" i="601"/>
  <c r="J101" i="601" a="1"/>
  <c r="H101" i="601"/>
  <c r="V100" i="601"/>
  <c r="W100" i="601" s="1"/>
  <c r="N100" i="601"/>
  <c r="K100" i="601" a="1"/>
  <c r="K100" i="601" s="1"/>
  <c r="M100" i="601" s="1"/>
  <c r="J100" i="601" a="1"/>
  <c r="J100" i="601" s="1"/>
  <c r="H100" i="601"/>
  <c r="W99" i="601"/>
  <c r="V99" i="601"/>
  <c r="N99" i="601"/>
  <c r="K99" i="601" a="1"/>
  <c r="K99" i="601" s="1"/>
  <c r="M99" i="601" s="1"/>
  <c r="J99" i="601" a="1"/>
  <c r="J99" i="601" s="1"/>
  <c r="H99" i="601"/>
  <c r="V98" i="601"/>
  <c r="W98" i="601" s="1"/>
  <c r="N98" i="601"/>
  <c r="K98" i="601" a="1"/>
  <c r="K98" i="601" s="1"/>
  <c r="M98" i="601" s="1"/>
  <c r="J98" i="601" a="1"/>
  <c r="J98" i="601" s="1"/>
  <c r="H98" i="601"/>
  <c r="V97" i="601"/>
  <c r="W97" i="601" s="1"/>
  <c r="N97" i="601"/>
  <c r="K97" i="601"/>
  <c r="M97" i="601" s="1"/>
  <c r="K97" i="601" a="1"/>
  <c r="J97" i="601"/>
  <c r="J97" i="601" a="1"/>
  <c r="H97" i="601"/>
  <c r="V96" i="601"/>
  <c r="W96" i="601" s="1"/>
  <c r="N96" i="601"/>
  <c r="K96" i="601" a="1"/>
  <c r="K96" i="601" s="1"/>
  <c r="M96" i="601" s="1"/>
  <c r="J96" i="601" a="1"/>
  <c r="J96" i="601" s="1"/>
  <c r="H96" i="601"/>
  <c r="W95" i="601"/>
  <c r="V95" i="601"/>
  <c r="N95" i="601"/>
  <c r="K95" i="601" a="1"/>
  <c r="K95" i="601" s="1"/>
  <c r="M95" i="601" s="1"/>
  <c r="J95" i="601" a="1"/>
  <c r="J95" i="601" s="1"/>
  <c r="H95" i="601"/>
  <c r="K94" i="601"/>
  <c r="M94" i="601" s="1"/>
  <c r="K94" i="601" a="1"/>
  <c r="H94" i="601"/>
  <c r="V93" i="601"/>
  <c r="W93" i="601" s="1"/>
  <c r="N93" i="601"/>
  <c r="K93" i="601" a="1"/>
  <c r="K93" i="601" s="1"/>
  <c r="M93" i="601" s="1"/>
  <c r="J93" i="601" a="1"/>
  <c r="J93" i="601" s="1"/>
  <c r="H93" i="601"/>
  <c r="V92" i="601"/>
  <c r="W92" i="601" s="1"/>
  <c r="N92" i="601"/>
  <c r="K92" i="601" a="1"/>
  <c r="K92" i="601" s="1"/>
  <c r="M92" i="601" s="1"/>
  <c r="J92" i="601" a="1"/>
  <c r="J92" i="601" s="1"/>
  <c r="H92" i="601"/>
  <c r="V91" i="601"/>
  <c r="W91" i="601" s="1"/>
  <c r="N91" i="601"/>
  <c r="K91" i="601" a="1"/>
  <c r="K91" i="601" s="1"/>
  <c r="M91" i="601" s="1"/>
  <c r="J91" i="601" a="1"/>
  <c r="J91" i="601" s="1"/>
  <c r="H91" i="601"/>
  <c r="V90" i="601"/>
  <c r="W90" i="601" s="1"/>
  <c r="N90" i="601"/>
  <c r="K90" i="601"/>
  <c r="M90" i="601" s="1"/>
  <c r="K90" i="601" a="1"/>
  <c r="J90" i="601"/>
  <c r="J90" i="601" a="1"/>
  <c r="H90" i="601"/>
  <c r="V89" i="601"/>
  <c r="W89" i="601" s="1"/>
  <c r="N89" i="601"/>
  <c r="K89" i="601" a="1"/>
  <c r="K89" i="601" s="1"/>
  <c r="M89" i="601" s="1"/>
  <c r="J89" i="601" a="1"/>
  <c r="J89" i="601" s="1"/>
  <c r="H89" i="601"/>
  <c r="V88" i="601"/>
  <c r="W88" i="601" s="1"/>
  <c r="N88" i="601"/>
  <c r="K88" i="601" a="1"/>
  <c r="K88" i="601" s="1"/>
  <c r="M88" i="601" s="1"/>
  <c r="J88" i="601" a="1"/>
  <c r="J88" i="601" s="1"/>
  <c r="H88" i="601"/>
  <c r="V87" i="601"/>
  <c r="V121" i="601" s="1"/>
  <c r="W121" i="601" s="1"/>
  <c r="N87" i="601"/>
  <c r="N121" i="601" s="1"/>
  <c r="K87" i="601" a="1"/>
  <c r="K87" i="601" s="1"/>
  <c r="J87" i="601" a="1"/>
  <c r="J87" i="601" s="1"/>
  <c r="H87" i="601"/>
  <c r="AA86" i="601"/>
  <c r="Z86" i="601"/>
  <c r="Y86" i="601"/>
  <c r="X86" i="601"/>
  <c r="U86" i="601"/>
  <c r="T86" i="601"/>
  <c r="S86" i="601"/>
  <c r="R86" i="601"/>
  <c r="Q86" i="601"/>
  <c r="P86" i="601"/>
  <c r="O86" i="601"/>
  <c r="I86" i="601"/>
  <c r="G86" i="601"/>
  <c r="C525" i="601" s="1"/>
  <c r="K85" i="601" a="1"/>
  <c r="K85" i="601" s="1"/>
  <c r="H85" i="601"/>
  <c r="K84" i="601"/>
  <c r="K84" i="601" a="1"/>
  <c r="H84" i="601"/>
  <c r="K83" i="601" a="1"/>
  <c r="K83" i="601" s="1"/>
  <c r="H83" i="601"/>
  <c r="K82" i="601" a="1"/>
  <c r="K82" i="601" s="1"/>
  <c r="H82" i="601"/>
  <c r="K81" i="601" a="1"/>
  <c r="K81" i="601" s="1"/>
  <c r="H81" i="601"/>
  <c r="K80" i="601"/>
  <c r="K80" i="601" a="1"/>
  <c r="H80" i="601"/>
  <c r="K79" i="601" a="1"/>
  <c r="K79" i="601" s="1"/>
  <c r="M79" i="601" s="1"/>
  <c r="H79" i="601"/>
  <c r="K78" i="601" a="1"/>
  <c r="K78" i="601" s="1"/>
  <c r="M78" i="601" s="1"/>
  <c r="H78" i="601"/>
  <c r="K77" i="601" a="1"/>
  <c r="K77" i="601" s="1"/>
  <c r="M77" i="601" s="1"/>
  <c r="H77" i="601"/>
  <c r="K76" i="601" a="1"/>
  <c r="K76" i="601" s="1"/>
  <c r="M76" i="601" s="1"/>
  <c r="H76" i="601"/>
  <c r="W75" i="601"/>
  <c r="V75" i="601"/>
  <c r="N75" i="601"/>
  <c r="K75" i="601" a="1"/>
  <c r="K75" i="601" s="1"/>
  <c r="M75" i="601" s="1"/>
  <c r="J75" i="601" a="1"/>
  <c r="J75" i="601" s="1"/>
  <c r="H75" i="601"/>
  <c r="V74" i="601"/>
  <c r="W74" i="601" s="1"/>
  <c r="N74" i="601"/>
  <c r="K74" i="601" a="1"/>
  <c r="K74" i="601" s="1"/>
  <c r="M74" i="601" s="1"/>
  <c r="J74" i="601" a="1"/>
  <c r="J74" i="601" s="1"/>
  <c r="H74" i="601"/>
  <c r="W73" i="601"/>
  <c r="V73" i="601"/>
  <c r="N73" i="601"/>
  <c r="K73" i="601" a="1"/>
  <c r="K73" i="601" s="1"/>
  <c r="M73" i="601" s="1"/>
  <c r="J73" i="601" a="1"/>
  <c r="J73" i="601" s="1"/>
  <c r="H73" i="601"/>
  <c r="V72" i="601"/>
  <c r="W72" i="601" s="1"/>
  <c r="N72" i="601"/>
  <c r="K72" i="601" a="1"/>
  <c r="K72" i="601" s="1"/>
  <c r="M72" i="601" s="1"/>
  <c r="J72" i="601" a="1"/>
  <c r="J72" i="601" s="1"/>
  <c r="H72" i="601"/>
  <c r="H71" i="601"/>
  <c r="V70" i="601"/>
  <c r="W70" i="601" s="1"/>
  <c r="N70" i="601"/>
  <c r="K70" i="601" a="1"/>
  <c r="K70" i="601" s="1"/>
  <c r="M70" i="601" s="1"/>
  <c r="J70" i="601" a="1"/>
  <c r="J70" i="601" s="1"/>
  <c r="H70" i="601"/>
  <c r="V69" i="601"/>
  <c r="W69" i="601" s="1"/>
  <c r="N69" i="601"/>
  <c r="K69" i="601"/>
  <c r="M69" i="601" s="1"/>
  <c r="K69" i="601" a="1"/>
  <c r="J69" i="601"/>
  <c r="J69" i="601" a="1"/>
  <c r="H69" i="601"/>
  <c r="K68" i="601" a="1"/>
  <c r="K68" i="601" s="1"/>
  <c r="H68" i="601"/>
  <c r="K67" i="601" a="1"/>
  <c r="K67" i="601" s="1"/>
  <c r="H67" i="601"/>
  <c r="V66" i="601"/>
  <c r="W66" i="601" s="1"/>
  <c r="N66" i="601"/>
  <c r="K66" i="601" a="1"/>
  <c r="K66" i="601" s="1"/>
  <c r="M66" i="601" s="1"/>
  <c r="J66" i="601" a="1"/>
  <c r="J66" i="601" s="1"/>
  <c r="H66" i="601"/>
  <c r="V65" i="601"/>
  <c r="W65" i="601" s="1"/>
  <c r="N65" i="601"/>
  <c r="K65" i="601"/>
  <c r="M65" i="601" s="1"/>
  <c r="K65" i="601" a="1"/>
  <c r="J65" i="601"/>
  <c r="J65" i="601" a="1"/>
  <c r="H65" i="601"/>
  <c r="V64" i="601"/>
  <c r="W64" i="601" s="1"/>
  <c r="N64" i="601"/>
  <c r="K64" i="601" a="1"/>
  <c r="K64" i="601" s="1"/>
  <c r="M64" i="601" s="1"/>
  <c r="J64" i="601" a="1"/>
  <c r="J64" i="601" s="1"/>
  <c r="H64" i="601"/>
  <c r="W63" i="601"/>
  <c r="V63" i="601"/>
  <c r="N63" i="601"/>
  <c r="K63" i="601" a="1"/>
  <c r="K63" i="601" s="1"/>
  <c r="M63" i="601" s="1"/>
  <c r="J63" i="601" a="1"/>
  <c r="J63" i="601" s="1"/>
  <c r="H63" i="601"/>
  <c r="V62" i="601"/>
  <c r="W62" i="601" s="1"/>
  <c r="N62" i="601"/>
  <c r="K62" i="601"/>
  <c r="M62" i="601" s="1"/>
  <c r="K62" i="601" a="1"/>
  <c r="J62" i="601"/>
  <c r="J62" i="601" a="1"/>
  <c r="H62" i="601"/>
  <c r="V61" i="601"/>
  <c r="W61" i="601" s="1"/>
  <c r="N61" i="601"/>
  <c r="K61" i="601" a="1"/>
  <c r="K61" i="601" s="1"/>
  <c r="M61" i="601" s="1"/>
  <c r="J61" i="601" a="1"/>
  <c r="J61" i="601" s="1"/>
  <c r="H61" i="601"/>
  <c r="W60" i="601"/>
  <c r="V60" i="601"/>
  <c r="N60" i="601"/>
  <c r="K60" i="601" a="1"/>
  <c r="K60" i="601" s="1"/>
  <c r="M60" i="601" s="1"/>
  <c r="J60" i="601" a="1"/>
  <c r="J60" i="601" s="1"/>
  <c r="H60" i="601"/>
  <c r="V59" i="601"/>
  <c r="W59" i="601" s="1"/>
  <c r="N59" i="601"/>
  <c r="K59" i="601" a="1"/>
  <c r="K59" i="601" s="1"/>
  <c r="M59" i="601" s="1"/>
  <c r="J59" i="601" a="1"/>
  <c r="J59" i="601" s="1"/>
  <c r="H59" i="601"/>
  <c r="V58" i="601"/>
  <c r="W58" i="601" s="1"/>
  <c r="N58" i="601"/>
  <c r="K58" i="601"/>
  <c r="M58" i="601" s="1"/>
  <c r="K58" i="601" a="1"/>
  <c r="J58" i="601"/>
  <c r="J58" i="601" a="1"/>
  <c r="H58" i="601"/>
  <c r="V57" i="601"/>
  <c r="W57" i="601" s="1"/>
  <c r="N57" i="601"/>
  <c r="K57" i="601" a="1"/>
  <c r="K57" i="601" s="1"/>
  <c r="M57" i="601" s="1"/>
  <c r="J57" i="601" a="1"/>
  <c r="J57" i="601" s="1"/>
  <c r="H57" i="601"/>
  <c r="K56" i="601" a="1"/>
  <c r="K56" i="601" s="1"/>
  <c r="M56" i="601" s="1"/>
  <c r="H56" i="601"/>
  <c r="K55" i="601" a="1"/>
  <c r="K55" i="601" s="1"/>
  <c r="M55" i="601" s="1"/>
  <c r="H55" i="601"/>
  <c r="K54" i="601" a="1"/>
  <c r="K54" i="601" s="1"/>
  <c r="M54" i="601" s="1"/>
  <c r="H54" i="601"/>
  <c r="K53" i="601" a="1"/>
  <c r="K53" i="601" s="1"/>
  <c r="M53" i="601" s="1"/>
  <c r="H53" i="601"/>
  <c r="N52" i="601"/>
  <c r="K52" i="601" a="1"/>
  <c r="K52" i="601" s="1"/>
  <c r="M52" i="601" s="1"/>
  <c r="H52" i="601"/>
  <c r="N51" i="601"/>
  <c r="K51" i="601" a="1"/>
  <c r="K51" i="601" s="1"/>
  <c r="M51" i="601" s="1"/>
  <c r="H51" i="601"/>
  <c r="N50" i="601"/>
  <c r="K50" i="601" a="1"/>
  <c r="K50" i="601" s="1"/>
  <c r="M50" i="601" s="1"/>
  <c r="H50" i="601"/>
  <c r="N49" i="601"/>
  <c r="K49" i="601" a="1"/>
  <c r="K49" i="601" s="1"/>
  <c r="M49" i="601" s="1"/>
  <c r="H49" i="601"/>
  <c r="V48" i="601"/>
  <c r="W48" i="601" s="1"/>
  <c r="N48" i="601"/>
  <c r="K48" i="601" a="1"/>
  <c r="K48" i="601" s="1"/>
  <c r="M48" i="601" s="1"/>
  <c r="J48" i="601" a="1"/>
  <c r="J48" i="601" s="1"/>
  <c r="H48" i="601"/>
  <c r="V47" i="601"/>
  <c r="W47" i="601" s="1"/>
  <c r="N47" i="601"/>
  <c r="K47" i="601" a="1"/>
  <c r="K47" i="601" s="1"/>
  <c r="M47" i="601" s="1"/>
  <c r="J47" i="601" a="1"/>
  <c r="J47" i="601" s="1"/>
  <c r="H47" i="601"/>
  <c r="V46" i="601"/>
  <c r="W46" i="601" s="1"/>
  <c r="N46" i="601"/>
  <c r="K46" i="601"/>
  <c r="M46" i="601" s="1"/>
  <c r="K46" i="601" a="1"/>
  <c r="J46" i="601"/>
  <c r="J46" i="601" a="1"/>
  <c r="H46" i="601"/>
  <c r="V45" i="601"/>
  <c r="W45" i="601" s="1"/>
  <c r="N45" i="601"/>
  <c r="K45" i="601" a="1"/>
  <c r="K45" i="601" s="1"/>
  <c r="M45" i="601" s="1"/>
  <c r="J45" i="601" a="1"/>
  <c r="J45" i="601" s="1"/>
  <c r="H45" i="601"/>
  <c r="V44" i="601"/>
  <c r="W44" i="601" s="1"/>
  <c r="N44" i="601"/>
  <c r="K44" i="601" a="1"/>
  <c r="K44" i="601" s="1"/>
  <c r="M44" i="601" s="1"/>
  <c r="J44" i="601" a="1"/>
  <c r="J44" i="601" s="1"/>
  <c r="H44" i="601"/>
  <c r="V43" i="601"/>
  <c r="W43" i="601" s="1"/>
  <c r="N43" i="601"/>
  <c r="K43" i="601" a="1"/>
  <c r="K43" i="601" s="1"/>
  <c r="M43" i="601" s="1"/>
  <c r="J43" i="601" a="1"/>
  <c r="J43" i="601" s="1"/>
  <c r="H43" i="601"/>
  <c r="V42" i="601"/>
  <c r="W42" i="601" s="1"/>
  <c r="N42" i="601"/>
  <c r="K42" i="601"/>
  <c r="M42" i="601" s="1"/>
  <c r="K42" i="601" a="1"/>
  <c r="J42" i="601" a="1"/>
  <c r="J42" i="601" s="1"/>
  <c r="H42" i="601"/>
  <c r="V41" i="601"/>
  <c r="W41" i="601" s="1"/>
  <c r="N41" i="601"/>
  <c r="K41" i="601" a="1"/>
  <c r="K41" i="601" s="1"/>
  <c r="M41" i="601" s="1"/>
  <c r="J41" i="601" a="1"/>
  <c r="J41" i="601" s="1"/>
  <c r="H41" i="601"/>
  <c r="V40" i="601"/>
  <c r="W40" i="601" s="1"/>
  <c r="N40" i="601"/>
  <c r="K40" i="601" a="1"/>
  <c r="K40" i="601" s="1"/>
  <c r="M40" i="601" s="1"/>
  <c r="J40" i="601" a="1"/>
  <c r="J40" i="601" s="1"/>
  <c r="H40" i="601"/>
  <c r="V39" i="601"/>
  <c r="W39" i="601" s="1"/>
  <c r="N39" i="601"/>
  <c r="K39" i="601" a="1"/>
  <c r="K39" i="601" s="1"/>
  <c r="M39" i="601" s="1"/>
  <c r="J39" i="601" a="1"/>
  <c r="J39" i="601" s="1"/>
  <c r="H39" i="601"/>
  <c r="V38" i="601"/>
  <c r="W38" i="601" s="1"/>
  <c r="N38" i="601"/>
  <c r="K38" i="601"/>
  <c r="M38" i="601" s="1"/>
  <c r="K38" i="601" a="1"/>
  <c r="J38" i="601"/>
  <c r="J38" i="601" a="1"/>
  <c r="H38" i="601"/>
  <c r="V37" i="601"/>
  <c r="W37" i="601" s="1"/>
  <c r="N37" i="601"/>
  <c r="K37" i="601" a="1"/>
  <c r="K37" i="601" s="1"/>
  <c r="M37" i="601" s="1"/>
  <c r="J37" i="601" a="1"/>
  <c r="J37" i="601" s="1"/>
  <c r="H37" i="601"/>
  <c r="H36" i="601"/>
  <c r="H35" i="601"/>
  <c r="H34" i="601"/>
  <c r="V33" i="601"/>
  <c r="W33" i="601" s="1"/>
  <c r="N33" i="601"/>
  <c r="K33" i="601" a="1"/>
  <c r="K33" i="601" s="1"/>
  <c r="M33" i="601" s="1"/>
  <c r="J33" i="601" a="1"/>
  <c r="J33" i="601" s="1"/>
  <c r="H33" i="601"/>
  <c r="V32" i="601"/>
  <c r="W32" i="601" s="1"/>
  <c r="N32" i="601"/>
  <c r="K32" i="601" a="1"/>
  <c r="K32" i="601" s="1"/>
  <c r="M32" i="601" s="1"/>
  <c r="J32" i="601" a="1"/>
  <c r="J32" i="601" s="1"/>
  <c r="H32" i="601"/>
  <c r="V31" i="601"/>
  <c r="W31" i="601" s="1"/>
  <c r="N31" i="601"/>
  <c r="K31" i="601" a="1"/>
  <c r="K31" i="601" s="1"/>
  <c r="M31" i="601" s="1"/>
  <c r="J31" i="601" a="1"/>
  <c r="J31" i="601" s="1"/>
  <c r="H31" i="601"/>
  <c r="K30" i="601" a="1"/>
  <c r="K30" i="601" s="1"/>
  <c r="H30" i="601"/>
  <c r="V29" i="601"/>
  <c r="V86" i="601" s="1"/>
  <c r="W86" i="601" s="1"/>
  <c r="N29" i="601"/>
  <c r="K29" i="601" a="1"/>
  <c r="K29" i="601" s="1"/>
  <c r="J29" i="601" a="1"/>
  <c r="J29" i="601" s="1"/>
  <c r="H29" i="601"/>
  <c r="AA28" i="601"/>
  <c r="AA164" i="601" s="1"/>
  <c r="Z28" i="601"/>
  <c r="Z164" i="601" s="1"/>
  <c r="Y28" i="601"/>
  <c r="Y164" i="601" s="1"/>
  <c r="X28" i="601"/>
  <c r="X164" i="601" s="1"/>
  <c r="U28" i="601"/>
  <c r="U164" i="601" s="1"/>
  <c r="T28" i="601"/>
  <c r="T164" i="601" s="1"/>
  <c r="S28" i="601"/>
  <c r="S164" i="601" s="1"/>
  <c r="R28" i="601"/>
  <c r="R164" i="601" s="1"/>
  <c r="Q28" i="601"/>
  <c r="Q164" i="601" s="1"/>
  <c r="P28" i="601"/>
  <c r="O28" i="601"/>
  <c r="I28" i="601"/>
  <c r="J28" i="601" a="1"/>
  <c r="J28" i="601" s="1"/>
  <c r="V27" i="601"/>
  <c r="W27" i="601" s="1"/>
  <c r="N27" i="601"/>
  <c r="K27" i="601" a="1"/>
  <c r="K27" i="601" s="1"/>
  <c r="M27" i="601" s="1"/>
  <c r="J27" i="601" a="1"/>
  <c r="J27" i="601" s="1"/>
  <c r="H27" i="601"/>
  <c r="V26" i="601"/>
  <c r="W26" i="601" s="1"/>
  <c r="N26" i="601"/>
  <c r="K26" i="601" a="1"/>
  <c r="K26" i="601" s="1"/>
  <c r="M26" i="601" s="1"/>
  <c r="J26" i="601" a="1"/>
  <c r="J26" i="601" s="1"/>
  <c r="H26" i="601"/>
  <c r="K25" i="601"/>
  <c r="M25" i="601" s="1"/>
  <c r="K25" i="601" a="1"/>
  <c r="J25" i="601"/>
  <c r="J25" i="601" a="1"/>
  <c r="H25" i="601"/>
  <c r="K24" i="601" a="1"/>
  <c r="K24" i="601" s="1"/>
  <c r="M24" i="601" s="1"/>
  <c r="J24" i="601" a="1"/>
  <c r="J24" i="601" s="1"/>
  <c r="H24" i="601"/>
  <c r="K23" i="601"/>
  <c r="M23" i="601" s="1"/>
  <c r="K23" i="601" a="1"/>
  <c r="J23" i="601"/>
  <c r="J23" i="601" a="1"/>
  <c r="H23" i="601"/>
  <c r="K22" i="601" a="1"/>
  <c r="K22" i="601" s="1"/>
  <c r="M22" i="601" s="1"/>
  <c r="J22" i="601" a="1"/>
  <c r="J22" i="601" s="1"/>
  <c r="H22" i="601"/>
  <c r="V21" i="601"/>
  <c r="W21" i="601" s="1"/>
  <c r="N21" i="601"/>
  <c r="K21" i="601" a="1"/>
  <c r="K21" i="601" s="1"/>
  <c r="M21" i="601" s="1"/>
  <c r="J21" i="601" a="1"/>
  <c r="J21" i="601" s="1"/>
  <c r="H21" i="601"/>
  <c r="V20" i="601"/>
  <c r="W20" i="601" s="1"/>
  <c r="N20" i="601"/>
  <c r="K20" i="601"/>
  <c r="M20" i="601" s="1"/>
  <c r="K20" i="601" a="1"/>
  <c r="J20" i="601"/>
  <c r="J20" i="601" a="1"/>
  <c r="H20" i="601"/>
  <c r="V19" i="601"/>
  <c r="W19" i="601" s="1"/>
  <c r="N19" i="601"/>
  <c r="K19" i="601" a="1"/>
  <c r="K19" i="601" s="1"/>
  <c r="M19" i="601" s="1"/>
  <c r="J19" i="601" a="1"/>
  <c r="J19" i="601" s="1"/>
  <c r="H19" i="601"/>
  <c r="N18" i="601"/>
  <c r="K18" i="601" a="1"/>
  <c r="K18" i="601" s="1"/>
  <c r="M18" i="601" s="1"/>
  <c r="J18" i="601" a="1"/>
  <c r="J18" i="601" s="1"/>
  <c r="H18" i="601"/>
  <c r="N17" i="601"/>
  <c r="K17" i="601" a="1"/>
  <c r="K17" i="601" s="1"/>
  <c r="M17" i="601" s="1"/>
  <c r="J17" i="601" a="1"/>
  <c r="J17" i="601" s="1"/>
  <c r="H17" i="601"/>
  <c r="W16" i="601"/>
  <c r="V16" i="601"/>
  <c r="N16" i="601"/>
  <c r="K16" i="601" a="1"/>
  <c r="K16" i="601" s="1"/>
  <c r="M16" i="601" s="1"/>
  <c r="J16" i="601" a="1"/>
  <c r="J16" i="601" s="1"/>
  <c r="H16" i="601"/>
  <c r="V15" i="601"/>
  <c r="W15" i="601" s="1"/>
  <c r="N15" i="601"/>
  <c r="K15" i="601" a="1"/>
  <c r="K15" i="601" s="1"/>
  <c r="M15" i="601" s="1"/>
  <c r="J15" i="601" a="1"/>
  <c r="J15" i="601" s="1"/>
  <c r="H15" i="601"/>
  <c r="N14" i="601"/>
  <c r="K14" i="601"/>
  <c r="M14" i="601" s="1"/>
  <c r="K14" i="601" a="1"/>
  <c r="H14" i="601"/>
  <c r="N13" i="601"/>
  <c r="K13" i="601" a="1"/>
  <c r="K13" i="601" s="1"/>
  <c r="M13" i="601" s="1"/>
  <c r="H13" i="601"/>
  <c r="W12" i="601"/>
  <c r="V12" i="601"/>
  <c r="N12" i="601"/>
  <c r="K12" i="601" a="1"/>
  <c r="K12" i="601" s="1"/>
  <c r="M12" i="601" s="1"/>
  <c r="J12" i="601" a="1"/>
  <c r="J12" i="601" s="1"/>
  <c r="H12" i="601"/>
  <c r="V11" i="601"/>
  <c r="W11" i="601" s="1"/>
  <c r="N11" i="601"/>
  <c r="K11" i="601" a="1"/>
  <c r="K11" i="601" s="1"/>
  <c r="M11" i="601" s="1"/>
  <c r="J11" i="601" a="1"/>
  <c r="J11" i="601" s="1"/>
  <c r="H11" i="601"/>
  <c r="V10" i="601"/>
  <c r="W10" i="601" s="1"/>
  <c r="N10" i="601"/>
  <c r="K10" i="601"/>
  <c r="M10" i="601" s="1"/>
  <c r="K10" i="601" a="1"/>
  <c r="J10" i="601"/>
  <c r="J10" i="601" a="1"/>
  <c r="H10" i="601"/>
  <c r="V9" i="601"/>
  <c r="W9" i="601" s="1"/>
  <c r="N9" i="601"/>
  <c r="K9" i="601" a="1"/>
  <c r="K9" i="601" s="1"/>
  <c r="M9" i="601" s="1"/>
  <c r="J9" i="601" a="1"/>
  <c r="J9" i="601" s="1"/>
  <c r="H9" i="601"/>
  <c r="W8" i="601"/>
  <c r="V8" i="601"/>
  <c r="N8" i="601"/>
  <c r="K8" i="601" a="1"/>
  <c r="K8" i="601" s="1"/>
  <c r="M8" i="601" s="1"/>
  <c r="J8" i="601" a="1"/>
  <c r="J8" i="601" s="1"/>
  <c r="H8" i="601"/>
  <c r="V7" i="601"/>
  <c r="V28" i="601" s="1"/>
  <c r="N7" i="601"/>
  <c r="K7" i="601" a="1"/>
  <c r="K7" i="601" s="1"/>
  <c r="J7" i="601" a="1"/>
  <c r="J7" i="601" s="1"/>
  <c r="H7" i="601"/>
  <c r="H28" i="601" s="1"/>
  <c r="S530" i="602" l="1"/>
  <c r="J535" i="601"/>
  <c r="Q535" i="601" s="1"/>
  <c r="J533" i="601"/>
  <c r="T533" i="601" a="1"/>
  <c r="T533" i="601" s="1"/>
  <c r="I164" i="601"/>
  <c r="B172" i="601" s="1"/>
  <c r="H148" i="601"/>
  <c r="H137" i="601"/>
  <c r="V137" i="601"/>
  <c r="W137" i="601" s="1"/>
  <c r="H121" i="601"/>
  <c r="R167" i="601"/>
  <c r="N28" i="601"/>
  <c r="J137" i="601" a="1"/>
  <c r="J137" i="601" s="1"/>
  <c r="J163" i="601" a="1"/>
  <c r="J163" i="601" s="1"/>
  <c r="H163" i="601"/>
  <c r="J148" i="601" a="1"/>
  <c r="J148" i="601" s="1"/>
  <c r="K28" i="601"/>
  <c r="M7" i="601"/>
  <c r="M28" i="601" s="1"/>
  <c r="W28" i="601"/>
  <c r="K86" i="601"/>
  <c r="M29" i="601"/>
  <c r="M86" i="601" s="1"/>
  <c r="W7" i="601"/>
  <c r="X167" i="601"/>
  <c r="P164" i="601"/>
  <c r="X168" i="601" s="1"/>
  <c r="H86" i="601"/>
  <c r="H164" i="601" s="1"/>
  <c r="E171" i="601" s="1"/>
  <c r="N86" i="601"/>
  <c r="N164" i="601" s="1"/>
  <c r="B173" i="601" s="1"/>
  <c r="W29" i="601"/>
  <c r="M87" i="601"/>
  <c r="M121" i="601" s="1"/>
  <c r="K121" i="601"/>
  <c r="K526" i="601"/>
  <c r="K199" i="601"/>
  <c r="M178" i="601"/>
  <c r="M199" i="601" s="1"/>
  <c r="M293" i="601"/>
  <c r="M308" i="601" s="1"/>
  <c r="K308" i="601"/>
  <c r="M319" i="601"/>
  <c r="C524" i="601"/>
  <c r="G164" i="601"/>
  <c r="C520" i="601"/>
  <c r="O164" i="601"/>
  <c r="R166" i="601"/>
  <c r="K525" i="601"/>
  <c r="K527" i="601"/>
  <c r="K148" i="601"/>
  <c r="M138" i="601"/>
  <c r="M148" i="601" s="1"/>
  <c r="K528" i="601"/>
  <c r="K163" i="601"/>
  <c r="M149" i="601"/>
  <c r="M163" i="601" s="1"/>
  <c r="K529" i="601"/>
  <c r="K257" i="601"/>
  <c r="M200" i="601"/>
  <c r="M257" i="601" s="1"/>
  <c r="J86" i="601" a="1"/>
  <c r="J86" i="601" s="1"/>
  <c r="W87" i="601"/>
  <c r="J121" i="601" a="1"/>
  <c r="J121" i="601" s="1"/>
  <c r="K137" i="601"/>
  <c r="V163" i="601"/>
  <c r="W163" i="601" s="1"/>
  <c r="K166" i="601"/>
  <c r="X173" i="601"/>
  <c r="Z170" i="601" s="1"/>
  <c r="J335" i="601" a="1"/>
  <c r="J335" i="601" s="1"/>
  <c r="M342" i="601" s="1"/>
  <c r="B342" i="601"/>
  <c r="O335" i="601"/>
  <c r="R337" i="601"/>
  <c r="M258" i="601"/>
  <c r="M292" i="601" s="1"/>
  <c r="W293" i="601"/>
  <c r="W138" i="601"/>
  <c r="W178" i="601"/>
  <c r="W199" i="601" s="1"/>
  <c r="W335" i="601" s="1"/>
  <c r="J199" i="601" a="1"/>
  <c r="J199" i="601" s="1"/>
  <c r="X338" i="601"/>
  <c r="P335" i="601"/>
  <c r="X339" i="601" s="1"/>
  <c r="W200" i="601"/>
  <c r="K319" i="601"/>
  <c r="K334" i="601"/>
  <c r="M320" i="601"/>
  <c r="M334" i="601" s="1"/>
  <c r="V334" i="601"/>
  <c r="V335" i="601" s="1"/>
  <c r="I344" i="601" s="1"/>
  <c r="M344" i="601" s="1" a="1"/>
  <c r="M344" i="601" s="1"/>
  <c r="K337" i="601"/>
  <c r="K370" i="601"/>
  <c r="K428" i="601"/>
  <c r="K490" i="601"/>
  <c r="M480" i="601"/>
  <c r="M490" i="601" s="1"/>
  <c r="K506" i="601"/>
  <c r="M491" i="601"/>
  <c r="M506" i="601" s="1"/>
  <c r="B514" i="601"/>
  <c r="J507" i="601" a="1"/>
  <c r="J507" i="601" s="1"/>
  <c r="M514" i="601" s="1"/>
  <c r="R509" i="601"/>
  <c r="O507" i="601"/>
  <c r="X510" i="601" s="1"/>
  <c r="X509" i="601"/>
  <c r="M371" i="601"/>
  <c r="M428" i="601" s="1"/>
  <c r="M507" i="601" s="1"/>
  <c r="V428" i="601"/>
  <c r="W428" i="601" s="1"/>
  <c r="R510" i="601"/>
  <c r="M429" i="601"/>
  <c r="M463" i="601" s="1"/>
  <c r="R511" i="601"/>
  <c r="M464" i="601"/>
  <c r="M479" i="601" s="1"/>
  <c r="R512" i="601"/>
  <c r="W480" i="601"/>
  <c r="R513" i="601"/>
  <c r="H506" i="601"/>
  <c r="H507" i="601" s="1"/>
  <c r="E514" i="601" s="1"/>
  <c r="N506" i="601"/>
  <c r="N507" i="601" s="1"/>
  <c r="B516" i="601" s="1"/>
  <c r="E516" i="601" s="1"/>
  <c r="W491" i="601"/>
  <c r="W506" i="601" s="1"/>
  <c r="M509" i="601"/>
  <c r="S534" i="601" a="1"/>
  <c r="S534" i="601" s="1"/>
  <c r="I159" i="600"/>
  <c r="I144" i="600"/>
  <c r="I11" i="600"/>
  <c r="I159" i="599"/>
  <c r="I120" i="599"/>
  <c r="I118" i="599"/>
  <c r="I19" i="599"/>
  <c r="I40" i="599"/>
  <c r="I41" i="600"/>
  <c r="I135" i="599"/>
  <c r="I135" i="600"/>
  <c r="I33" i="600"/>
  <c r="I32" i="600"/>
  <c r="I10" i="599"/>
  <c r="R535" i="601" l="1"/>
  <c r="S535" i="601" a="1"/>
  <c r="S535" i="601" s="1"/>
  <c r="J536" i="601"/>
  <c r="Q533" i="601"/>
  <c r="Z169" i="601"/>
  <c r="Z171" i="601"/>
  <c r="C521" i="601"/>
  <c r="G521" i="601" s="1"/>
  <c r="E173" i="601"/>
  <c r="G519" i="601"/>
  <c r="X516" i="601"/>
  <c r="Z509" i="601" s="1" a="1"/>
  <c r="Z509" i="601" s="1"/>
  <c r="R516" i="601"/>
  <c r="M337" i="601"/>
  <c r="K341" i="601"/>
  <c r="M341" i="601" s="1"/>
  <c r="V507" i="601"/>
  <c r="X344" i="601"/>
  <c r="R344" i="601"/>
  <c r="Z172" i="601"/>
  <c r="Z166" i="601" a="1"/>
  <c r="Z166" i="601" s="1"/>
  <c r="M166" i="601"/>
  <c r="K170" i="601"/>
  <c r="M170" i="601" s="1"/>
  <c r="K524" i="601"/>
  <c r="R173" i="601"/>
  <c r="J164" i="601" a="1"/>
  <c r="J164" i="601" s="1"/>
  <c r="M171" i="601" s="1"/>
  <c r="B171" i="601"/>
  <c r="C519" i="601" s="1"/>
  <c r="M335" i="601"/>
  <c r="Q525" i="601"/>
  <c r="Z167" i="601"/>
  <c r="V164" i="601"/>
  <c r="I173" i="601" s="1"/>
  <c r="K164" i="601"/>
  <c r="E172" i="601" s="1"/>
  <c r="T513" i="601"/>
  <c r="T512" i="601"/>
  <c r="T511" i="601"/>
  <c r="T510" i="601"/>
  <c r="Z510" i="601"/>
  <c r="K507" i="601"/>
  <c r="Z339" i="601"/>
  <c r="C530" i="601"/>
  <c r="K335" i="601"/>
  <c r="Q526" i="601"/>
  <c r="Z168" i="601"/>
  <c r="W164" i="601"/>
  <c r="M164" i="601"/>
  <c r="I151" i="599"/>
  <c r="S533" i="601" l="1" a="1"/>
  <c r="S533" i="601" s="1"/>
  <c r="Q536" i="601"/>
  <c r="S536" i="601" s="1" a="1"/>
  <c r="S536" i="601" s="1"/>
  <c r="R533" i="601"/>
  <c r="R536" i="601" s="1"/>
  <c r="L164" i="601"/>
  <c r="I171" i="601" s="1"/>
  <c r="E525" i="601"/>
  <c r="E527" i="601"/>
  <c r="E528" i="601"/>
  <c r="E526" i="601"/>
  <c r="E529" i="601"/>
  <c r="M173" i="601" a="1"/>
  <c r="M173" i="601" s="1"/>
  <c r="Q530" i="601"/>
  <c r="K530" i="601"/>
  <c r="T172" i="601"/>
  <c r="T168" i="601"/>
  <c r="T167" i="601"/>
  <c r="T169" i="601"/>
  <c r="T170" i="601"/>
  <c r="T171" i="601"/>
  <c r="T343" i="601"/>
  <c r="T338" i="601"/>
  <c r="T339" i="601"/>
  <c r="T342" i="601"/>
  <c r="T340" i="601"/>
  <c r="T341" i="601"/>
  <c r="Z343" i="601"/>
  <c r="Z337" i="601" a="1"/>
  <c r="Z337" i="601" s="1"/>
  <c r="Z341" i="601"/>
  <c r="Z342" i="601"/>
  <c r="Z340" i="601"/>
  <c r="I516" i="601"/>
  <c r="M516" i="601" s="1" a="1"/>
  <c r="M516" i="601" s="1"/>
  <c r="W507" i="601"/>
  <c r="T515" i="601"/>
  <c r="T514" i="601"/>
  <c r="E343" i="601"/>
  <c r="I343" i="601" s="1"/>
  <c r="M343" i="601" s="1"/>
  <c r="L335" i="601"/>
  <c r="I342" i="601" s="1"/>
  <c r="E524" i="601"/>
  <c r="E530" i="601" s="1"/>
  <c r="E515" i="601"/>
  <c r="I515" i="601" s="1"/>
  <c r="M515" i="601" s="1"/>
  <c r="L507" i="601"/>
  <c r="I514" i="601" s="1"/>
  <c r="G520" i="601"/>
  <c r="K520" i="601" s="1"/>
  <c r="O520" i="601" s="1"/>
  <c r="I172" i="601"/>
  <c r="M172" i="601" s="1"/>
  <c r="K519" i="601"/>
  <c r="O519" i="601" a="1"/>
  <c r="O519" i="601" s="1"/>
  <c r="T166" i="601" a="1"/>
  <c r="T166" i="601" s="1"/>
  <c r="M524" i="601" a="1"/>
  <c r="M524" i="601" s="1"/>
  <c r="T337" i="601" a="1"/>
  <c r="T337" i="601" s="1"/>
  <c r="Z338" i="601"/>
  <c r="T509" i="601" a="1"/>
  <c r="T509" i="601" s="1"/>
  <c r="Z515" i="601"/>
  <c r="Z513" i="601"/>
  <c r="Z512" i="601"/>
  <c r="Z514" i="601"/>
  <c r="Z511" i="601"/>
  <c r="G159" i="600"/>
  <c r="G152" i="600"/>
  <c r="G151" i="600"/>
  <c r="G109" i="600"/>
  <c r="G144" i="600"/>
  <c r="H144" i="600" s="1"/>
  <c r="G135" i="600"/>
  <c r="G33" i="600"/>
  <c r="K33" i="600" s="1" a="1"/>
  <c r="K33" i="600" s="1"/>
  <c r="M33" i="600" s="1"/>
  <c r="G32" i="600"/>
  <c r="G41" i="600"/>
  <c r="G11" i="600"/>
  <c r="G120" i="599"/>
  <c r="G151" i="599"/>
  <c r="G135" i="599"/>
  <c r="G40" i="599"/>
  <c r="G86" i="599" s="1"/>
  <c r="C525" i="599" s="1"/>
  <c r="G19" i="599"/>
  <c r="G10" i="599"/>
  <c r="P536" i="600"/>
  <c r="O536" i="600"/>
  <c r="N536" i="600"/>
  <c r="M536" i="600"/>
  <c r="L536" i="600"/>
  <c r="K536" i="600"/>
  <c r="I536" i="600"/>
  <c r="H536" i="600"/>
  <c r="G536" i="600"/>
  <c r="F536" i="600"/>
  <c r="E536" i="600"/>
  <c r="D536" i="600"/>
  <c r="C535" i="600"/>
  <c r="J535" i="600" s="1"/>
  <c r="Q535" i="600" s="1"/>
  <c r="C534" i="600"/>
  <c r="J534" i="600" s="1"/>
  <c r="Q534" i="600" s="1"/>
  <c r="C533" i="600"/>
  <c r="J533" i="600" s="1"/>
  <c r="G517" i="600"/>
  <c r="N517" i="600" s="1"/>
  <c r="X515" i="600"/>
  <c r="X514" i="600"/>
  <c r="X513" i="600"/>
  <c r="G513" i="600"/>
  <c r="C513" i="600"/>
  <c r="X512" i="600"/>
  <c r="I512" i="600"/>
  <c r="E512" i="600"/>
  <c r="K512" i="600" s="1"/>
  <c r="M512" i="600" s="1"/>
  <c r="X511" i="600"/>
  <c r="I511" i="600"/>
  <c r="E511" i="600"/>
  <c r="K511" i="600" s="1"/>
  <c r="M511" i="600" s="1"/>
  <c r="I510" i="600"/>
  <c r="E510" i="600"/>
  <c r="K510" i="600" s="1"/>
  <c r="M510" i="600" s="1"/>
  <c r="I509" i="600"/>
  <c r="I513" i="600" s="1"/>
  <c r="E509" i="600"/>
  <c r="K509" i="600" s="1"/>
  <c r="AA506" i="600"/>
  <c r="Z506" i="600"/>
  <c r="Y506" i="600"/>
  <c r="X506" i="600"/>
  <c r="V506" i="600"/>
  <c r="U506" i="600"/>
  <c r="T506" i="600"/>
  <c r="S506" i="600"/>
  <c r="R506" i="600"/>
  <c r="Q506" i="600"/>
  <c r="P506" i="600"/>
  <c r="O506" i="600"/>
  <c r="N506" i="600"/>
  <c r="J506" i="600" a="1"/>
  <c r="J506" i="600" s="1"/>
  <c r="I506" i="600"/>
  <c r="G506" i="600"/>
  <c r="H505" i="600"/>
  <c r="H504" i="600"/>
  <c r="H503" i="600"/>
  <c r="D502" i="600"/>
  <c r="H502" i="600" s="1"/>
  <c r="W501" i="600"/>
  <c r="V501" i="600"/>
  <c r="N501" i="600"/>
  <c r="K501" i="600"/>
  <c r="M501" i="600" s="1"/>
  <c r="K501" i="600" a="1"/>
  <c r="J501" i="600"/>
  <c r="J501" i="600" a="1"/>
  <c r="H501" i="600"/>
  <c r="H500" i="600"/>
  <c r="H499" i="600"/>
  <c r="V498" i="600"/>
  <c r="W498" i="600" s="1"/>
  <c r="N498" i="600"/>
  <c r="K498" i="600" a="1"/>
  <c r="K498" i="600" s="1"/>
  <c r="M498" i="600" s="1"/>
  <c r="J498" i="600" a="1"/>
  <c r="J498" i="600" s="1"/>
  <c r="H498" i="600"/>
  <c r="W497" i="600"/>
  <c r="V497" i="600"/>
  <c r="N497" i="600"/>
  <c r="K497" i="600"/>
  <c r="M497" i="600" s="1"/>
  <c r="K497" i="600" a="1"/>
  <c r="J497" i="600"/>
  <c r="J497" i="600" a="1"/>
  <c r="H497" i="600"/>
  <c r="H496" i="600"/>
  <c r="H495" i="600"/>
  <c r="V494" i="600"/>
  <c r="W494" i="600" s="1"/>
  <c r="N494" i="600"/>
  <c r="K494" i="600" a="1"/>
  <c r="K494" i="600" s="1"/>
  <c r="M494" i="600" s="1"/>
  <c r="J494" i="600" a="1"/>
  <c r="J494" i="600" s="1"/>
  <c r="H494" i="600"/>
  <c r="W493" i="600"/>
  <c r="V493" i="600"/>
  <c r="N493" i="600"/>
  <c r="K493" i="600"/>
  <c r="M493" i="600" s="1"/>
  <c r="K493" i="600" a="1"/>
  <c r="J493" i="600"/>
  <c r="J493" i="600" a="1"/>
  <c r="H493" i="600"/>
  <c r="V492" i="600"/>
  <c r="W492" i="600" s="1"/>
  <c r="N492" i="600"/>
  <c r="K492" i="600" a="1"/>
  <c r="K492" i="600" s="1"/>
  <c r="M492" i="600" s="1"/>
  <c r="J492" i="600" a="1"/>
  <c r="J492" i="600" s="1"/>
  <c r="H492" i="600"/>
  <c r="W491" i="600"/>
  <c r="W506" i="600" s="1"/>
  <c r="V491" i="600"/>
  <c r="N491" i="600"/>
  <c r="K491" i="600"/>
  <c r="K491" i="600" a="1"/>
  <c r="J491" i="600"/>
  <c r="J491" i="600" a="1"/>
  <c r="H491" i="600"/>
  <c r="AA490" i="600"/>
  <c r="Z490" i="600"/>
  <c r="Y490" i="600"/>
  <c r="X490" i="600"/>
  <c r="U490" i="600"/>
  <c r="T490" i="600"/>
  <c r="S490" i="600"/>
  <c r="Q490" i="600"/>
  <c r="P490" i="600"/>
  <c r="O490" i="600"/>
  <c r="R513" i="600" s="1"/>
  <c r="I490" i="600"/>
  <c r="G490" i="600"/>
  <c r="V489" i="600"/>
  <c r="W489" i="600" s="1"/>
  <c r="N489" i="600"/>
  <c r="M489" i="600"/>
  <c r="K489" i="600" a="1"/>
  <c r="K489" i="600" s="1"/>
  <c r="J489" i="600" a="1"/>
  <c r="J489" i="600" s="1"/>
  <c r="H489" i="600"/>
  <c r="H488" i="600"/>
  <c r="H487" i="600"/>
  <c r="H486" i="600"/>
  <c r="H485" i="600"/>
  <c r="W484" i="600"/>
  <c r="V484" i="600"/>
  <c r="N484" i="600"/>
  <c r="K484" i="600"/>
  <c r="M484" i="600" s="1"/>
  <c r="K484" i="600" a="1"/>
  <c r="J484" i="600"/>
  <c r="J484" i="600" a="1"/>
  <c r="H484" i="600"/>
  <c r="V483" i="600"/>
  <c r="W483" i="600" s="1"/>
  <c r="N483" i="600"/>
  <c r="M483" i="600"/>
  <c r="K483" i="600" a="1"/>
  <c r="K483" i="600" s="1"/>
  <c r="J483" i="600" a="1"/>
  <c r="J483" i="600" s="1"/>
  <c r="H483" i="600"/>
  <c r="W482" i="600"/>
  <c r="V482" i="600"/>
  <c r="N482" i="600"/>
  <c r="K482" i="600"/>
  <c r="M482" i="600" s="1"/>
  <c r="K482" i="600" a="1"/>
  <c r="J482" i="600"/>
  <c r="J482" i="600" a="1"/>
  <c r="H482" i="600"/>
  <c r="V481" i="600"/>
  <c r="N481" i="600"/>
  <c r="M481" i="600"/>
  <c r="K481" i="600" a="1"/>
  <c r="K481" i="600" s="1"/>
  <c r="J481" i="600" a="1"/>
  <c r="J481" i="600" s="1"/>
  <c r="H481" i="600"/>
  <c r="W480" i="600"/>
  <c r="V480" i="600"/>
  <c r="N480" i="600"/>
  <c r="N490" i="600" s="1"/>
  <c r="K480" i="600"/>
  <c r="K480" i="600" a="1"/>
  <c r="J480" i="600"/>
  <c r="J480" i="600" a="1"/>
  <c r="H480" i="600"/>
  <c r="AA479" i="600"/>
  <c r="Z479" i="600"/>
  <c r="Y479" i="600"/>
  <c r="X479" i="600"/>
  <c r="V479" i="600"/>
  <c r="U479" i="600"/>
  <c r="T479" i="600"/>
  <c r="S479" i="600"/>
  <c r="Q479" i="600"/>
  <c r="P479" i="600"/>
  <c r="O479" i="600"/>
  <c r="R512" i="600" s="1"/>
  <c r="I479" i="600"/>
  <c r="G479" i="600"/>
  <c r="J479" i="600" s="1" a="1"/>
  <c r="J479" i="600" s="1"/>
  <c r="V478" i="600"/>
  <c r="W478" i="600" s="1"/>
  <c r="N478" i="600"/>
  <c r="K478" i="600" a="1"/>
  <c r="K478" i="600" s="1"/>
  <c r="M478" i="600" s="1"/>
  <c r="J478" i="600" a="1"/>
  <c r="J478" i="600" s="1"/>
  <c r="H478" i="600"/>
  <c r="W477" i="600"/>
  <c r="V477" i="600"/>
  <c r="N477" i="600"/>
  <c r="K477" i="600"/>
  <c r="M477" i="600" s="1"/>
  <c r="K477" i="600" a="1"/>
  <c r="J477" i="600"/>
  <c r="J477" i="600" a="1"/>
  <c r="H477" i="600"/>
  <c r="V476" i="600"/>
  <c r="W476" i="600" s="1"/>
  <c r="N476" i="600"/>
  <c r="K476" i="600" a="1"/>
  <c r="K476" i="600" s="1"/>
  <c r="M476" i="600" s="1"/>
  <c r="J476" i="600" a="1"/>
  <c r="J476" i="600" s="1"/>
  <c r="H476" i="600"/>
  <c r="W475" i="600"/>
  <c r="V475" i="600"/>
  <c r="N475" i="600"/>
  <c r="K475" i="600"/>
  <c r="M475" i="600" s="1"/>
  <c r="K475" i="600" a="1"/>
  <c r="J475" i="600"/>
  <c r="J475" i="600" a="1"/>
  <c r="H475" i="600"/>
  <c r="V474" i="600"/>
  <c r="W474" i="600" s="1"/>
  <c r="N474" i="600"/>
  <c r="K474" i="600" a="1"/>
  <c r="K474" i="600" s="1"/>
  <c r="M474" i="600" s="1"/>
  <c r="J474" i="600" a="1"/>
  <c r="J474" i="600" s="1"/>
  <c r="H474" i="600"/>
  <c r="W473" i="600"/>
  <c r="V473" i="600"/>
  <c r="N473" i="600"/>
  <c r="K473" i="600"/>
  <c r="M473" i="600" s="1"/>
  <c r="K473" i="600" a="1"/>
  <c r="J473" i="600"/>
  <c r="J473" i="600" a="1"/>
  <c r="H473" i="600"/>
  <c r="V472" i="600"/>
  <c r="W472" i="600" s="1"/>
  <c r="N472" i="600"/>
  <c r="K472" i="600" a="1"/>
  <c r="K472" i="600" s="1"/>
  <c r="M472" i="600" s="1"/>
  <c r="J472" i="600" a="1"/>
  <c r="J472" i="600" s="1"/>
  <c r="H472" i="600"/>
  <c r="W471" i="600"/>
  <c r="V471" i="600"/>
  <c r="N471" i="600"/>
  <c r="K471" i="600"/>
  <c r="M471" i="600" s="1"/>
  <c r="K471" i="600" a="1"/>
  <c r="J471" i="600"/>
  <c r="J471" i="600" a="1"/>
  <c r="H471" i="600"/>
  <c r="V470" i="600"/>
  <c r="W470" i="600" s="1"/>
  <c r="N470" i="600"/>
  <c r="K470" i="600" a="1"/>
  <c r="K470" i="600" s="1"/>
  <c r="M470" i="600" s="1"/>
  <c r="J470" i="600" a="1"/>
  <c r="J470" i="600" s="1"/>
  <c r="H470" i="600"/>
  <c r="W469" i="600"/>
  <c r="V469" i="600"/>
  <c r="N469" i="600"/>
  <c r="K469" i="600"/>
  <c r="M469" i="600" s="1"/>
  <c r="K469" i="600" a="1"/>
  <c r="J469" i="600"/>
  <c r="J469" i="600" a="1"/>
  <c r="H469" i="600"/>
  <c r="V468" i="600"/>
  <c r="W468" i="600" s="1"/>
  <c r="N468" i="600"/>
  <c r="K468" i="600" a="1"/>
  <c r="K468" i="600" s="1"/>
  <c r="M468" i="600" s="1"/>
  <c r="J468" i="600" a="1"/>
  <c r="J468" i="600" s="1"/>
  <c r="H468" i="600"/>
  <c r="W467" i="600"/>
  <c r="V467" i="600"/>
  <c r="N467" i="600"/>
  <c r="K467" i="600"/>
  <c r="M467" i="600" s="1"/>
  <c r="K467" i="600" a="1"/>
  <c r="J467" i="600"/>
  <c r="J467" i="600" a="1"/>
  <c r="H467" i="600"/>
  <c r="V466" i="600"/>
  <c r="W466" i="600" s="1"/>
  <c r="N466" i="600"/>
  <c r="K466" i="600" a="1"/>
  <c r="K466" i="600" s="1"/>
  <c r="M466" i="600" s="1"/>
  <c r="J466" i="600" a="1"/>
  <c r="J466" i="600" s="1"/>
  <c r="H466" i="600"/>
  <c r="W465" i="600"/>
  <c r="V465" i="600"/>
  <c r="N465" i="600"/>
  <c r="K465" i="600"/>
  <c r="M465" i="600" s="1"/>
  <c r="K465" i="600" a="1"/>
  <c r="J465" i="600"/>
  <c r="J465" i="600" a="1"/>
  <c r="H465" i="600"/>
  <c r="V464" i="600"/>
  <c r="W464" i="600" s="1"/>
  <c r="N464" i="600"/>
  <c r="N479" i="600" s="1"/>
  <c r="K464" i="600" a="1"/>
  <c r="K464" i="600" s="1"/>
  <c r="J464" i="600" a="1"/>
  <c r="J464" i="600" s="1"/>
  <c r="H464" i="600"/>
  <c r="H479" i="600" s="1"/>
  <c r="AA463" i="600"/>
  <c r="Z463" i="600"/>
  <c r="Y463" i="600"/>
  <c r="X463" i="600"/>
  <c r="U463" i="600"/>
  <c r="T463" i="600"/>
  <c r="S463" i="600"/>
  <c r="R463" i="600"/>
  <c r="Q463" i="600"/>
  <c r="P463" i="600"/>
  <c r="O463" i="600"/>
  <c r="R511" i="600" s="1"/>
  <c r="I463" i="600"/>
  <c r="G463" i="600"/>
  <c r="J463" i="600" s="1" a="1"/>
  <c r="J463" i="600" s="1"/>
  <c r="V462" i="600"/>
  <c r="W462" i="600" s="1"/>
  <c r="N462" i="600"/>
  <c r="K462" i="600" a="1"/>
  <c r="K462" i="600" s="1"/>
  <c r="M462" i="600" s="1"/>
  <c r="J462" i="600" a="1"/>
  <c r="J462" i="600" s="1"/>
  <c r="H462" i="600"/>
  <c r="W461" i="600"/>
  <c r="V461" i="600"/>
  <c r="N461" i="600"/>
  <c r="K461" i="600"/>
  <c r="M461" i="600" s="1"/>
  <c r="K461" i="600" a="1"/>
  <c r="J461" i="600"/>
  <c r="J461" i="600" a="1"/>
  <c r="H461" i="600"/>
  <c r="V460" i="600"/>
  <c r="W460" i="600" s="1"/>
  <c r="N460" i="600"/>
  <c r="K460" i="600" a="1"/>
  <c r="K460" i="600" s="1"/>
  <c r="M460" i="600" s="1"/>
  <c r="J460" i="600" a="1"/>
  <c r="J460" i="600" s="1"/>
  <c r="H460" i="600"/>
  <c r="K459" i="600" a="1"/>
  <c r="K459" i="600" s="1"/>
  <c r="M459" i="600" s="1"/>
  <c r="H459" i="600"/>
  <c r="M458" i="600"/>
  <c r="K458" i="600" a="1"/>
  <c r="K458" i="600" s="1"/>
  <c r="H458" i="600"/>
  <c r="K457" i="600" a="1"/>
  <c r="K457" i="600" s="1"/>
  <c r="M457" i="600" s="1"/>
  <c r="H457" i="600"/>
  <c r="W456" i="600"/>
  <c r="V456" i="600"/>
  <c r="N456" i="600"/>
  <c r="K456" i="600"/>
  <c r="M456" i="600" s="1"/>
  <c r="K456" i="600" a="1"/>
  <c r="J456" i="600"/>
  <c r="J456" i="600" a="1"/>
  <c r="H456" i="600"/>
  <c r="V455" i="600"/>
  <c r="W455" i="600" s="1"/>
  <c r="N455" i="600"/>
  <c r="M455" i="600"/>
  <c r="K455" i="600" a="1"/>
  <c r="K455" i="600" s="1"/>
  <c r="J455" i="600" a="1"/>
  <c r="J455" i="600" s="1"/>
  <c r="H455" i="600"/>
  <c r="N454" i="600"/>
  <c r="K454" i="600"/>
  <c r="M454" i="600" s="1"/>
  <c r="K454" i="600" a="1"/>
  <c r="H454" i="600"/>
  <c r="N453" i="600"/>
  <c r="K453" i="600" a="1"/>
  <c r="K453" i="600" s="1"/>
  <c r="M453" i="600" s="1"/>
  <c r="H453" i="600"/>
  <c r="N452" i="600"/>
  <c r="K452" i="600"/>
  <c r="M452" i="600" s="1"/>
  <c r="K452" i="600" a="1"/>
  <c r="H452" i="600"/>
  <c r="N451" i="600"/>
  <c r="K451" i="600" a="1"/>
  <c r="K451" i="600" s="1"/>
  <c r="M451" i="600" s="1"/>
  <c r="H451" i="600"/>
  <c r="N450" i="600"/>
  <c r="K450" i="600"/>
  <c r="M450" i="600" s="1"/>
  <c r="K450" i="600" a="1"/>
  <c r="H450" i="600"/>
  <c r="N449" i="600"/>
  <c r="K449" i="600" a="1"/>
  <c r="K449" i="600" s="1"/>
  <c r="M449" i="600" s="1"/>
  <c r="H449" i="600"/>
  <c r="W448" i="600"/>
  <c r="V448" i="600"/>
  <c r="N448" i="600"/>
  <c r="K448" i="600"/>
  <c r="M448" i="600" s="1"/>
  <c r="K448" i="600" a="1"/>
  <c r="J448" i="600"/>
  <c r="J448" i="600" a="1"/>
  <c r="H448" i="600"/>
  <c r="V447" i="600"/>
  <c r="W447" i="600" s="1"/>
  <c r="N447" i="600"/>
  <c r="M447" i="600"/>
  <c r="K447" i="600" a="1"/>
  <c r="K447" i="600" s="1"/>
  <c r="J447" i="600" a="1"/>
  <c r="J447" i="600" s="1"/>
  <c r="H447" i="600"/>
  <c r="W446" i="600"/>
  <c r="V446" i="600"/>
  <c r="N446" i="600"/>
  <c r="K446" i="600"/>
  <c r="M446" i="600" s="1"/>
  <c r="K446" i="600" a="1"/>
  <c r="J446" i="600"/>
  <c r="J446" i="600" a="1"/>
  <c r="H446" i="600"/>
  <c r="V445" i="600"/>
  <c r="W445" i="600" s="1"/>
  <c r="N445" i="600"/>
  <c r="M445" i="600"/>
  <c r="K445" i="600" a="1"/>
  <c r="K445" i="600" s="1"/>
  <c r="J445" i="600" a="1"/>
  <c r="J445" i="600" s="1"/>
  <c r="H445" i="600"/>
  <c r="W444" i="600"/>
  <c r="V444" i="600"/>
  <c r="N444" i="600"/>
  <c r="K444" i="600"/>
  <c r="M444" i="600" s="1"/>
  <c r="K444" i="600" a="1"/>
  <c r="J444" i="600"/>
  <c r="J444" i="600" a="1"/>
  <c r="H444" i="600"/>
  <c r="V443" i="600"/>
  <c r="W443" i="600" s="1"/>
  <c r="N443" i="600"/>
  <c r="M443" i="600"/>
  <c r="K443" i="600" a="1"/>
  <c r="K443" i="600" s="1"/>
  <c r="J443" i="600" a="1"/>
  <c r="J443" i="600" s="1"/>
  <c r="H443" i="600"/>
  <c r="W442" i="600"/>
  <c r="V442" i="600"/>
  <c r="N442" i="600"/>
  <c r="K442" i="600"/>
  <c r="M442" i="600" s="1"/>
  <c r="K442" i="600" a="1"/>
  <c r="J442" i="600"/>
  <c r="J442" i="600" a="1"/>
  <c r="H442" i="600"/>
  <c r="V441" i="600"/>
  <c r="W441" i="600" s="1"/>
  <c r="N441" i="600"/>
  <c r="M441" i="600"/>
  <c r="K441" i="600" a="1"/>
  <c r="K441" i="600" s="1"/>
  <c r="J441" i="600" a="1"/>
  <c r="J441" i="600" s="1"/>
  <c r="H441" i="600"/>
  <c r="W440" i="600"/>
  <c r="V440" i="600"/>
  <c r="N440" i="600"/>
  <c r="K440" i="600"/>
  <c r="M440" i="600" s="1"/>
  <c r="K440" i="600" a="1"/>
  <c r="J440" i="600"/>
  <c r="J440" i="600" a="1"/>
  <c r="H440" i="600"/>
  <c r="V439" i="600"/>
  <c r="W439" i="600" s="1"/>
  <c r="N439" i="600"/>
  <c r="M439" i="600"/>
  <c r="K439" i="600" a="1"/>
  <c r="K439" i="600" s="1"/>
  <c r="J439" i="600" a="1"/>
  <c r="J439" i="600" s="1"/>
  <c r="H439" i="600"/>
  <c r="W438" i="600"/>
  <c r="V438" i="600"/>
  <c r="N438" i="600"/>
  <c r="K438" i="600"/>
  <c r="M438" i="600" s="1"/>
  <c r="K438" i="600" a="1"/>
  <c r="J438" i="600"/>
  <c r="J438" i="600" a="1"/>
  <c r="H438" i="600"/>
  <c r="V437" i="600"/>
  <c r="W437" i="600" s="1"/>
  <c r="N437" i="600"/>
  <c r="M437" i="600"/>
  <c r="K437" i="600" a="1"/>
  <c r="K437" i="600" s="1"/>
  <c r="J437" i="600" a="1"/>
  <c r="J437" i="600" s="1"/>
  <c r="H437" i="600"/>
  <c r="N436" i="600"/>
  <c r="K436" i="600"/>
  <c r="M436" i="600" s="1"/>
  <c r="K436" i="600" a="1"/>
  <c r="H436" i="600"/>
  <c r="V435" i="600"/>
  <c r="W435" i="600" s="1"/>
  <c r="N435" i="600"/>
  <c r="M435" i="600"/>
  <c r="K435" i="600" a="1"/>
  <c r="K435" i="600" s="1"/>
  <c r="J435" i="600" a="1"/>
  <c r="J435" i="600" s="1"/>
  <c r="H435" i="600"/>
  <c r="W434" i="600"/>
  <c r="V434" i="600"/>
  <c r="N434" i="600"/>
  <c r="K434" i="600"/>
  <c r="M434" i="600" s="1"/>
  <c r="K434" i="600" a="1"/>
  <c r="J434" i="600"/>
  <c r="J434" i="600" a="1"/>
  <c r="H434" i="600"/>
  <c r="V433" i="600"/>
  <c r="W433" i="600" s="1"/>
  <c r="N433" i="600"/>
  <c r="M433" i="600"/>
  <c r="K433" i="600" a="1"/>
  <c r="K433" i="600" s="1"/>
  <c r="J433" i="600" a="1"/>
  <c r="J433" i="600" s="1"/>
  <c r="H433" i="600"/>
  <c r="W432" i="600"/>
  <c r="V432" i="600"/>
  <c r="N432" i="600"/>
  <c r="K432" i="600"/>
  <c r="M432" i="600" s="1"/>
  <c r="K432" i="600" a="1"/>
  <c r="J432" i="600"/>
  <c r="J432" i="600" a="1"/>
  <c r="H432" i="600"/>
  <c r="V431" i="600"/>
  <c r="W431" i="600" s="1"/>
  <c r="N431" i="600"/>
  <c r="M431" i="600"/>
  <c r="K431" i="600" a="1"/>
  <c r="K431" i="600" s="1"/>
  <c r="J431" i="600" a="1"/>
  <c r="J431" i="600" s="1"/>
  <c r="H431" i="600"/>
  <c r="W430" i="600"/>
  <c r="V430" i="600"/>
  <c r="N430" i="600"/>
  <c r="K430" i="600"/>
  <c r="M430" i="600" s="1"/>
  <c r="K430" i="600" a="1"/>
  <c r="J430" i="600"/>
  <c r="J430" i="600" a="1"/>
  <c r="H430" i="600"/>
  <c r="V429" i="600"/>
  <c r="N429" i="600"/>
  <c r="M429" i="600"/>
  <c r="K429" i="600" a="1"/>
  <c r="K429" i="600" s="1"/>
  <c r="J429" i="600" a="1"/>
  <c r="J429" i="600" s="1"/>
  <c r="H429" i="600"/>
  <c r="AA428" i="600"/>
  <c r="Z428" i="600"/>
  <c r="Y428" i="600"/>
  <c r="X428" i="600"/>
  <c r="U428" i="600"/>
  <c r="T428" i="600"/>
  <c r="S428" i="600"/>
  <c r="R428" i="600"/>
  <c r="Q428" i="600"/>
  <c r="P428" i="600"/>
  <c r="O428" i="600"/>
  <c r="R510" i="600" s="1"/>
  <c r="I428" i="600"/>
  <c r="G428" i="600"/>
  <c r="K427" i="600"/>
  <c r="M427" i="600" s="1"/>
  <c r="K427" i="600" a="1"/>
  <c r="H427" i="600"/>
  <c r="K426" i="600"/>
  <c r="M426" i="600" s="1"/>
  <c r="K426" i="600" a="1"/>
  <c r="H426" i="600"/>
  <c r="K425" i="600"/>
  <c r="M425" i="600" s="1"/>
  <c r="K425" i="600" a="1"/>
  <c r="H425" i="600"/>
  <c r="K424" i="600"/>
  <c r="M424" i="600" s="1"/>
  <c r="K424" i="600" a="1"/>
  <c r="H424" i="600"/>
  <c r="K423" i="600"/>
  <c r="M423" i="600" s="1"/>
  <c r="K423" i="600" a="1"/>
  <c r="H423" i="600"/>
  <c r="K422" i="600"/>
  <c r="M422" i="600" s="1"/>
  <c r="K422" i="600" a="1"/>
  <c r="H422" i="600"/>
  <c r="K421" i="600"/>
  <c r="M421" i="600" s="1"/>
  <c r="K421" i="600" a="1"/>
  <c r="H421" i="600"/>
  <c r="K420" i="600"/>
  <c r="M420" i="600" s="1"/>
  <c r="K420" i="600" a="1"/>
  <c r="H420" i="600"/>
  <c r="K419" i="600"/>
  <c r="M419" i="600" s="1"/>
  <c r="K419" i="600" a="1"/>
  <c r="H419" i="600"/>
  <c r="K418" i="600"/>
  <c r="M418" i="600" s="1"/>
  <c r="K418" i="600" a="1"/>
  <c r="H418" i="600"/>
  <c r="V417" i="600"/>
  <c r="W417" i="600" s="1"/>
  <c r="N417" i="600"/>
  <c r="M417" i="600"/>
  <c r="K417" i="600" a="1"/>
  <c r="K417" i="600" s="1"/>
  <c r="J417" i="600" a="1"/>
  <c r="J417" i="600" s="1"/>
  <c r="H417" i="600"/>
  <c r="W416" i="600"/>
  <c r="V416" i="600"/>
  <c r="N416" i="600"/>
  <c r="K416" i="600"/>
  <c r="M416" i="600" s="1"/>
  <c r="K416" i="600" a="1"/>
  <c r="J416" i="600"/>
  <c r="J416" i="600" a="1"/>
  <c r="H416" i="600"/>
  <c r="V415" i="600"/>
  <c r="W415" i="600" s="1"/>
  <c r="N415" i="600"/>
  <c r="M415" i="600"/>
  <c r="K415" i="600" a="1"/>
  <c r="K415" i="600" s="1"/>
  <c r="J415" i="600" a="1"/>
  <c r="J415" i="600" s="1"/>
  <c r="H415" i="600"/>
  <c r="W414" i="600"/>
  <c r="V414" i="600"/>
  <c r="N414" i="600"/>
  <c r="K414" i="600"/>
  <c r="M414" i="600" s="1"/>
  <c r="K414" i="600" a="1"/>
  <c r="J414" i="600"/>
  <c r="J414" i="600" a="1"/>
  <c r="H414" i="600"/>
  <c r="H413" i="600"/>
  <c r="W412" i="600"/>
  <c r="V412" i="600"/>
  <c r="N412" i="600"/>
  <c r="K412" i="600"/>
  <c r="M412" i="600" s="1"/>
  <c r="K412" i="600" a="1"/>
  <c r="J412" i="600"/>
  <c r="J412" i="600" a="1"/>
  <c r="H412" i="600"/>
  <c r="V411" i="600"/>
  <c r="W411" i="600" s="1"/>
  <c r="N411" i="600"/>
  <c r="K411" i="600" a="1"/>
  <c r="K411" i="600" s="1"/>
  <c r="M411" i="600" s="1"/>
  <c r="J411" i="600" a="1"/>
  <c r="J411" i="600" s="1"/>
  <c r="H411" i="600"/>
  <c r="H410" i="600"/>
  <c r="K409" i="600" a="1"/>
  <c r="K409" i="600" s="1"/>
  <c r="H409" i="600"/>
  <c r="W408" i="600"/>
  <c r="V408" i="600"/>
  <c r="N408" i="600"/>
  <c r="K408" i="600"/>
  <c r="M408" i="600" s="1"/>
  <c r="K408" i="600" a="1"/>
  <c r="J408" i="600"/>
  <c r="J408" i="600" a="1"/>
  <c r="H408" i="600"/>
  <c r="V407" i="600"/>
  <c r="W407" i="600" s="1"/>
  <c r="N407" i="600"/>
  <c r="K407" i="600" a="1"/>
  <c r="K407" i="600" s="1"/>
  <c r="M407" i="600" s="1"/>
  <c r="J407" i="600" a="1"/>
  <c r="J407" i="600" s="1"/>
  <c r="H407" i="600"/>
  <c r="W406" i="600"/>
  <c r="V406" i="600"/>
  <c r="N406" i="600"/>
  <c r="K406" i="600"/>
  <c r="M406" i="600" s="1"/>
  <c r="K406" i="600" a="1"/>
  <c r="J406" i="600"/>
  <c r="J406" i="600" a="1"/>
  <c r="H406" i="600"/>
  <c r="V405" i="600"/>
  <c r="W405" i="600" s="1"/>
  <c r="N405" i="600"/>
  <c r="K405" i="600" a="1"/>
  <c r="K405" i="600" s="1"/>
  <c r="M405" i="600" s="1"/>
  <c r="J405" i="600" a="1"/>
  <c r="J405" i="600" s="1"/>
  <c r="H405" i="600"/>
  <c r="W404" i="600"/>
  <c r="V404" i="600"/>
  <c r="N404" i="600"/>
  <c r="K404" i="600"/>
  <c r="M404" i="600" s="1"/>
  <c r="K404" i="600" a="1"/>
  <c r="J404" i="600"/>
  <c r="J404" i="600" a="1"/>
  <c r="H404" i="600"/>
  <c r="V403" i="600"/>
  <c r="W403" i="600" s="1"/>
  <c r="N403" i="600"/>
  <c r="K403" i="600" a="1"/>
  <c r="K403" i="600" s="1"/>
  <c r="M403" i="600" s="1"/>
  <c r="J403" i="600" a="1"/>
  <c r="J403" i="600" s="1"/>
  <c r="H403" i="600"/>
  <c r="W402" i="600"/>
  <c r="V402" i="600"/>
  <c r="N402" i="600"/>
  <c r="K402" i="600"/>
  <c r="M402" i="600" s="1"/>
  <c r="K402" i="600" a="1"/>
  <c r="J402" i="600"/>
  <c r="J402" i="600" a="1"/>
  <c r="H402" i="600"/>
  <c r="V401" i="600"/>
  <c r="W401" i="600" s="1"/>
  <c r="N401" i="600"/>
  <c r="K401" i="600" a="1"/>
  <c r="K401" i="600" s="1"/>
  <c r="M401" i="600" s="1"/>
  <c r="J401" i="600" a="1"/>
  <c r="J401" i="600" s="1"/>
  <c r="H401" i="600"/>
  <c r="W400" i="600"/>
  <c r="V400" i="600"/>
  <c r="N400" i="600"/>
  <c r="K400" i="600"/>
  <c r="M400" i="600" s="1"/>
  <c r="K400" i="600" a="1"/>
  <c r="J400" i="600"/>
  <c r="J400" i="600" a="1"/>
  <c r="H400" i="600"/>
  <c r="V399" i="600"/>
  <c r="W399" i="600" s="1"/>
  <c r="N399" i="600"/>
  <c r="K399" i="600" a="1"/>
  <c r="K399" i="600" s="1"/>
  <c r="M399" i="600" s="1"/>
  <c r="J399" i="600" a="1"/>
  <c r="J399" i="600" s="1"/>
  <c r="H399" i="600"/>
  <c r="K398" i="600" a="1"/>
  <c r="K398" i="600" s="1"/>
  <c r="M398" i="600" s="1"/>
  <c r="H398" i="600"/>
  <c r="M397" i="600"/>
  <c r="K397" i="600" a="1"/>
  <c r="K397" i="600" s="1"/>
  <c r="H397" i="600"/>
  <c r="K396" i="600" a="1"/>
  <c r="K396" i="600" s="1"/>
  <c r="M396" i="600" s="1"/>
  <c r="H396" i="600"/>
  <c r="M395" i="600"/>
  <c r="K395" i="600" a="1"/>
  <c r="K395" i="600" s="1"/>
  <c r="H395" i="600"/>
  <c r="N394" i="600"/>
  <c r="K394" i="600"/>
  <c r="M394" i="600" s="1"/>
  <c r="K394" i="600" a="1"/>
  <c r="H394" i="600"/>
  <c r="N393" i="600"/>
  <c r="M393" i="600"/>
  <c r="K393" i="600" a="1"/>
  <c r="K393" i="600" s="1"/>
  <c r="H393" i="600"/>
  <c r="N392" i="600"/>
  <c r="K392" i="600"/>
  <c r="M392" i="600" s="1"/>
  <c r="K392" i="600" a="1"/>
  <c r="H392" i="600"/>
  <c r="N391" i="600"/>
  <c r="M391" i="600"/>
  <c r="K391" i="600" a="1"/>
  <c r="K391" i="600" s="1"/>
  <c r="H391" i="600"/>
  <c r="W390" i="600"/>
  <c r="V390" i="600"/>
  <c r="N390" i="600"/>
  <c r="K390" i="600"/>
  <c r="M390" i="600" s="1"/>
  <c r="K390" i="600" a="1"/>
  <c r="J390" i="600"/>
  <c r="J390" i="600" a="1"/>
  <c r="H390" i="600"/>
  <c r="V389" i="600"/>
  <c r="W389" i="600" s="1"/>
  <c r="N389" i="600"/>
  <c r="K389" i="600" a="1"/>
  <c r="K389" i="600" s="1"/>
  <c r="M389" i="600" s="1"/>
  <c r="J389" i="600" a="1"/>
  <c r="J389" i="600" s="1"/>
  <c r="H389" i="600"/>
  <c r="W388" i="600"/>
  <c r="V388" i="600"/>
  <c r="N388" i="600"/>
  <c r="K388" i="600"/>
  <c r="M388" i="600" s="1"/>
  <c r="K388" i="600" a="1"/>
  <c r="J388" i="600"/>
  <c r="J388" i="600" a="1"/>
  <c r="H388" i="600"/>
  <c r="V387" i="600"/>
  <c r="W387" i="600" s="1"/>
  <c r="N387" i="600"/>
  <c r="K387" i="600" a="1"/>
  <c r="K387" i="600" s="1"/>
  <c r="M387" i="600" s="1"/>
  <c r="J387" i="600" a="1"/>
  <c r="J387" i="600" s="1"/>
  <c r="H387" i="600"/>
  <c r="W386" i="600"/>
  <c r="V386" i="600"/>
  <c r="N386" i="600"/>
  <c r="K386" i="600"/>
  <c r="M386" i="600" s="1"/>
  <c r="K386" i="600" a="1"/>
  <c r="J386" i="600"/>
  <c r="J386" i="600" a="1"/>
  <c r="H386" i="600"/>
  <c r="V385" i="600"/>
  <c r="W385" i="600" s="1"/>
  <c r="N385" i="600"/>
  <c r="K385" i="600" a="1"/>
  <c r="K385" i="600" s="1"/>
  <c r="M385" i="600" s="1"/>
  <c r="J385" i="600" a="1"/>
  <c r="J385" i="600" s="1"/>
  <c r="H385" i="600"/>
  <c r="W384" i="600"/>
  <c r="V384" i="600"/>
  <c r="N384" i="600"/>
  <c r="K384" i="600"/>
  <c r="M384" i="600" s="1"/>
  <c r="K384" i="600" a="1"/>
  <c r="J384" i="600"/>
  <c r="J384" i="600" a="1"/>
  <c r="H384" i="600"/>
  <c r="V383" i="600"/>
  <c r="W383" i="600" s="1"/>
  <c r="N383" i="600"/>
  <c r="K383" i="600" a="1"/>
  <c r="K383" i="600" s="1"/>
  <c r="M383" i="600" s="1"/>
  <c r="J383" i="600" a="1"/>
  <c r="J383" i="600" s="1"/>
  <c r="H383" i="600"/>
  <c r="W382" i="600"/>
  <c r="V382" i="600"/>
  <c r="N382" i="600"/>
  <c r="K382" i="600"/>
  <c r="M382" i="600" s="1"/>
  <c r="K382" i="600" a="1"/>
  <c r="J382" i="600"/>
  <c r="J382" i="600" a="1"/>
  <c r="H382" i="600"/>
  <c r="V381" i="600"/>
  <c r="W381" i="600" s="1"/>
  <c r="N381" i="600"/>
  <c r="K381" i="600" a="1"/>
  <c r="K381" i="600" s="1"/>
  <c r="M381" i="600" s="1"/>
  <c r="J381" i="600" a="1"/>
  <c r="J381" i="600" s="1"/>
  <c r="H381" i="600"/>
  <c r="W380" i="600"/>
  <c r="V380" i="600"/>
  <c r="N380" i="600"/>
  <c r="K380" i="600"/>
  <c r="M380" i="600" s="1"/>
  <c r="K380" i="600" a="1"/>
  <c r="J380" i="600"/>
  <c r="J380" i="600" a="1"/>
  <c r="H380" i="600"/>
  <c r="V379" i="600"/>
  <c r="W379" i="600" s="1"/>
  <c r="N379" i="600"/>
  <c r="K379" i="600" a="1"/>
  <c r="K379" i="600" s="1"/>
  <c r="M379" i="600" s="1"/>
  <c r="J379" i="600" a="1"/>
  <c r="J379" i="600" s="1"/>
  <c r="H379" i="600"/>
  <c r="K378" i="600" a="1"/>
  <c r="K378" i="600" s="1"/>
  <c r="M378" i="600" s="1"/>
  <c r="H378" i="600"/>
  <c r="M377" i="600"/>
  <c r="K377" i="600" a="1"/>
  <c r="K377" i="600" s="1"/>
  <c r="H377" i="600"/>
  <c r="K376" i="600" a="1"/>
  <c r="K376" i="600" s="1"/>
  <c r="M376" i="600" s="1"/>
  <c r="H376" i="600"/>
  <c r="W375" i="600"/>
  <c r="V375" i="600"/>
  <c r="N375" i="600"/>
  <c r="K375" i="600"/>
  <c r="M375" i="600" s="1"/>
  <c r="K375" i="600" a="1"/>
  <c r="J375" i="600"/>
  <c r="J375" i="600" a="1"/>
  <c r="H375" i="600"/>
  <c r="V374" i="600"/>
  <c r="W374" i="600" s="1"/>
  <c r="N374" i="600"/>
  <c r="M374" i="600"/>
  <c r="K374" i="600" a="1"/>
  <c r="K374" i="600" s="1"/>
  <c r="J374" i="600" a="1"/>
  <c r="J374" i="600" s="1"/>
  <c r="H374" i="600"/>
  <c r="W373" i="600"/>
  <c r="V373" i="600"/>
  <c r="N373" i="600"/>
  <c r="K373" i="600"/>
  <c r="M373" i="600" s="1"/>
  <c r="K373" i="600" a="1"/>
  <c r="J373" i="600"/>
  <c r="J373" i="600" a="1"/>
  <c r="H373" i="600"/>
  <c r="K372" i="600" a="1"/>
  <c r="K372" i="600" s="1"/>
  <c r="H372" i="600"/>
  <c r="W371" i="600"/>
  <c r="V371" i="600"/>
  <c r="N371" i="600"/>
  <c r="N428" i="600" s="1"/>
  <c r="K371" i="600"/>
  <c r="K371" i="600" a="1"/>
  <c r="J371" i="600"/>
  <c r="J371" i="600" a="1"/>
  <c r="H371" i="600"/>
  <c r="AA370" i="600"/>
  <c r="Z370" i="600"/>
  <c r="Z507" i="600" s="1"/>
  <c r="Y370" i="600"/>
  <c r="X370" i="600"/>
  <c r="X507" i="600" s="1"/>
  <c r="U370" i="600"/>
  <c r="T370" i="600"/>
  <c r="T507" i="600" s="1"/>
  <c r="S370" i="600"/>
  <c r="R370" i="600"/>
  <c r="R507" i="600" s="1"/>
  <c r="Q370" i="600"/>
  <c r="P370" i="600"/>
  <c r="P507" i="600" s="1"/>
  <c r="O370" i="600"/>
  <c r="J370" i="600" a="1"/>
  <c r="J370" i="600" s="1"/>
  <c r="I370" i="600"/>
  <c r="G370" i="600"/>
  <c r="W369" i="600"/>
  <c r="V369" i="600"/>
  <c r="N369" i="600"/>
  <c r="K369" i="600"/>
  <c r="M369" i="600" s="1"/>
  <c r="K369" i="600" a="1"/>
  <c r="J369" i="600"/>
  <c r="J369" i="600" a="1"/>
  <c r="H369" i="600"/>
  <c r="V368" i="600"/>
  <c r="W368" i="600" s="1"/>
  <c r="N368" i="600"/>
  <c r="M368" i="600"/>
  <c r="K368" i="600" a="1"/>
  <c r="K368" i="600" s="1"/>
  <c r="J368" i="600" a="1"/>
  <c r="J368" i="600" s="1"/>
  <c r="H368" i="600"/>
  <c r="M367" i="600"/>
  <c r="K367" i="600" a="1"/>
  <c r="K367" i="600" s="1"/>
  <c r="H367" i="600"/>
  <c r="K366" i="600" a="1"/>
  <c r="K366" i="600" s="1"/>
  <c r="M366" i="600" s="1"/>
  <c r="H366" i="600"/>
  <c r="M365" i="600"/>
  <c r="K365" i="600" a="1"/>
  <c r="K365" i="600" s="1"/>
  <c r="H365" i="600"/>
  <c r="K364" i="600" a="1"/>
  <c r="K364" i="600" s="1"/>
  <c r="M364" i="600" s="1"/>
  <c r="H364" i="600"/>
  <c r="W363" i="600"/>
  <c r="V363" i="600"/>
  <c r="N363" i="600"/>
  <c r="K363" i="600"/>
  <c r="M363" i="600" s="1"/>
  <c r="K363" i="600" a="1"/>
  <c r="J363" i="600"/>
  <c r="J363" i="600" a="1"/>
  <c r="H363" i="600"/>
  <c r="V362" i="600"/>
  <c r="W362" i="600" s="1"/>
  <c r="N362" i="600"/>
  <c r="M362" i="600"/>
  <c r="K362" i="600" a="1"/>
  <c r="K362" i="600" s="1"/>
  <c r="J362" i="600" a="1"/>
  <c r="J362" i="600" s="1"/>
  <c r="H362" i="600"/>
  <c r="W361" i="600"/>
  <c r="V361" i="600"/>
  <c r="N361" i="600"/>
  <c r="K361" i="600"/>
  <c r="M361" i="600" s="1"/>
  <c r="K361" i="600" a="1"/>
  <c r="J361" i="600"/>
  <c r="J361" i="600" a="1"/>
  <c r="H361" i="600"/>
  <c r="H360" i="600"/>
  <c r="H359" i="600"/>
  <c r="V358" i="600"/>
  <c r="W358" i="600" s="1"/>
  <c r="N358" i="600"/>
  <c r="M358" i="600"/>
  <c r="K358" i="600" a="1"/>
  <c r="K358" i="600" s="1"/>
  <c r="J358" i="600" a="1"/>
  <c r="J358" i="600" s="1"/>
  <c r="H358" i="600"/>
  <c r="W357" i="600"/>
  <c r="V357" i="600"/>
  <c r="N357" i="600"/>
  <c r="K357" i="600"/>
  <c r="M357" i="600" s="1"/>
  <c r="K357" i="600" a="1"/>
  <c r="J357" i="600"/>
  <c r="J357" i="600" a="1"/>
  <c r="H357" i="600"/>
  <c r="K356" i="600"/>
  <c r="M356" i="600" s="1"/>
  <c r="K356" i="600" a="1"/>
  <c r="H356" i="600"/>
  <c r="H370" i="600" s="1"/>
  <c r="K355" i="600"/>
  <c r="M355" i="600" s="1"/>
  <c r="K355" i="600" a="1"/>
  <c r="H355" i="600"/>
  <c r="V354" i="600"/>
  <c r="W354" i="600" s="1"/>
  <c r="N354" i="600"/>
  <c r="M354" i="600"/>
  <c r="K354" i="600" a="1"/>
  <c r="K354" i="600" s="1"/>
  <c r="J354" i="600" a="1"/>
  <c r="J354" i="600" s="1"/>
  <c r="H354" i="600"/>
  <c r="W353" i="600"/>
  <c r="V353" i="600"/>
  <c r="N353" i="600"/>
  <c r="K353" i="600"/>
  <c r="M353" i="600" s="1"/>
  <c r="K353" i="600" a="1"/>
  <c r="J353" i="600"/>
  <c r="J353" i="600" a="1"/>
  <c r="H353" i="600"/>
  <c r="V352" i="600"/>
  <c r="W352" i="600" s="1"/>
  <c r="N352" i="600"/>
  <c r="M352" i="600"/>
  <c r="K352" i="600" a="1"/>
  <c r="K352" i="600" s="1"/>
  <c r="J352" i="600" a="1"/>
  <c r="J352" i="600" s="1"/>
  <c r="H352" i="600"/>
  <c r="W351" i="600"/>
  <c r="V351" i="600"/>
  <c r="N351" i="600"/>
  <c r="K351" i="600"/>
  <c r="M351" i="600" s="1"/>
  <c r="K351" i="600" a="1"/>
  <c r="J351" i="600"/>
  <c r="J351" i="600" a="1"/>
  <c r="H351" i="600"/>
  <c r="V350" i="600"/>
  <c r="W350" i="600" s="1"/>
  <c r="N350" i="600"/>
  <c r="M350" i="600"/>
  <c r="K350" i="600" a="1"/>
  <c r="K350" i="600" s="1"/>
  <c r="J350" i="600" a="1"/>
  <c r="J350" i="600" s="1"/>
  <c r="H350" i="600"/>
  <c r="W349" i="600"/>
  <c r="W370" i="600" s="1"/>
  <c r="V349" i="600"/>
  <c r="N349" i="600"/>
  <c r="N370" i="600" s="1"/>
  <c r="K349" i="600"/>
  <c r="M349" i="600" s="1"/>
  <c r="K349" i="600" a="1"/>
  <c r="J349" i="600"/>
  <c r="J349" i="600" a="1"/>
  <c r="H349" i="600"/>
  <c r="X343" i="600"/>
  <c r="X342" i="600"/>
  <c r="X341" i="600"/>
  <c r="G341" i="600"/>
  <c r="C341" i="600"/>
  <c r="X340" i="600"/>
  <c r="I340" i="600"/>
  <c r="E340" i="600"/>
  <c r="K340" i="600" s="1"/>
  <c r="M340" i="600" s="1"/>
  <c r="I339" i="600"/>
  <c r="E339" i="600"/>
  <c r="K339" i="600" s="1"/>
  <c r="M339" i="600" s="1"/>
  <c r="I338" i="600"/>
  <c r="E338" i="600"/>
  <c r="K338" i="600" s="1"/>
  <c r="M338" i="600" s="1"/>
  <c r="X337" i="600"/>
  <c r="I337" i="600"/>
  <c r="I341" i="600" s="1"/>
  <c r="E337" i="600"/>
  <c r="E341" i="600" s="1"/>
  <c r="I335" i="600"/>
  <c r="B343" i="600" s="1"/>
  <c r="AA334" i="600"/>
  <c r="Z334" i="600"/>
  <c r="Y334" i="600"/>
  <c r="X334" i="600"/>
  <c r="U334" i="600"/>
  <c r="T334" i="600"/>
  <c r="S334" i="600"/>
  <c r="R334" i="600"/>
  <c r="Q334" i="600"/>
  <c r="P334" i="600"/>
  <c r="R342" i="600" s="1"/>
  <c r="O334" i="600"/>
  <c r="I334" i="600"/>
  <c r="G334" i="600"/>
  <c r="K333" i="600"/>
  <c r="K333" i="600" a="1"/>
  <c r="H333" i="600"/>
  <c r="K332" i="600" a="1"/>
  <c r="K332" i="600" s="1"/>
  <c r="H332" i="600"/>
  <c r="K331" i="600"/>
  <c r="K331" i="600" a="1"/>
  <c r="H331" i="600"/>
  <c r="V330" i="600"/>
  <c r="W330" i="600" s="1"/>
  <c r="N330" i="600"/>
  <c r="K330" i="600"/>
  <c r="K330" i="600" a="1"/>
  <c r="H330" i="600"/>
  <c r="D330" i="600"/>
  <c r="H329" i="600"/>
  <c r="K328" i="600" a="1"/>
  <c r="K328" i="600" s="1"/>
  <c r="H328" i="600"/>
  <c r="H327" i="600"/>
  <c r="V326" i="600"/>
  <c r="W326" i="600" s="1"/>
  <c r="N326" i="600"/>
  <c r="K326" i="600" a="1"/>
  <c r="K326" i="600" s="1"/>
  <c r="M326" i="600" s="1"/>
  <c r="J326" i="600" a="1"/>
  <c r="J326" i="600" s="1"/>
  <c r="H326" i="600"/>
  <c r="W325" i="600"/>
  <c r="V325" i="600"/>
  <c r="N325" i="600"/>
  <c r="K325" i="600"/>
  <c r="M325" i="600" s="1"/>
  <c r="K325" i="600" a="1"/>
  <c r="J325" i="600"/>
  <c r="J325" i="600" a="1"/>
  <c r="H325" i="600"/>
  <c r="H324" i="600"/>
  <c r="W323" i="600"/>
  <c r="V323" i="600"/>
  <c r="N323" i="600"/>
  <c r="K323" i="600"/>
  <c r="M323" i="600" s="1"/>
  <c r="K323" i="600" a="1"/>
  <c r="J323" i="600"/>
  <c r="J323" i="600" a="1"/>
  <c r="H323" i="600"/>
  <c r="V322" i="600"/>
  <c r="W322" i="600" s="1"/>
  <c r="N322" i="600"/>
  <c r="M322" i="600"/>
  <c r="K322" i="600" a="1"/>
  <c r="K322" i="600" s="1"/>
  <c r="J322" i="600" a="1"/>
  <c r="J322" i="600" s="1"/>
  <c r="H322" i="600"/>
  <c r="W321" i="600"/>
  <c r="V321" i="600"/>
  <c r="N321" i="600"/>
  <c r="N334" i="600" s="1"/>
  <c r="K321" i="600"/>
  <c r="M321" i="600" s="1"/>
  <c r="K321" i="600" a="1"/>
  <c r="J321" i="600"/>
  <c r="J321" i="600" a="1"/>
  <c r="H321" i="600"/>
  <c r="H334" i="600" s="1"/>
  <c r="V320" i="600"/>
  <c r="W320" i="600" s="1"/>
  <c r="W334" i="600" s="1"/>
  <c r="N320" i="600"/>
  <c r="M320" i="600"/>
  <c r="K320" i="600" a="1"/>
  <c r="K320" i="600" s="1"/>
  <c r="K334" i="600" s="1"/>
  <c r="J320" i="600" a="1"/>
  <c r="J320" i="600" s="1"/>
  <c r="H320" i="600"/>
  <c r="AA319" i="600"/>
  <c r="Z319" i="600"/>
  <c r="Y319" i="600"/>
  <c r="X319" i="600"/>
  <c r="U319" i="600"/>
  <c r="T319" i="600"/>
  <c r="S319" i="600"/>
  <c r="Q319" i="600"/>
  <c r="P319" i="600"/>
  <c r="R341" i="600" s="1"/>
  <c r="O319" i="600"/>
  <c r="J319" i="600" a="1"/>
  <c r="J319" i="600" s="1"/>
  <c r="I319" i="600"/>
  <c r="G319" i="600"/>
  <c r="W318" i="600"/>
  <c r="V318" i="600"/>
  <c r="N318" i="600"/>
  <c r="K318" i="600"/>
  <c r="M318" i="600" s="1"/>
  <c r="K318" i="600" a="1"/>
  <c r="J318" i="600"/>
  <c r="J318" i="600" a="1"/>
  <c r="H318" i="600"/>
  <c r="H317" i="600"/>
  <c r="H316" i="600"/>
  <c r="H315" i="600"/>
  <c r="H314" i="600"/>
  <c r="V313" i="600"/>
  <c r="W313" i="600" s="1"/>
  <c r="N313" i="600"/>
  <c r="K313" i="600" a="1"/>
  <c r="K313" i="600" s="1"/>
  <c r="M313" i="600" s="1"/>
  <c r="J313" i="600" a="1"/>
  <c r="J313" i="600" s="1"/>
  <c r="H313" i="600"/>
  <c r="W312" i="600"/>
  <c r="V312" i="600"/>
  <c r="N312" i="600"/>
  <c r="K312" i="600"/>
  <c r="M312" i="600" s="1"/>
  <c r="K312" i="600" a="1"/>
  <c r="J312" i="600"/>
  <c r="J312" i="600" a="1"/>
  <c r="H312" i="600"/>
  <c r="V311" i="600"/>
  <c r="W311" i="600" s="1"/>
  <c r="N311" i="600"/>
  <c r="K311" i="600" a="1"/>
  <c r="K311" i="600" s="1"/>
  <c r="M311" i="600" s="1"/>
  <c r="J311" i="600" a="1"/>
  <c r="J311" i="600" s="1"/>
  <c r="H311" i="600"/>
  <c r="W310" i="600"/>
  <c r="V310" i="600"/>
  <c r="N310" i="600"/>
  <c r="N319" i="600" s="1"/>
  <c r="K310" i="600"/>
  <c r="M310" i="600" s="1"/>
  <c r="K310" i="600" a="1"/>
  <c r="J310" i="600"/>
  <c r="J310" i="600" a="1"/>
  <c r="H310" i="600"/>
  <c r="H319" i="600" s="1"/>
  <c r="V309" i="600"/>
  <c r="N309" i="600"/>
  <c r="K309" i="600" a="1"/>
  <c r="K309" i="600" s="1"/>
  <c r="M309" i="600" s="1"/>
  <c r="M319" i="600" s="1"/>
  <c r="J309" i="600" a="1"/>
  <c r="J309" i="600" s="1"/>
  <c r="H309" i="600"/>
  <c r="AA308" i="600"/>
  <c r="Z308" i="600"/>
  <c r="Y308" i="600"/>
  <c r="X308" i="600"/>
  <c r="U308" i="600"/>
  <c r="T308" i="600"/>
  <c r="S308" i="600"/>
  <c r="Q308" i="600"/>
  <c r="P308" i="600"/>
  <c r="R340" i="600" s="1"/>
  <c r="O308" i="600"/>
  <c r="J308" i="600" a="1"/>
  <c r="J308" i="600" s="1"/>
  <c r="I308" i="600"/>
  <c r="H308" i="600"/>
  <c r="G308" i="600"/>
  <c r="W307" i="600"/>
  <c r="V307" i="600"/>
  <c r="N307" i="600"/>
  <c r="K307" i="600"/>
  <c r="M307" i="600" s="1"/>
  <c r="K307" i="600" a="1"/>
  <c r="J307" i="600"/>
  <c r="J307" i="600" a="1"/>
  <c r="H307" i="600"/>
  <c r="V306" i="600"/>
  <c r="W306" i="600" s="1"/>
  <c r="N306" i="600"/>
  <c r="M306" i="600"/>
  <c r="K306" i="600" a="1"/>
  <c r="K306" i="600" s="1"/>
  <c r="J306" i="600" a="1"/>
  <c r="J306" i="600" s="1"/>
  <c r="H306" i="600"/>
  <c r="W305" i="600"/>
  <c r="V305" i="600"/>
  <c r="N305" i="600"/>
  <c r="K305" i="600"/>
  <c r="M305" i="600" s="1"/>
  <c r="K305" i="600" a="1"/>
  <c r="J305" i="600"/>
  <c r="J305" i="600" a="1"/>
  <c r="H305" i="600"/>
  <c r="V304" i="600"/>
  <c r="W304" i="600" s="1"/>
  <c r="N304" i="600"/>
  <c r="M304" i="600"/>
  <c r="K304" i="600" a="1"/>
  <c r="K304" i="600" s="1"/>
  <c r="J304" i="600" a="1"/>
  <c r="J304" i="600" s="1"/>
  <c r="H304" i="600"/>
  <c r="W303" i="600"/>
  <c r="V303" i="600"/>
  <c r="N303" i="600"/>
  <c r="K303" i="600"/>
  <c r="M303" i="600" s="1"/>
  <c r="K303" i="600" a="1"/>
  <c r="J303" i="600"/>
  <c r="J303" i="600" a="1"/>
  <c r="H303" i="600"/>
  <c r="V302" i="600"/>
  <c r="W302" i="600" s="1"/>
  <c r="N302" i="600"/>
  <c r="M302" i="600"/>
  <c r="K302" i="600" a="1"/>
  <c r="K302" i="600" s="1"/>
  <c r="J302" i="600" a="1"/>
  <c r="J302" i="600" s="1"/>
  <c r="H302" i="600"/>
  <c r="W301" i="600"/>
  <c r="V301" i="600"/>
  <c r="N301" i="600"/>
  <c r="K301" i="600"/>
  <c r="M301" i="600" s="1"/>
  <c r="K301" i="600" a="1"/>
  <c r="J301" i="600"/>
  <c r="J301" i="600" a="1"/>
  <c r="H301" i="600"/>
  <c r="V300" i="600"/>
  <c r="W300" i="600" s="1"/>
  <c r="N300" i="600"/>
  <c r="M300" i="600"/>
  <c r="K300" i="600" a="1"/>
  <c r="K300" i="600" s="1"/>
  <c r="J300" i="600" a="1"/>
  <c r="J300" i="600" s="1"/>
  <c r="H300" i="600"/>
  <c r="W299" i="600"/>
  <c r="V299" i="600"/>
  <c r="N299" i="600"/>
  <c r="K299" i="600"/>
  <c r="M299" i="600" s="1"/>
  <c r="K299" i="600" a="1"/>
  <c r="J299" i="600"/>
  <c r="J299" i="600" a="1"/>
  <c r="H299" i="600"/>
  <c r="V298" i="600"/>
  <c r="W298" i="600" s="1"/>
  <c r="N298" i="600"/>
  <c r="M298" i="600"/>
  <c r="K298" i="600" a="1"/>
  <c r="K298" i="600" s="1"/>
  <c r="J298" i="600" a="1"/>
  <c r="J298" i="600" s="1"/>
  <c r="H298" i="600"/>
  <c r="W297" i="600"/>
  <c r="V297" i="600"/>
  <c r="N297" i="600"/>
  <c r="K297" i="600"/>
  <c r="M297" i="600" s="1"/>
  <c r="K297" i="600" a="1"/>
  <c r="J297" i="600"/>
  <c r="J297" i="600" a="1"/>
  <c r="H297" i="600"/>
  <c r="V296" i="600"/>
  <c r="W296" i="600" s="1"/>
  <c r="N296" i="600"/>
  <c r="M296" i="600"/>
  <c r="K296" i="600" a="1"/>
  <c r="K296" i="600" s="1"/>
  <c r="J296" i="600" a="1"/>
  <c r="J296" i="600" s="1"/>
  <c r="H296" i="600"/>
  <c r="W295" i="600"/>
  <c r="V295" i="600"/>
  <c r="N295" i="600"/>
  <c r="K295" i="600"/>
  <c r="M295" i="600" s="1"/>
  <c r="K295" i="600" a="1"/>
  <c r="J295" i="600"/>
  <c r="J295" i="600" a="1"/>
  <c r="H295" i="600"/>
  <c r="V294" i="600"/>
  <c r="W294" i="600" s="1"/>
  <c r="N294" i="600"/>
  <c r="M294" i="600"/>
  <c r="K294" i="600" a="1"/>
  <c r="K294" i="600" s="1"/>
  <c r="J294" i="600" a="1"/>
  <c r="J294" i="600" s="1"/>
  <c r="H294" i="600"/>
  <c r="W293" i="600"/>
  <c r="V293" i="600"/>
  <c r="N293" i="600"/>
  <c r="N308" i="600" s="1"/>
  <c r="K293" i="600"/>
  <c r="M293" i="600" s="1"/>
  <c r="K293" i="600" a="1"/>
  <c r="J293" i="600"/>
  <c r="J293" i="600" a="1"/>
  <c r="H293" i="600"/>
  <c r="AA292" i="600"/>
  <c r="Z292" i="600"/>
  <c r="Y292" i="600"/>
  <c r="X292" i="600"/>
  <c r="U292" i="600"/>
  <c r="T292" i="600"/>
  <c r="S292" i="600"/>
  <c r="R292" i="600"/>
  <c r="Q292" i="600"/>
  <c r="P292" i="600"/>
  <c r="R339" i="600" s="1"/>
  <c r="O292" i="600"/>
  <c r="J292" i="600" a="1"/>
  <c r="J292" i="600" s="1"/>
  <c r="I292" i="600"/>
  <c r="G292" i="600"/>
  <c r="W291" i="600"/>
  <c r="V291" i="600"/>
  <c r="N291" i="600"/>
  <c r="K291" i="600"/>
  <c r="M291" i="600" s="1"/>
  <c r="K291" i="600" a="1"/>
  <c r="J291" i="600"/>
  <c r="J291" i="600" a="1"/>
  <c r="H291" i="600"/>
  <c r="V290" i="600"/>
  <c r="W290" i="600" s="1"/>
  <c r="N290" i="600"/>
  <c r="M290" i="600"/>
  <c r="K290" i="600" a="1"/>
  <c r="K290" i="600" s="1"/>
  <c r="J290" i="600" a="1"/>
  <c r="J290" i="600" s="1"/>
  <c r="H290" i="600"/>
  <c r="W289" i="600"/>
  <c r="V289" i="600"/>
  <c r="N289" i="600"/>
  <c r="N292" i="600" s="1"/>
  <c r="K289" i="600"/>
  <c r="M289" i="600" s="1"/>
  <c r="K289" i="600" a="1"/>
  <c r="J289" i="600"/>
  <c r="J289" i="600" a="1"/>
  <c r="H289" i="600"/>
  <c r="H288" i="600"/>
  <c r="H287" i="600"/>
  <c r="H286" i="600"/>
  <c r="W285" i="600"/>
  <c r="V285" i="600"/>
  <c r="N285" i="600"/>
  <c r="K285" i="600"/>
  <c r="M285" i="600" s="1"/>
  <c r="K285" i="600" a="1"/>
  <c r="J285" i="600"/>
  <c r="J285" i="600" a="1"/>
  <c r="H285" i="600"/>
  <c r="V284" i="600"/>
  <c r="W284" i="600" s="1"/>
  <c r="N284" i="600"/>
  <c r="K284" i="600" a="1"/>
  <c r="K284" i="600" s="1"/>
  <c r="M284" i="600" s="1"/>
  <c r="J284" i="600" a="1"/>
  <c r="J284" i="600" s="1"/>
  <c r="H284" i="600"/>
  <c r="N283" i="600"/>
  <c r="K283" i="600"/>
  <c r="M283" i="600" s="1"/>
  <c r="K283" i="600" a="1"/>
  <c r="H283" i="600"/>
  <c r="N282" i="600"/>
  <c r="M282" i="600"/>
  <c r="K282" i="600" a="1"/>
  <c r="K282" i="600" s="1"/>
  <c r="H282" i="600"/>
  <c r="N281" i="600"/>
  <c r="K281" i="600"/>
  <c r="M281" i="600" s="1"/>
  <c r="K281" i="600" a="1"/>
  <c r="H281" i="600"/>
  <c r="N280" i="600"/>
  <c r="M280" i="600"/>
  <c r="K280" i="600" a="1"/>
  <c r="K280" i="600" s="1"/>
  <c r="H280" i="600"/>
  <c r="N279" i="600"/>
  <c r="K279" i="600"/>
  <c r="M279" i="600" s="1"/>
  <c r="K279" i="600" a="1"/>
  <c r="H279" i="600"/>
  <c r="N278" i="600"/>
  <c r="M278" i="600"/>
  <c r="K278" i="600" a="1"/>
  <c r="K278" i="600" s="1"/>
  <c r="H278" i="600"/>
  <c r="W277" i="600"/>
  <c r="V277" i="600"/>
  <c r="N277" i="600"/>
  <c r="K277" i="600"/>
  <c r="M277" i="600" s="1"/>
  <c r="K277" i="600" a="1"/>
  <c r="J277" i="600"/>
  <c r="J277" i="600" a="1"/>
  <c r="H277" i="600"/>
  <c r="V276" i="600"/>
  <c r="W276" i="600" s="1"/>
  <c r="N276" i="600"/>
  <c r="K276" i="600" a="1"/>
  <c r="K276" i="600" s="1"/>
  <c r="M276" i="600" s="1"/>
  <c r="J276" i="600" a="1"/>
  <c r="J276" i="600" s="1"/>
  <c r="H276" i="600"/>
  <c r="W275" i="600"/>
  <c r="V275" i="600"/>
  <c r="N275" i="600"/>
  <c r="K275" i="600"/>
  <c r="M275" i="600" s="1"/>
  <c r="K275" i="600" a="1"/>
  <c r="J275" i="600"/>
  <c r="J275" i="600" a="1"/>
  <c r="H275" i="600"/>
  <c r="V274" i="600"/>
  <c r="W274" i="600" s="1"/>
  <c r="N274" i="600"/>
  <c r="K274" i="600" a="1"/>
  <c r="K274" i="600" s="1"/>
  <c r="M274" i="600" s="1"/>
  <c r="J274" i="600" a="1"/>
  <c r="J274" i="600" s="1"/>
  <c r="H274" i="600"/>
  <c r="W273" i="600"/>
  <c r="V273" i="600"/>
  <c r="N273" i="600"/>
  <c r="K273" i="600"/>
  <c r="M273" i="600" s="1"/>
  <c r="K273" i="600" a="1"/>
  <c r="J273" i="600"/>
  <c r="J273" i="600" a="1"/>
  <c r="H273" i="600"/>
  <c r="V272" i="600"/>
  <c r="W272" i="600" s="1"/>
  <c r="N272" i="600"/>
  <c r="K272" i="600" a="1"/>
  <c r="K272" i="600" s="1"/>
  <c r="M272" i="600" s="1"/>
  <c r="J272" i="600" a="1"/>
  <c r="J272" i="600" s="1"/>
  <c r="H272" i="600"/>
  <c r="W271" i="600"/>
  <c r="V271" i="600"/>
  <c r="N271" i="600"/>
  <c r="K271" i="600"/>
  <c r="M271" i="600" s="1"/>
  <c r="K271" i="600" a="1"/>
  <c r="J271" i="600"/>
  <c r="J271" i="600" a="1"/>
  <c r="H271" i="600"/>
  <c r="V270" i="600"/>
  <c r="W270" i="600" s="1"/>
  <c r="N270" i="600"/>
  <c r="K270" i="600" a="1"/>
  <c r="K270" i="600" s="1"/>
  <c r="M270" i="600" s="1"/>
  <c r="J270" i="600" a="1"/>
  <c r="J270" i="600" s="1"/>
  <c r="H270" i="600"/>
  <c r="W269" i="600"/>
  <c r="V269" i="600"/>
  <c r="N269" i="600"/>
  <c r="K269" i="600"/>
  <c r="M269" i="600" s="1"/>
  <c r="K269" i="600" a="1"/>
  <c r="J269" i="600"/>
  <c r="J269" i="600" a="1"/>
  <c r="H269" i="600"/>
  <c r="V268" i="600"/>
  <c r="W268" i="600" s="1"/>
  <c r="N268" i="600"/>
  <c r="K268" i="600" a="1"/>
  <c r="K268" i="600" s="1"/>
  <c r="M268" i="600" s="1"/>
  <c r="J268" i="600" a="1"/>
  <c r="J268" i="600" s="1"/>
  <c r="H268" i="600"/>
  <c r="W267" i="600"/>
  <c r="V267" i="600"/>
  <c r="N267" i="600"/>
  <c r="K267" i="600"/>
  <c r="M267" i="600" s="1"/>
  <c r="K267" i="600" a="1"/>
  <c r="J267" i="600"/>
  <c r="J267" i="600" a="1"/>
  <c r="H267" i="600"/>
  <c r="V266" i="600"/>
  <c r="W266" i="600" s="1"/>
  <c r="N266" i="600"/>
  <c r="K266" i="600" a="1"/>
  <c r="K266" i="600" s="1"/>
  <c r="M266" i="600" s="1"/>
  <c r="J266" i="600" a="1"/>
  <c r="J266" i="600" s="1"/>
  <c r="H266" i="600"/>
  <c r="N265" i="600"/>
  <c r="K265" i="600"/>
  <c r="M265" i="600" s="1"/>
  <c r="K265" i="600" a="1"/>
  <c r="H265" i="600"/>
  <c r="V264" i="600"/>
  <c r="W264" i="600" s="1"/>
  <c r="N264" i="600"/>
  <c r="K264" i="600" a="1"/>
  <c r="K264" i="600" s="1"/>
  <c r="M264" i="600" s="1"/>
  <c r="J264" i="600" a="1"/>
  <c r="J264" i="600" s="1"/>
  <c r="H264" i="600"/>
  <c r="W263" i="600"/>
  <c r="V263" i="600"/>
  <c r="N263" i="600"/>
  <c r="K263" i="600"/>
  <c r="M263" i="600" s="1"/>
  <c r="K263" i="600" a="1"/>
  <c r="J263" i="600"/>
  <c r="J263" i="600" a="1"/>
  <c r="H263" i="600"/>
  <c r="V262" i="600"/>
  <c r="W262" i="600" s="1"/>
  <c r="N262" i="600"/>
  <c r="K262" i="600" a="1"/>
  <c r="K262" i="600" s="1"/>
  <c r="M262" i="600" s="1"/>
  <c r="J262" i="600" a="1"/>
  <c r="J262" i="600" s="1"/>
  <c r="H262" i="600"/>
  <c r="W261" i="600"/>
  <c r="V261" i="600"/>
  <c r="N261" i="600"/>
  <c r="K261" i="600"/>
  <c r="M261" i="600" s="1"/>
  <c r="K261" i="600" a="1"/>
  <c r="J261" i="600"/>
  <c r="J261" i="600" a="1"/>
  <c r="H261" i="600"/>
  <c r="V260" i="600"/>
  <c r="W260" i="600" s="1"/>
  <c r="N260" i="600"/>
  <c r="K260" i="600" a="1"/>
  <c r="K260" i="600" s="1"/>
  <c r="M260" i="600" s="1"/>
  <c r="J260" i="600" a="1"/>
  <c r="J260" i="600" s="1"/>
  <c r="H260" i="600"/>
  <c r="W259" i="600"/>
  <c r="V259" i="600"/>
  <c r="N259" i="600"/>
  <c r="K259" i="600"/>
  <c r="M259" i="600" s="1"/>
  <c r="K259" i="600" a="1"/>
  <c r="J259" i="600"/>
  <c r="J259" i="600" a="1"/>
  <c r="H259" i="600"/>
  <c r="H292" i="600" s="1"/>
  <c r="V258" i="600"/>
  <c r="W258" i="600" s="1"/>
  <c r="N258" i="600"/>
  <c r="K258" i="600" a="1"/>
  <c r="K258" i="600" s="1"/>
  <c r="K292" i="600" s="1"/>
  <c r="J258" i="600" a="1"/>
  <c r="J258" i="600" s="1"/>
  <c r="H258" i="600"/>
  <c r="AA257" i="600"/>
  <c r="Z257" i="600"/>
  <c r="Y257" i="600"/>
  <c r="X257" i="600"/>
  <c r="U257" i="600"/>
  <c r="T257" i="600"/>
  <c r="S257" i="600"/>
  <c r="R257" i="600"/>
  <c r="Q257" i="600"/>
  <c r="P257" i="600"/>
  <c r="O257" i="600"/>
  <c r="R338" i="600" s="1"/>
  <c r="I257" i="600"/>
  <c r="G257" i="600"/>
  <c r="J257" i="600" s="1" a="1"/>
  <c r="J257" i="600" s="1"/>
  <c r="H256" i="600"/>
  <c r="H255" i="600"/>
  <c r="H254" i="600"/>
  <c r="H253" i="600"/>
  <c r="H252" i="600"/>
  <c r="H251" i="600"/>
  <c r="K250" i="600"/>
  <c r="M250" i="600" s="1"/>
  <c r="K250" i="600" a="1"/>
  <c r="H250" i="600"/>
  <c r="K249" i="600"/>
  <c r="M249" i="600" s="1"/>
  <c r="K249" i="600" a="1"/>
  <c r="H249" i="600"/>
  <c r="K248" i="600"/>
  <c r="M248" i="600" s="1"/>
  <c r="K248" i="600" a="1"/>
  <c r="H248" i="600"/>
  <c r="K247" i="600"/>
  <c r="M247" i="600" s="1"/>
  <c r="K247" i="600" a="1"/>
  <c r="H247" i="600"/>
  <c r="V246" i="600"/>
  <c r="W246" i="600" s="1"/>
  <c r="N246" i="600"/>
  <c r="K246" i="600" a="1"/>
  <c r="K246" i="600" s="1"/>
  <c r="M246" i="600" s="1"/>
  <c r="J246" i="600" a="1"/>
  <c r="J246" i="600" s="1"/>
  <c r="H246" i="600"/>
  <c r="W245" i="600"/>
  <c r="V245" i="600"/>
  <c r="N245" i="600"/>
  <c r="K245" i="600"/>
  <c r="M245" i="600" s="1"/>
  <c r="K245" i="600" a="1"/>
  <c r="J245" i="600"/>
  <c r="J245" i="600" a="1"/>
  <c r="H245" i="600"/>
  <c r="V244" i="600"/>
  <c r="W244" i="600" s="1"/>
  <c r="N244" i="600"/>
  <c r="K244" i="600" a="1"/>
  <c r="K244" i="600" s="1"/>
  <c r="M244" i="600" s="1"/>
  <c r="J244" i="600" a="1"/>
  <c r="J244" i="600" s="1"/>
  <c r="H244" i="600"/>
  <c r="W243" i="600"/>
  <c r="V243" i="600"/>
  <c r="N243" i="600"/>
  <c r="K243" i="600"/>
  <c r="M243" i="600" s="1"/>
  <c r="K243" i="600" a="1"/>
  <c r="J243" i="600"/>
  <c r="J243" i="600" a="1"/>
  <c r="H243" i="600"/>
  <c r="M242" i="600"/>
  <c r="H242" i="600"/>
  <c r="V241" i="600"/>
  <c r="W241" i="600" s="1"/>
  <c r="N241" i="600"/>
  <c r="K241" i="600" a="1"/>
  <c r="K241" i="600" s="1"/>
  <c r="M241" i="600" s="1"/>
  <c r="J241" i="600" a="1"/>
  <c r="J241" i="600" s="1"/>
  <c r="H241" i="600"/>
  <c r="W240" i="600"/>
  <c r="V240" i="600"/>
  <c r="N240" i="600"/>
  <c r="K240" i="600"/>
  <c r="M240" i="600" s="1"/>
  <c r="K240" i="600" a="1"/>
  <c r="J240" i="600"/>
  <c r="J240" i="600" a="1"/>
  <c r="H240" i="600"/>
  <c r="K239" i="600"/>
  <c r="M239" i="600" s="1"/>
  <c r="K239" i="600" a="1"/>
  <c r="H239" i="600"/>
  <c r="H238" i="600"/>
  <c r="W237" i="600"/>
  <c r="V237" i="600"/>
  <c r="N237" i="600"/>
  <c r="K237" i="600"/>
  <c r="M237" i="600" s="1"/>
  <c r="K237" i="600" a="1"/>
  <c r="J237" i="600"/>
  <c r="J237" i="600" a="1"/>
  <c r="H237" i="600"/>
  <c r="V236" i="600"/>
  <c r="W236" i="600" s="1"/>
  <c r="N236" i="600"/>
  <c r="K236" i="600" a="1"/>
  <c r="K236" i="600" s="1"/>
  <c r="M236" i="600" s="1"/>
  <c r="J236" i="600" a="1"/>
  <c r="J236" i="600" s="1"/>
  <c r="H236" i="600"/>
  <c r="W235" i="600"/>
  <c r="V235" i="600"/>
  <c r="N235" i="600"/>
  <c r="K235" i="600"/>
  <c r="M235" i="600" s="1"/>
  <c r="K235" i="600" a="1"/>
  <c r="J235" i="600"/>
  <c r="J235" i="600" a="1"/>
  <c r="H235" i="600"/>
  <c r="V234" i="600"/>
  <c r="W234" i="600" s="1"/>
  <c r="N234" i="600"/>
  <c r="K234" i="600" a="1"/>
  <c r="K234" i="600" s="1"/>
  <c r="M234" i="600" s="1"/>
  <c r="J234" i="600" a="1"/>
  <c r="J234" i="600" s="1"/>
  <c r="H234" i="600"/>
  <c r="W233" i="600"/>
  <c r="V233" i="600"/>
  <c r="N233" i="600"/>
  <c r="K233" i="600"/>
  <c r="M233" i="600" s="1"/>
  <c r="K233" i="600" a="1"/>
  <c r="J233" i="600"/>
  <c r="J233" i="600" a="1"/>
  <c r="H233" i="600"/>
  <c r="V232" i="600"/>
  <c r="W232" i="600" s="1"/>
  <c r="N232" i="600"/>
  <c r="K232" i="600" a="1"/>
  <c r="K232" i="600" s="1"/>
  <c r="M232" i="600" s="1"/>
  <c r="J232" i="600" a="1"/>
  <c r="J232" i="600" s="1"/>
  <c r="H232" i="600"/>
  <c r="W231" i="600"/>
  <c r="V231" i="600"/>
  <c r="N231" i="600"/>
  <c r="K231" i="600"/>
  <c r="M231" i="600" s="1"/>
  <c r="K231" i="600" a="1"/>
  <c r="J231" i="600"/>
  <c r="J231" i="600" a="1"/>
  <c r="H231" i="600"/>
  <c r="V230" i="600"/>
  <c r="W230" i="600" s="1"/>
  <c r="N230" i="600"/>
  <c r="K230" i="600" a="1"/>
  <c r="K230" i="600" s="1"/>
  <c r="M230" i="600" s="1"/>
  <c r="J230" i="600" a="1"/>
  <c r="J230" i="600" s="1"/>
  <c r="H230" i="600"/>
  <c r="W229" i="600"/>
  <c r="V229" i="600"/>
  <c r="N229" i="600"/>
  <c r="K229" i="600"/>
  <c r="M229" i="600" s="1"/>
  <c r="K229" i="600" a="1"/>
  <c r="J229" i="600"/>
  <c r="J229" i="600" a="1"/>
  <c r="H229" i="600"/>
  <c r="V228" i="600"/>
  <c r="W228" i="600" s="1"/>
  <c r="N228" i="600"/>
  <c r="K228" i="600"/>
  <c r="M228" i="600" s="1"/>
  <c r="K228" i="600" a="1"/>
  <c r="J228" i="600"/>
  <c r="J228" i="600" a="1"/>
  <c r="H228" i="600"/>
  <c r="N227" i="600"/>
  <c r="K227" i="600" a="1"/>
  <c r="K227" i="600" s="1"/>
  <c r="M227" i="600" s="1"/>
  <c r="H227" i="600"/>
  <c r="N226" i="600"/>
  <c r="K226" i="600"/>
  <c r="M226" i="600" s="1"/>
  <c r="K226" i="600" a="1"/>
  <c r="H226" i="600"/>
  <c r="N225" i="600"/>
  <c r="K225" i="600" a="1"/>
  <c r="K225" i="600" s="1"/>
  <c r="M225" i="600" s="1"/>
  <c r="H225" i="600"/>
  <c r="N224" i="600"/>
  <c r="K224" i="600"/>
  <c r="M224" i="600" s="1"/>
  <c r="K224" i="600" a="1"/>
  <c r="H224" i="600"/>
  <c r="N223" i="600"/>
  <c r="K223" i="600" a="1"/>
  <c r="K223" i="600" s="1"/>
  <c r="M223" i="600" s="1"/>
  <c r="H223" i="600"/>
  <c r="N222" i="600"/>
  <c r="K222" i="600"/>
  <c r="M222" i="600" s="1"/>
  <c r="K222" i="600" a="1"/>
  <c r="H222" i="600"/>
  <c r="N221" i="600"/>
  <c r="K221" i="600" a="1"/>
  <c r="K221" i="600" s="1"/>
  <c r="M221" i="600" s="1"/>
  <c r="H221" i="600"/>
  <c r="N220" i="600"/>
  <c r="K220" i="600"/>
  <c r="M220" i="600" s="1"/>
  <c r="K220" i="600" a="1"/>
  <c r="H220" i="600"/>
  <c r="V219" i="600"/>
  <c r="W219" i="600" s="1"/>
  <c r="N219" i="600"/>
  <c r="K219" i="600" a="1"/>
  <c r="K219" i="600" s="1"/>
  <c r="M219" i="600" s="1"/>
  <c r="J219" i="600" a="1"/>
  <c r="J219" i="600" s="1"/>
  <c r="H219" i="600"/>
  <c r="W218" i="600"/>
  <c r="V218" i="600"/>
  <c r="N218" i="600"/>
  <c r="K218" i="600"/>
  <c r="M218" i="600" s="1"/>
  <c r="K218" i="600" a="1"/>
  <c r="J218" i="600"/>
  <c r="J218" i="600" a="1"/>
  <c r="H218" i="600"/>
  <c r="V217" i="600"/>
  <c r="W217" i="600" s="1"/>
  <c r="N217" i="600"/>
  <c r="K217" i="600" a="1"/>
  <c r="K217" i="600" s="1"/>
  <c r="M217" i="600" s="1"/>
  <c r="J217" i="600" a="1"/>
  <c r="J217" i="600" s="1"/>
  <c r="H217" i="600"/>
  <c r="W216" i="600"/>
  <c r="V216" i="600"/>
  <c r="N216" i="600"/>
  <c r="K216" i="600"/>
  <c r="M216" i="600" s="1"/>
  <c r="K216" i="600" a="1"/>
  <c r="J216" i="600"/>
  <c r="J216" i="600" a="1"/>
  <c r="H216" i="600"/>
  <c r="V215" i="600"/>
  <c r="W215" i="600" s="1"/>
  <c r="N215" i="600"/>
  <c r="K215" i="600" a="1"/>
  <c r="K215" i="600" s="1"/>
  <c r="M215" i="600" s="1"/>
  <c r="J215" i="600" a="1"/>
  <c r="J215" i="600" s="1"/>
  <c r="H215" i="600"/>
  <c r="W214" i="600"/>
  <c r="V214" i="600"/>
  <c r="N214" i="600"/>
  <c r="K214" i="600"/>
  <c r="M214" i="600" s="1"/>
  <c r="K214" i="600" a="1"/>
  <c r="J214" i="600"/>
  <c r="J214" i="600" a="1"/>
  <c r="H214" i="600"/>
  <c r="V213" i="600"/>
  <c r="W213" i="600" s="1"/>
  <c r="N213" i="600"/>
  <c r="K213" i="600" a="1"/>
  <c r="K213" i="600" s="1"/>
  <c r="M213" i="600" s="1"/>
  <c r="J213" i="600" a="1"/>
  <c r="J213" i="600" s="1"/>
  <c r="H213" i="600"/>
  <c r="W212" i="600"/>
  <c r="V212" i="600"/>
  <c r="N212" i="600"/>
  <c r="K212" i="600"/>
  <c r="M212" i="600" s="1"/>
  <c r="K212" i="600" a="1"/>
  <c r="J212" i="600"/>
  <c r="J212" i="600" a="1"/>
  <c r="H212" i="600"/>
  <c r="V211" i="600"/>
  <c r="W211" i="600" s="1"/>
  <c r="N211" i="600"/>
  <c r="K211" i="600" a="1"/>
  <c r="K211" i="600" s="1"/>
  <c r="M211" i="600" s="1"/>
  <c r="J211" i="600" a="1"/>
  <c r="J211" i="600" s="1"/>
  <c r="H211" i="600"/>
  <c r="W210" i="600"/>
  <c r="V210" i="600"/>
  <c r="N210" i="600"/>
  <c r="K210" i="600"/>
  <c r="M210" i="600" s="1"/>
  <c r="K210" i="600" a="1"/>
  <c r="J210" i="600"/>
  <c r="J210" i="600" a="1"/>
  <c r="H210" i="600"/>
  <c r="V209" i="600"/>
  <c r="W209" i="600" s="1"/>
  <c r="N209" i="600"/>
  <c r="K209" i="600" a="1"/>
  <c r="K209" i="600" s="1"/>
  <c r="M209" i="600" s="1"/>
  <c r="J209" i="600" a="1"/>
  <c r="J209" i="600" s="1"/>
  <c r="H209" i="600"/>
  <c r="W208" i="600"/>
  <c r="V208" i="600"/>
  <c r="N208" i="600"/>
  <c r="K208" i="600"/>
  <c r="M208" i="600" s="1"/>
  <c r="K208" i="600" a="1"/>
  <c r="J208" i="600"/>
  <c r="J208" i="600" a="1"/>
  <c r="H208" i="600"/>
  <c r="H207" i="600"/>
  <c r="H206" i="600"/>
  <c r="H205" i="600"/>
  <c r="W204" i="600"/>
  <c r="V204" i="600"/>
  <c r="N204" i="600"/>
  <c r="K204" i="600"/>
  <c r="M204" i="600" s="1"/>
  <c r="K204" i="600" a="1"/>
  <c r="J204" i="600"/>
  <c r="J204" i="600" a="1"/>
  <c r="H204" i="600"/>
  <c r="V203" i="600"/>
  <c r="W203" i="600" s="1"/>
  <c r="N203" i="600"/>
  <c r="K203" i="600" a="1"/>
  <c r="K203" i="600" s="1"/>
  <c r="M203" i="600" s="1"/>
  <c r="J203" i="600" a="1"/>
  <c r="J203" i="600" s="1"/>
  <c r="H203" i="600"/>
  <c r="W202" i="600"/>
  <c r="V202" i="600"/>
  <c r="N202" i="600"/>
  <c r="K202" i="600"/>
  <c r="M202" i="600" s="1"/>
  <c r="K202" i="600" a="1"/>
  <c r="J202" i="600"/>
  <c r="J202" i="600" a="1"/>
  <c r="H202" i="600"/>
  <c r="H201" i="600"/>
  <c r="W200" i="600"/>
  <c r="V200" i="600"/>
  <c r="N200" i="600"/>
  <c r="N257" i="600" s="1"/>
  <c r="K200" i="600"/>
  <c r="K200" i="600" a="1"/>
  <c r="J200" i="600"/>
  <c r="J200" i="600" a="1"/>
  <c r="H200" i="600"/>
  <c r="H257" i="600" s="1"/>
  <c r="AA199" i="600"/>
  <c r="Z199" i="600"/>
  <c r="Z335" i="600" s="1"/>
  <c r="Y199" i="600"/>
  <c r="X199" i="600"/>
  <c r="X335" i="600" s="1"/>
  <c r="U199" i="600"/>
  <c r="T199" i="600"/>
  <c r="T335" i="600" s="1"/>
  <c r="S199" i="600"/>
  <c r="R199" i="600"/>
  <c r="R335" i="600" s="1"/>
  <c r="Q199" i="600"/>
  <c r="P199" i="600"/>
  <c r="X338" i="600" s="1"/>
  <c r="O199" i="600"/>
  <c r="J199" i="600" a="1"/>
  <c r="J199" i="600" s="1"/>
  <c r="I199" i="600"/>
  <c r="G199" i="600"/>
  <c r="G335" i="600" s="1"/>
  <c r="W198" i="600"/>
  <c r="V198" i="600"/>
  <c r="N198" i="600"/>
  <c r="K198" i="600"/>
  <c r="M198" i="600" s="1"/>
  <c r="K198" i="600" a="1"/>
  <c r="J198" i="600"/>
  <c r="J198" i="600" a="1"/>
  <c r="H198" i="600"/>
  <c r="V197" i="600"/>
  <c r="W197" i="600" s="1"/>
  <c r="N197" i="600"/>
  <c r="K197" i="600" a="1"/>
  <c r="K197" i="600" s="1"/>
  <c r="M197" i="600" s="1"/>
  <c r="J197" i="600" a="1"/>
  <c r="J197" i="600" s="1"/>
  <c r="H197" i="600"/>
  <c r="K196" i="600" a="1"/>
  <c r="K196" i="600" s="1"/>
  <c r="M196" i="600" s="1"/>
  <c r="H196" i="600"/>
  <c r="K195" i="600" a="1"/>
  <c r="K195" i="600" s="1"/>
  <c r="M195" i="600" s="1"/>
  <c r="H195" i="600"/>
  <c r="K194" i="600" a="1"/>
  <c r="K194" i="600" s="1"/>
  <c r="M194" i="600" s="1"/>
  <c r="H194" i="600"/>
  <c r="K193" i="600" a="1"/>
  <c r="K193" i="600" s="1"/>
  <c r="M193" i="600" s="1"/>
  <c r="H193" i="600"/>
  <c r="W192" i="600"/>
  <c r="V192" i="600"/>
  <c r="N192" i="600"/>
  <c r="K192" i="600"/>
  <c r="M192" i="600" s="1"/>
  <c r="K192" i="600" a="1"/>
  <c r="J192" i="600"/>
  <c r="J192" i="600" a="1"/>
  <c r="H192" i="600"/>
  <c r="V191" i="600"/>
  <c r="W191" i="600" s="1"/>
  <c r="N191" i="600"/>
  <c r="K191" i="600" a="1"/>
  <c r="K191" i="600" s="1"/>
  <c r="M191" i="600" s="1"/>
  <c r="J191" i="600" a="1"/>
  <c r="J191" i="600" s="1"/>
  <c r="H191" i="600"/>
  <c r="W190" i="600"/>
  <c r="V190" i="600"/>
  <c r="N190" i="600"/>
  <c r="K190" i="600"/>
  <c r="M190" i="600" s="1"/>
  <c r="K190" i="600" a="1"/>
  <c r="J190" i="600"/>
  <c r="J190" i="600" a="1"/>
  <c r="H190" i="600"/>
  <c r="N189" i="600"/>
  <c r="K189" i="600" a="1"/>
  <c r="K189" i="600" s="1"/>
  <c r="M189" i="600" s="1"/>
  <c r="J189" i="600" a="1"/>
  <c r="J189" i="600" s="1"/>
  <c r="H189" i="600"/>
  <c r="N188" i="600"/>
  <c r="K188" i="600"/>
  <c r="M188" i="600" s="1"/>
  <c r="K188" i="600" a="1"/>
  <c r="J188" i="600"/>
  <c r="J188" i="600" a="1"/>
  <c r="H188" i="600"/>
  <c r="V187" i="600"/>
  <c r="W187" i="600" s="1"/>
  <c r="N187" i="600"/>
  <c r="K187" i="600" a="1"/>
  <c r="K187" i="600" s="1"/>
  <c r="M187" i="600" s="1"/>
  <c r="J187" i="600" a="1"/>
  <c r="J187" i="600" s="1"/>
  <c r="H187" i="600"/>
  <c r="W186" i="600"/>
  <c r="V186" i="600"/>
  <c r="N186" i="600"/>
  <c r="K186" i="600"/>
  <c r="M186" i="600" s="1"/>
  <c r="K186" i="600" a="1"/>
  <c r="J186" i="600"/>
  <c r="J186" i="600" a="1"/>
  <c r="H186" i="600"/>
  <c r="N185" i="600"/>
  <c r="K185" i="600" a="1"/>
  <c r="K185" i="600" s="1"/>
  <c r="M185" i="600" s="1"/>
  <c r="H185" i="600"/>
  <c r="N184" i="600"/>
  <c r="K184" i="600"/>
  <c r="M184" i="600" s="1"/>
  <c r="K184" i="600" a="1"/>
  <c r="H184" i="600"/>
  <c r="V183" i="600"/>
  <c r="W183" i="600" s="1"/>
  <c r="N183" i="600"/>
  <c r="K183" i="600" a="1"/>
  <c r="K183" i="600" s="1"/>
  <c r="M183" i="600" s="1"/>
  <c r="J183" i="600" a="1"/>
  <c r="J183" i="600" s="1"/>
  <c r="H183" i="600"/>
  <c r="W182" i="600"/>
  <c r="V182" i="600"/>
  <c r="N182" i="600"/>
  <c r="K182" i="600"/>
  <c r="M182" i="600" s="1"/>
  <c r="K182" i="600" a="1"/>
  <c r="J182" i="600"/>
  <c r="J182" i="600" a="1"/>
  <c r="H182" i="600"/>
  <c r="V181" i="600"/>
  <c r="W181" i="600" s="1"/>
  <c r="N181" i="600"/>
  <c r="K181" i="600" a="1"/>
  <c r="K181" i="600" s="1"/>
  <c r="M181" i="600" s="1"/>
  <c r="J181" i="600" a="1"/>
  <c r="J181" i="600" s="1"/>
  <c r="H181" i="600"/>
  <c r="W180" i="600"/>
  <c r="V180" i="600"/>
  <c r="N180" i="600"/>
  <c r="K180" i="600"/>
  <c r="M180" i="600" s="1"/>
  <c r="K180" i="600" a="1"/>
  <c r="J180" i="600"/>
  <c r="J180" i="600" a="1"/>
  <c r="H180" i="600"/>
  <c r="V179" i="600"/>
  <c r="W179" i="600" s="1"/>
  <c r="N179" i="600"/>
  <c r="K179" i="600" a="1"/>
  <c r="K179" i="600" s="1"/>
  <c r="M179" i="600" s="1"/>
  <c r="J179" i="600" a="1"/>
  <c r="J179" i="600" s="1"/>
  <c r="H179" i="600"/>
  <c r="W178" i="600"/>
  <c r="W199" i="600" s="1"/>
  <c r="V178" i="600"/>
  <c r="N178" i="600"/>
  <c r="N199" i="600" s="1"/>
  <c r="N335" i="600" s="1"/>
  <c r="B344" i="600" s="1"/>
  <c r="E344" i="600" s="1"/>
  <c r="K178" i="600"/>
  <c r="M178" i="600" s="1"/>
  <c r="K178" i="600" a="1"/>
  <c r="J178" i="600"/>
  <c r="J178" i="600" a="1"/>
  <c r="H178" i="600"/>
  <c r="H199" i="600" s="1"/>
  <c r="X171" i="600"/>
  <c r="Q529" i="600" s="1"/>
  <c r="X170" i="600"/>
  <c r="Q528" i="600" s="1"/>
  <c r="G170" i="600"/>
  <c r="E170" i="600"/>
  <c r="C170" i="600"/>
  <c r="X169" i="600"/>
  <c r="Q527" i="600" s="1"/>
  <c r="I169" i="600"/>
  <c r="E169" i="600"/>
  <c r="K169" i="600" s="1"/>
  <c r="M169" i="600" s="1"/>
  <c r="I168" i="600"/>
  <c r="E168" i="600"/>
  <c r="K168" i="600" s="1"/>
  <c r="M168" i="600" s="1"/>
  <c r="I167" i="600"/>
  <c r="E167" i="600"/>
  <c r="K167" i="600" s="1"/>
  <c r="M167" i="600" s="1"/>
  <c r="X166" i="600"/>
  <c r="Q524" i="600" s="1"/>
  <c r="I166" i="600"/>
  <c r="I170" i="600" s="1"/>
  <c r="E166" i="600"/>
  <c r="K166" i="600" s="1"/>
  <c r="AA163" i="600"/>
  <c r="Z163" i="600"/>
  <c r="Y163" i="600"/>
  <c r="X163" i="600"/>
  <c r="U163" i="600"/>
  <c r="T163" i="600"/>
  <c r="S163" i="600"/>
  <c r="R163" i="600"/>
  <c r="Q163" i="600"/>
  <c r="P163" i="600"/>
  <c r="O163" i="600"/>
  <c r="R171" i="600" s="1"/>
  <c r="I163" i="600"/>
  <c r="G163" i="600"/>
  <c r="C529" i="600" s="1"/>
  <c r="H162" i="600"/>
  <c r="H161" i="600"/>
  <c r="H160" i="600"/>
  <c r="W159" i="600"/>
  <c r="V159" i="600"/>
  <c r="N159" i="600"/>
  <c r="K159" i="600" a="1"/>
  <c r="K159" i="600" s="1"/>
  <c r="J159" i="600" a="1"/>
  <c r="J159" i="600" s="1"/>
  <c r="D159" i="600"/>
  <c r="H159" i="600" s="1"/>
  <c r="V158" i="600"/>
  <c r="W158" i="600" s="1"/>
  <c r="N158" i="600"/>
  <c r="K158" i="600" a="1"/>
  <c r="K158" i="600" s="1"/>
  <c r="M158" i="600" s="1"/>
  <c r="J158" i="600" a="1"/>
  <c r="J158" i="600" s="1"/>
  <c r="H158" i="600"/>
  <c r="H157" i="600"/>
  <c r="H156" i="600"/>
  <c r="V155" i="600"/>
  <c r="W155" i="600" s="1"/>
  <c r="N155" i="600"/>
  <c r="K155" i="600"/>
  <c r="M155" i="600" s="1"/>
  <c r="K155" i="600" a="1"/>
  <c r="J155" i="600"/>
  <c r="J155" i="600" a="1"/>
  <c r="H155" i="600"/>
  <c r="V154" i="600"/>
  <c r="W154" i="600" s="1"/>
  <c r="N154" i="600"/>
  <c r="K154" i="600" a="1"/>
  <c r="K154" i="600" s="1"/>
  <c r="M154" i="600" s="1"/>
  <c r="J154" i="600" a="1"/>
  <c r="J154" i="600" s="1"/>
  <c r="H154" i="600"/>
  <c r="H153" i="600"/>
  <c r="V152" i="600"/>
  <c r="W152" i="600" s="1"/>
  <c r="N152" i="600"/>
  <c r="K152" i="600" a="1"/>
  <c r="K152" i="600" s="1"/>
  <c r="M152" i="600" s="1"/>
  <c r="J152" i="600" a="1"/>
  <c r="J152" i="600" s="1"/>
  <c r="H152" i="600"/>
  <c r="W151" i="600"/>
  <c r="V151" i="600"/>
  <c r="N151" i="600"/>
  <c r="K151" i="600" a="1"/>
  <c r="K151" i="600" s="1"/>
  <c r="M151" i="600" s="1"/>
  <c r="J151" i="600" a="1"/>
  <c r="J151" i="600" s="1"/>
  <c r="H151" i="600"/>
  <c r="V150" i="600"/>
  <c r="W150" i="600" s="1"/>
  <c r="N150" i="600"/>
  <c r="K150" i="600" a="1"/>
  <c r="K150" i="600" s="1"/>
  <c r="M150" i="600" s="1"/>
  <c r="J150" i="600" a="1"/>
  <c r="J150" i="600" s="1"/>
  <c r="H150" i="600"/>
  <c r="V149" i="600"/>
  <c r="N149" i="600"/>
  <c r="N163" i="600" s="1"/>
  <c r="K149" i="600"/>
  <c r="K149" i="600" a="1"/>
  <c r="J149" i="600"/>
  <c r="J149" i="600" a="1"/>
  <c r="H149" i="600"/>
  <c r="AA148" i="600"/>
  <c r="Z148" i="600"/>
  <c r="Y148" i="600"/>
  <c r="X148" i="600"/>
  <c r="U148" i="600"/>
  <c r="T148" i="600"/>
  <c r="S148" i="600"/>
  <c r="Q148" i="600"/>
  <c r="P148" i="600"/>
  <c r="O148" i="600"/>
  <c r="I148" i="600"/>
  <c r="G148" i="600"/>
  <c r="C528" i="600" s="1"/>
  <c r="V147" i="600"/>
  <c r="W147" i="600" s="1"/>
  <c r="N147" i="600"/>
  <c r="K147" i="600" a="1"/>
  <c r="K147" i="600" s="1"/>
  <c r="M147" i="600" s="1"/>
  <c r="J147" i="600" a="1"/>
  <c r="J147" i="600" s="1"/>
  <c r="H147" i="600"/>
  <c r="K146" i="600" a="1"/>
  <c r="K146" i="600" s="1"/>
  <c r="H146" i="600"/>
  <c r="K145" i="600" a="1"/>
  <c r="K145" i="600" s="1"/>
  <c r="H145" i="600"/>
  <c r="K144" i="600" a="1"/>
  <c r="K144" i="600" s="1"/>
  <c r="K143" i="600" a="1"/>
  <c r="K143" i="600" s="1"/>
  <c r="H143" i="600"/>
  <c r="W142" i="600"/>
  <c r="V142" i="600"/>
  <c r="N142" i="600"/>
  <c r="K142" i="600" a="1"/>
  <c r="K142" i="600" s="1"/>
  <c r="M142" i="600" s="1"/>
  <c r="J142" i="600" a="1"/>
  <c r="J142" i="600" s="1"/>
  <c r="H142" i="600"/>
  <c r="V141" i="600"/>
  <c r="W141" i="600" s="1"/>
  <c r="N141" i="600"/>
  <c r="K141" i="600" a="1"/>
  <c r="K141" i="600" s="1"/>
  <c r="M141" i="600" s="1"/>
  <c r="J141" i="600" a="1"/>
  <c r="J141" i="600" s="1"/>
  <c r="H141" i="600"/>
  <c r="V140" i="600"/>
  <c r="W140" i="600" s="1"/>
  <c r="N140" i="600"/>
  <c r="K140" i="600"/>
  <c r="M140" i="600" s="1"/>
  <c r="K140" i="600" a="1"/>
  <c r="J140" i="600"/>
  <c r="J140" i="600" a="1"/>
  <c r="H140" i="600"/>
  <c r="V139" i="600"/>
  <c r="W139" i="600" s="1"/>
  <c r="N139" i="600"/>
  <c r="K139" i="600" a="1"/>
  <c r="K139" i="600" s="1"/>
  <c r="M139" i="600" s="1"/>
  <c r="J139" i="600" a="1"/>
  <c r="J139" i="600" s="1"/>
  <c r="H139" i="600"/>
  <c r="W138" i="600"/>
  <c r="V138" i="600"/>
  <c r="N138" i="600"/>
  <c r="N148" i="600" s="1"/>
  <c r="K138" i="600" a="1"/>
  <c r="K138" i="600" s="1"/>
  <c r="J138" i="600" a="1"/>
  <c r="J138" i="600" s="1"/>
  <c r="H138" i="600"/>
  <c r="AA137" i="600"/>
  <c r="Z137" i="600"/>
  <c r="Y137" i="600"/>
  <c r="X137" i="600"/>
  <c r="U137" i="600"/>
  <c r="T137" i="600"/>
  <c r="S137" i="600"/>
  <c r="Q137" i="600"/>
  <c r="P137" i="600"/>
  <c r="O137" i="600"/>
  <c r="R169" i="600" s="1"/>
  <c r="I137" i="600"/>
  <c r="G137" i="600"/>
  <c r="C527" i="600" s="1"/>
  <c r="V136" i="600"/>
  <c r="W136" i="600" s="1"/>
  <c r="N136" i="600"/>
  <c r="K136" i="600" a="1"/>
  <c r="K136" i="600" s="1"/>
  <c r="M136" i="600" s="1"/>
  <c r="J136" i="600" a="1"/>
  <c r="J136" i="600" s="1"/>
  <c r="H136" i="600"/>
  <c r="W135" i="600"/>
  <c r="V135" i="600"/>
  <c r="N135" i="600"/>
  <c r="K135" i="600" a="1"/>
  <c r="K135" i="600" s="1"/>
  <c r="M135" i="600" s="1"/>
  <c r="J135" i="600" a="1"/>
  <c r="J135" i="600" s="1"/>
  <c r="H135" i="600"/>
  <c r="V134" i="600"/>
  <c r="W134" i="600" s="1"/>
  <c r="N134" i="600"/>
  <c r="K134" i="600" a="1"/>
  <c r="K134" i="600" s="1"/>
  <c r="M134" i="600" s="1"/>
  <c r="J134" i="600" a="1"/>
  <c r="J134" i="600" s="1"/>
  <c r="H134" i="600"/>
  <c r="V133" i="600"/>
  <c r="W133" i="600" s="1"/>
  <c r="N133" i="600"/>
  <c r="K133" i="600"/>
  <c r="M133" i="600" s="1"/>
  <c r="K133" i="600" a="1"/>
  <c r="J133" i="600"/>
  <c r="J133" i="600" a="1"/>
  <c r="H133" i="600"/>
  <c r="V132" i="600"/>
  <c r="W132" i="600" s="1"/>
  <c r="N132" i="600"/>
  <c r="K132" i="600" a="1"/>
  <c r="K132" i="600" s="1"/>
  <c r="M132" i="600" s="1"/>
  <c r="J132" i="600" a="1"/>
  <c r="J132" i="600" s="1"/>
  <c r="H132" i="600"/>
  <c r="W131" i="600"/>
  <c r="V131" i="600"/>
  <c r="N131" i="600"/>
  <c r="K131" i="600" a="1"/>
  <c r="K131" i="600" s="1"/>
  <c r="M131" i="600" s="1"/>
  <c r="J131" i="600" a="1"/>
  <c r="J131" i="600" s="1"/>
  <c r="H131" i="600"/>
  <c r="V130" i="600"/>
  <c r="W130" i="600" s="1"/>
  <c r="N130" i="600"/>
  <c r="K130" i="600" a="1"/>
  <c r="K130" i="600" s="1"/>
  <c r="M130" i="600" s="1"/>
  <c r="J130" i="600" a="1"/>
  <c r="J130" i="600" s="1"/>
  <c r="H130" i="600"/>
  <c r="V129" i="600"/>
  <c r="W129" i="600" s="1"/>
  <c r="N129" i="600"/>
  <c r="K129" i="600"/>
  <c r="M129" i="600" s="1"/>
  <c r="K129" i="600" a="1"/>
  <c r="J129" i="600"/>
  <c r="J129" i="600" a="1"/>
  <c r="H129" i="600"/>
  <c r="V128" i="600"/>
  <c r="W128" i="600" s="1"/>
  <c r="N128" i="600"/>
  <c r="K128" i="600" a="1"/>
  <c r="K128" i="600" s="1"/>
  <c r="M128" i="600" s="1"/>
  <c r="J128" i="600" a="1"/>
  <c r="J128" i="600" s="1"/>
  <c r="H128" i="600"/>
  <c r="W127" i="600"/>
  <c r="V127" i="600"/>
  <c r="N127" i="600"/>
  <c r="K127" i="600" a="1"/>
  <c r="K127" i="600" s="1"/>
  <c r="M127" i="600" s="1"/>
  <c r="J127" i="600" a="1"/>
  <c r="J127" i="600" s="1"/>
  <c r="H127" i="600"/>
  <c r="V126" i="600"/>
  <c r="W126" i="600" s="1"/>
  <c r="N126" i="600"/>
  <c r="K126" i="600" a="1"/>
  <c r="K126" i="600" s="1"/>
  <c r="M126" i="600" s="1"/>
  <c r="J126" i="600" a="1"/>
  <c r="J126" i="600" s="1"/>
  <c r="H126" i="600"/>
  <c r="V125" i="600"/>
  <c r="W125" i="600" s="1"/>
  <c r="N125" i="600"/>
  <c r="K125" i="600"/>
  <c r="M125" i="600" s="1"/>
  <c r="K125" i="600" a="1"/>
  <c r="J125" i="600"/>
  <c r="J125" i="600" a="1"/>
  <c r="H125" i="600"/>
  <c r="V124" i="600"/>
  <c r="W124" i="600" s="1"/>
  <c r="N124" i="600"/>
  <c r="K124" i="600" a="1"/>
  <c r="K124" i="600" s="1"/>
  <c r="M124" i="600" s="1"/>
  <c r="J124" i="600" a="1"/>
  <c r="J124" i="600" s="1"/>
  <c r="H124" i="600"/>
  <c r="W123" i="600"/>
  <c r="V123" i="600"/>
  <c r="N123" i="600"/>
  <c r="K123" i="600" a="1"/>
  <c r="K123" i="600" s="1"/>
  <c r="M123" i="600" s="1"/>
  <c r="J123" i="600" a="1"/>
  <c r="J123" i="600" s="1"/>
  <c r="H123" i="600"/>
  <c r="V122" i="600"/>
  <c r="W122" i="600" s="1"/>
  <c r="N122" i="600"/>
  <c r="K122" i="600" a="1"/>
  <c r="K122" i="600" s="1"/>
  <c r="J122" i="600" a="1"/>
  <c r="J122" i="600" s="1"/>
  <c r="H122" i="600"/>
  <c r="H137" i="600" s="1"/>
  <c r="AA121" i="600"/>
  <c r="Z121" i="600"/>
  <c r="Y121" i="600"/>
  <c r="X121" i="600"/>
  <c r="U121" i="600"/>
  <c r="T121" i="600"/>
  <c r="S121" i="600"/>
  <c r="R121" i="600"/>
  <c r="Q121" i="600"/>
  <c r="P121" i="600"/>
  <c r="O121" i="600"/>
  <c r="R168" i="600" s="1"/>
  <c r="I121" i="600"/>
  <c r="G121" i="600"/>
  <c r="C526" i="600" s="1"/>
  <c r="V120" i="600"/>
  <c r="W120" i="600" s="1"/>
  <c r="N120" i="600"/>
  <c r="K120" i="600" a="1"/>
  <c r="K120" i="600" s="1"/>
  <c r="M120" i="600" s="1"/>
  <c r="J120" i="600" a="1"/>
  <c r="J120" i="600" s="1"/>
  <c r="H120" i="600"/>
  <c r="V119" i="600"/>
  <c r="W119" i="600" s="1"/>
  <c r="N119" i="600"/>
  <c r="K119" i="600"/>
  <c r="M119" i="600" s="1"/>
  <c r="K119" i="600" a="1"/>
  <c r="J119" i="600"/>
  <c r="J119" i="600" a="1"/>
  <c r="H119" i="600"/>
  <c r="V118" i="600"/>
  <c r="W118" i="600" s="1"/>
  <c r="N118" i="600"/>
  <c r="K118" i="600" a="1"/>
  <c r="K118" i="600" s="1"/>
  <c r="M118" i="600" s="1"/>
  <c r="J118" i="600" a="1"/>
  <c r="J118" i="600" s="1"/>
  <c r="H118" i="600"/>
  <c r="K117" i="600" a="1"/>
  <c r="K117" i="600" s="1"/>
  <c r="H117" i="600"/>
  <c r="K116" i="600" a="1"/>
  <c r="K116" i="600" s="1"/>
  <c r="H116" i="600"/>
  <c r="K115" i="600"/>
  <c r="K115" i="600" a="1"/>
  <c r="H115" i="600"/>
  <c r="V114" i="600"/>
  <c r="W114" i="600" s="1"/>
  <c r="N114" i="600"/>
  <c r="K114" i="600" a="1"/>
  <c r="K114" i="600" s="1"/>
  <c r="M114" i="600" s="1"/>
  <c r="J114" i="600" a="1"/>
  <c r="J114" i="600" s="1"/>
  <c r="H114" i="600"/>
  <c r="V113" i="600"/>
  <c r="W113" i="600" s="1"/>
  <c r="N113" i="600"/>
  <c r="K113" i="600"/>
  <c r="M113" i="600" s="1"/>
  <c r="K113" i="600" a="1"/>
  <c r="J113" i="600"/>
  <c r="J113" i="600" a="1"/>
  <c r="H113" i="600"/>
  <c r="N112" i="600"/>
  <c r="K112" i="600" a="1"/>
  <c r="K112" i="600" s="1"/>
  <c r="M112" i="600" s="1"/>
  <c r="H112" i="600"/>
  <c r="N111" i="600"/>
  <c r="K111" i="600" a="1"/>
  <c r="K111" i="600" s="1"/>
  <c r="M111" i="600" s="1"/>
  <c r="H111" i="600"/>
  <c r="N110" i="600"/>
  <c r="K110" i="600" a="1"/>
  <c r="K110" i="600" s="1"/>
  <c r="M110" i="600" s="1"/>
  <c r="H110" i="600"/>
  <c r="N109" i="600"/>
  <c r="K109" i="600"/>
  <c r="M109" i="600" s="1"/>
  <c r="K109" i="600" a="1"/>
  <c r="H109" i="600"/>
  <c r="N108" i="600"/>
  <c r="K108" i="600" a="1"/>
  <c r="K108" i="600" s="1"/>
  <c r="M108" i="600" s="1"/>
  <c r="H108" i="600"/>
  <c r="N107" i="600"/>
  <c r="K107" i="600" a="1"/>
  <c r="K107" i="600" s="1"/>
  <c r="M107" i="600" s="1"/>
  <c r="H107" i="600"/>
  <c r="V106" i="600"/>
  <c r="W106" i="600" s="1"/>
  <c r="N106" i="600"/>
  <c r="K106" i="600" a="1"/>
  <c r="K106" i="600" s="1"/>
  <c r="M106" i="600" s="1"/>
  <c r="J106" i="600" a="1"/>
  <c r="J106" i="600" s="1"/>
  <c r="H106" i="600"/>
  <c r="V105" i="600"/>
  <c r="W105" i="600" s="1"/>
  <c r="N105" i="600"/>
  <c r="K105" i="600"/>
  <c r="M105" i="600" s="1"/>
  <c r="K105" i="600" a="1"/>
  <c r="J105" i="600"/>
  <c r="J105" i="600" a="1"/>
  <c r="H105" i="600"/>
  <c r="V104" i="600"/>
  <c r="W104" i="600" s="1"/>
  <c r="N104" i="600"/>
  <c r="K104" i="600" a="1"/>
  <c r="K104" i="600" s="1"/>
  <c r="M104" i="600" s="1"/>
  <c r="J104" i="600" a="1"/>
  <c r="J104" i="600" s="1"/>
  <c r="H104" i="600"/>
  <c r="V103" i="600"/>
  <c r="W103" i="600" s="1"/>
  <c r="N103" i="600"/>
  <c r="K103" i="600" a="1"/>
  <c r="K103" i="600" s="1"/>
  <c r="M103" i="600" s="1"/>
  <c r="J103" i="600" a="1"/>
  <c r="J103" i="600" s="1"/>
  <c r="H103" i="600"/>
  <c r="V102" i="600"/>
  <c r="W102" i="600" s="1"/>
  <c r="N102" i="600"/>
  <c r="K102" i="600" a="1"/>
  <c r="K102" i="600" s="1"/>
  <c r="M102" i="600" s="1"/>
  <c r="J102" i="600" a="1"/>
  <c r="J102" i="600" s="1"/>
  <c r="H102" i="600"/>
  <c r="V101" i="600"/>
  <c r="W101" i="600" s="1"/>
  <c r="N101" i="600"/>
  <c r="K101" i="600"/>
  <c r="M101" i="600" s="1"/>
  <c r="K101" i="600" a="1"/>
  <c r="J101" i="600"/>
  <c r="J101" i="600" a="1"/>
  <c r="H101" i="600"/>
  <c r="V100" i="600"/>
  <c r="W100" i="600" s="1"/>
  <c r="N100" i="600"/>
  <c r="K100" i="600" a="1"/>
  <c r="K100" i="600" s="1"/>
  <c r="M100" i="600" s="1"/>
  <c r="J100" i="600" a="1"/>
  <c r="J100" i="600" s="1"/>
  <c r="H100" i="600"/>
  <c r="W99" i="600"/>
  <c r="V99" i="600"/>
  <c r="N99" i="600"/>
  <c r="K99" i="600" a="1"/>
  <c r="K99" i="600" s="1"/>
  <c r="M99" i="600" s="1"/>
  <c r="J99" i="600" a="1"/>
  <c r="J99" i="600" s="1"/>
  <c r="H99" i="600"/>
  <c r="V98" i="600"/>
  <c r="W98" i="600" s="1"/>
  <c r="N98" i="600"/>
  <c r="K98" i="600" a="1"/>
  <c r="K98" i="600" s="1"/>
  <c r="M98" i="600" s="1"/>
  <c r="J98" i="600" a="1"/>
  <c r="J98" i="600" s="1"/>
  <c r="H98" i="600"/>
  <c r="V97" i="600"/>
  <c r="W97" i="600" s="1"/>
  <c r="N97" i="600"/>
  <c r="K97" i="600"/>
  <c r="M97" i="600" s="1"/>
  <c r="K97" i="600" a="1"/>
  <c r="J97" i="600"/>
  <c r="J97" i="600" a="1"/>
  <c r="H97" i="600"/>
  <c r="V96" i="600"/>
  <c r="W96" i="600" s="1"/>
  <c r="N96" i="600"/>
  <c r="K96" i="600" a="1"/>
  <c r="K96" i="600" s="1"/>
  <c r="M96" i="600" s="1"/>
  <c r="J96" i="600" a="1"/>
  <c r="J96" i="600" s="1"/>
  <c r="H96" i="600"/>
  <c r="W95" i="600"/>
  <c r="V95" i="600"/>
  <c r="N95" i="600"/>
  <c r="K95" i="600" a="1"/>
  <c r="K95" i="600" s="1"/>
  <c r="M95" i="600" s="1"/>
  <c r="J95" i="600" a="1"/>
  <c r="J95" i="600" s="1"/>
  <c r="H95" i="600"/>
  <c r="K94" i="600"/>
  <c r="M94" i="600" s="1"/>
  <c r="K94" i="600" a="1"/>
  <c r="H94" i="600"/>
  <c r="V93" i="600"/>
  <c r="W93" i="600" s="1"/>
  <c r="N93" i="600"/>
  <c r="K93" i="600" a="1"/>
  <c r="K93" i="600" s="1"/>
  <c r="M93" i="600" s="1"/>
  <c r="J93" i="600" a="1"/>
  <c r="J93" i="600" s="1"/>
  <c r="H93" i="600"/>
  <c r="W92" i="600"/>
  <c r="V92" i="600"/>
  <c r="N92" i="600"/>
  <c r="K92" i="600" a="1"/>
  <c r="K92" i="600" s="1"/>
  <c r="M92" i="600" s="1"/>
  <c r="J92" i="600" a="1"/>
  <c r="J92" i="600" s="1"/>
  <c r="H92" i="600"/>
  <c r="V91" i="600"/>
  <c r="W91" i="600" s="1"/>
  <c r="N91" i="600"/>
  <c r="K91" i="600" a="1"/>
  <c r="K91" i="600" s="1"/>
  <c r="M91" i="600" s="1"/>
  <c r="J91" i="600" a="1"/>
  <c r="J91" i="600" s="1"/>
  <c r="H91" i="600"/>
  <c r="V90" i="600"/>
  <c r="W90" i="600" s="1"/>
  <c r="N90" i="600"/>
  <c r="K90" i="600"/>
  <c r="M90" i="600" s="1"/>
  <c r="K90" i="600" a="1"/>
  <c r="J90" i="600"/>
  <c r="J90" i="600" a="1"/>
  <c r="H90" i="600"/>
  <c r="V89" i="600"/>
  <c r="W89" i="600" s="1"/>
  <c r="N89" i="600"/>
  <c r="K89" i="600" a="1"/>
  <c r="K89" i="600" s="1"/>
  <c r="M89" i="600" s="1"/>
  <c r="J89" i="600" a="1"/>
  <c r="J89" i="600" s="1"/>
  <c r="H89" i="600"/>
  <c r="W88" i="600"/>
  <c r="V88" i="600"/>
  <c r="N88" i="600"/>
  <c r="K88" i="600" a="1"/>
  <c r="K88" i="600" s="1"/>
  <c r="M88" i="600" s="1"/>
  <c r="J88" i="600" a="1"/>
  <c r="J88" i="600" s="1"/>
  <c r="H88" i="600"/>
  <c r="V87" i="600"/>
  <c r="V121" i="600" s="1"/>
  <c r="W121" i="600" s="1"/>
  <c r="N87" i="600"/>
  <c r="K87" i="600" a="1"/>
  <c r="K87" i="600" s="1"/>
  <c r="J87" i="600" a="1"/>
  <c r="J87" i="600" s="1"/>
  <c r="H87" i="600"/>
  <c r="H121" i="600" s="1"/>
  <c r="AA86" i="600"/>
  <c r="Z86" i="600"/>
  <c r="Y86" i="600"/>
  <c r="X86" i="600"/>
  <c r="U86" i="600"/>
  <c r="T86" i="600"/>
  <c r="S86" i="600"/>
  <c r="R86" i="600"/>
  <c r="Q86" i="600"/>
  <c r="P86" i="600"/>
  <c r="O86" i="600"/>
  <c r="R167" i="600" s="1"/>
  <c r="I86" i="600"/>
  <c r="G86" i="600"/>
  <c r="C525" i="600" s="1"/>
  <c r="K85" i="600" a="1"/>
  <c r="K85" i="600" s="1"/>
  <c r="H85" i="600"/>
  <c r="K84" i="600"/>
  <c r="K84" i="600" a="1"/>
  <c r="H84" i="600"/>
  <c r="K83" i="600" a="1"/>
  <c r="K83" i="600" s="1"/>
  <c r="H83" i="600"/>
  <c r="K82" i="600" a="1"/>
  <c r="K82" i="600" s="1"/>
  <c r="H82" i="600"/>
  <c r="K81" i="600" a="1"/>
  <c r="K81" i="600" s="1"/>
  <c r="H81" i="600"/>
  <c r="K80" i="600" a="1"/>
  <c r="K80" i="600" s="1"/>
  <c r="H80" i="600"/>
  <c r="K79" i="600" a="1"/>
  <c r="K79" i="600" s="1"/>
  <c r="M79" i="600" s="1"/>
  <c r="H79" i="600"/>
  <c r="K78" i="600"/>
  <c r="M78" i="600" s="1"/>
  <c r="K78" i="600" a="1"/>
  <c r="H78" i="600"/>
  <c r="K77" i="600" a="1"/>
  <c r="K77" i="600" s="1"/>
  <c r="M77" i="600" s="1"/>
  <c r="H77" i="600"/>
  <c r="K76" i="600"/>
  <c r="M76" i="600" s="1"/>
  <c r="K76" i="600" a="1"/>
  <c r="H76" i="600"/>
  <c r="V75" i="600"/>
  <c r="W75" i="600" s="1"/>
  <c r="N75" i="600"/>
  <c r="K75" i="600" a="1"/>
  <c r="K75" i="600" s="1"/>
  <c r="M75" i="600" s="1"/>
  <c r="J75" i="600" a="1"/>
  <c r="J75" i="600" s="1"/>
  <c r="H75" i="600"/>
  <c r="V74" i="600"/>
  <c r="W74" i="600" s="1"/>
  <c r="N74" i="600"/>
  <c r="K74" i="600"/>
  <c r="M74" i="600" s="1"/>
  <c r="K74" i="600" a="1"/>
  <c r="J74" i="600"/>
  <c r="J74" i="600" a="1"/>
  <c r="H74" i="600"/>
  <c r="V73" i="600"/>
  <c r="W73" i="600" s="1"/>
  <c r="N73" i="600"/>
  <c r="K73" i="600" a="1"/>
  <c r="K73" i="600" s="1"/>
  <c r="M73" i="600" s="1"/>
  <c r="J73" i="600" a="1"/>
  <c r="J73" i="600" s="1"/>
  <c r="H73" i="600"/>
  <c r="W72" i="600"/>
  <c r="V72" i="600"/>
  <c r="N72" i="600"/>
  <c r="K72" i="600" a="1"/>
  <c r="K72" i="600" s="1"/>
  <c r="M72" i="600" s="1"/>
  <c r="J72" i="600" a="1"/>
  <c r="J72" i="600" s="1"/>
  <c r="H72" i="600"/>
  <c r="H71" i="600"/>
  <c r="V70" i="600"/>
  <c r="W70" i="600" s="1"/>
  <c r="N70" i="600"/>
  <c r="K70" i="600"/>
  <c r="M70" i="600" s="1"/>
  <c r="K70" i="600" a="1"/>
  <c r="J70" i="600"/>
  <c r="J70" i="600" a="1"/>
  <c r="H70" i="600"/>
  <c r="V69" i="600"/>
  <c r="W69" i="600" s="1"/>
  <c r="N69" i="600"/>
  <c r="K69" i="600" a="1"/>
  <c r="K69" i="600" s="1"/>
  <c r="M69" i="600" s="1"/>
  <c r="J69" i="600" a="1"/>
  <c r="J69" i="600" s="1"/>
  <c r="H69" i="600"/>
  <c r="K68" i="600"/>
  <c r="K68" i="600" a="1"/>
  <c r="H68" i="600"/>
  <c r="K67" i="600" a="1"/>
  <c r="K67" i="600" s="1"/>
  <c r="H67" i="600"/>
  <c r="V66" i="600"/>
  <c r="W66" i="600" s="1"/>
  <c r="N66" i="600"/>
  <c r="K66" i="600"/>
  <c r="M66" i="600" s="1"/>
  <c r="K66" i="600" a="1"/>
  <c r="J66" i="600"/>
  <c r="J66" i="600" a="1"/>
  <c r="H66" i="600"/>
  <c r="V65" i="600"/>
  <c r="W65" i="600" s="1"/>
  <c r="N65" i="600"/>
  <c r="K65" i="600" a="1"/>
  <c r="K65" i="600" s="1"/>
  <c r="M65" i="600" s="1"/>
  <c r="J65" i="600" a="1"/>
  <c r="J65" i="600" s="1"/>
  <c r="H65" i="600"/>
  <c r="W64" i="600"/>
  <c r="V64" i="600"/>
  <c r="N64" i="600"/>
  <c r="K64" i="600" a="1"/>
  <c r="K64" i="600" s="1"/>
  <c r="M64" i="600" s="1"/>
  <c r="J64" i="600" a="1"/>
  <c r="J64" i="600" s="1"/>
  <c r="H64" i="600"/>
  <c r="V63" i="600"/>
  <c r="W63" i="600" s="1"/>
  <c r="N63" i="600"/>
  <c r="K63" i="600" a="1"/>
  <c r="K63" i="600" s="1"/>
  <c r="M63" i="600" s="1"/>
  <c r="J63" i="600" a="1"/>
  <c r="J63" i="600" s="1"/>
  <c r="H63" i="600"/>
  <c r="V62" i="600"/>
  <c r="W62" i="600" s="1"/>
  <c r="N62" i="600"/>
  <c r="K62" i="600"/>
  <c r="M62" i="600" s="1"/>
  <c r="K62" i="600" a="1"/>
  <c r="J62" i="600"/>
  <c r="J62" i="600" a="1"/>
  <c r="H62" i="600"/>
  <c r="V61" i="600"/>
  <c r="W61" i="600" s="1"/>
  <c r="N61" i="600"/>
  <c r="K61" i="600" a="1"/>
  <c r="K61" i="600" s="1"/>
  <c r="M61" i="600" s="1"/>
  <c r="J61" i="600" a="1"/>
  <c r="J61" i="600" s="1"/>
  <c r="H61" i="600"/>
  <c r="W60" i="600"/>
  <c r="V60" i="600"/>
  <c r="N60" i="600"/>
  <c r="K60" i="600" a="1"/>
  <c r="K60" i="600" s="1"/>
  <c r="M60" i="600" s="1"/>
  <c r="J60" i="600" a="1"/>
  <c r="J60" i="600" s="1"/>
  <c r="H60" i="600"/>
  <c r="V59" i="600"/>
  <c r="W59" i="600" s="1"/>
  <c r="N59" i="600"/>
  <c r="K59" i="600" a="1"/>
  <c r="K59" i="600" s="1"/>
  <c r="M59" i="600" s="1"/>
  <c r="J59" i="600" a="1"/>
  <c r="J59" i="600" s="1"/>
  <c r="H59" i="600"/>
  <c r="V58" i="600"/>
  <c r="W58" i="600" s="1"/>
  <c r="N58" i="600"/>
  <c r="K58" i="600"/>
  <c r="M58" i="600" s="1"/>
  <c r="K58" i="600" a="1"/>
  <c r="J58" i="600"/>
  <c r="J58" i="600" a="1"/>
  <c r="H58" i="600"/>
  <c r="V57" i="600"/>
  <c r="W57" i="600" s="1"/>
  <c r="N57" i="600"/>
  <c r="K57" i="600" a="1"/>
  <c r="K57" i="600" s="1"/>
  <c r="M57" i="600" s="1"/>
  <c r="J57" i="600" a="1"/>
  <c r="J57" i="600" s="1"/>
  <c r="H57" i="600"/>
  <c r="K56" i="600" a="1"/>
  <c r="K56" i="600" s="1"/>
  <c r="M56" i="600" s="1"/>
  <c r="H56" i="600"/>
  <c r="K55" i="600" a="1"/>
  <c r="K55" i="600" s="1"/>
  <c r="M55" i="600" s="1"/>
  <c r="H55" i="600"/>
  <c r="K54" i="600" a="1"/>
  <c r="K54" i="600" s="1"/>
  <c r="M54" i="600" s="1"/>
  <c r="H54" i="600"/>
  <c r="K53" i="600" a="1"/>
  <c r="K53" i="600" s="1"/>
  <c r="M53" i="600" s="1"/>
  <c r="H53" i="600"/>
  <c r="N52" i="600"/>
  <c r="K52" i="600" a="1"/>
  <c r="K52" i="600" s="1"/>
  <c r="M52" i="600" s="1"/>
  <c r="H52" i="600"/>
  <c r="N51" i="600"/>
  <c r="K51" i="600" a="1"/>
  <c r="K51" i="600" s="1"/>
  <c r="M51" i="600" s="1"/>
  <c r="H51" i="600"/>
  <c r="N50" i="600"/>
  <c r="K50" i="600"/>
  <c r="M50" i="600" s="1"/>
  <c r="K50" i="600" a="1"/>
  <c r="H50" i="600"/>
  <c r="N49" i="600"/>
  <c r="K49" i="600" a="1"/>
  <c r="K49" i="600" s="1"/>
  <c r="M49" i="600" s="1"/>
  <c r="H49" i="600"/>
  <c r="W48" i="600"/>
  <c r="V48" i="600"/>
  <c r="N48" i="600"/>
  <c r="K48" i="600" a="1"/>
  <c r="K48" i="600" s="1"/>
  <c r="M48" i="600" s="1"/>
  <c r="J48" i="600" a="1"/>
  <c r="J48" i="600" s="1"/>
  <c r="H48" i="600"/>
  <c r="V47" i="600"/>
  <c r="W47" i="600" s="1"/>
  <c r="N47" i="600"/>
  <c r="K47" i="600" a="1"/>
  <c r="K47" i="600" s="1"/>
  <c r="M47" i="600" s="1"/>
  <c r="J47" i="600" a="1"/>
  <c r="J47" i="600" s="1"/>
  <c r="H47" i="600"/>
  <c r="V46" i="600"/>
  <c r="W46" i="600" s="1"/>
  <c r="N46" i="600"/>
  <c r="K46" i="600"/>
  <c r="M46" i="600" s="1"/>
  <c r="K46" i="600" a="1"/>
  <c r="J46" i="600"/>
  <c r="J46" i="600" a="1"/>
  <c r="H46" i="600"/>
  <c r="V45" i="600"/>
  <c r="W45" i="600" s="1"/>
  <c r="N45" i="600"/>
  <c r="K45" i="600" a="1"/>
  <c r="K45" i="600" s="1"/>
  <c r="M45" i="600" s="1"/>
  <c r="J45" i="600" a="1"/>
  <c r="J45" i="600" s="1"/>
  <c r="H45" i="600"/>
  <c r="W44" i="600"/>
  <c r="V44" i="600"/>
  <c r="N44" i="600"/>
  <c r="K44" i="600" a="1"/>
  <c r="K44" i="600" s="1"/>
  <c r="M44" i="600" s="1"/>
  <c r="J44" i="600" a="1"/>
  <c r="J44" i="600" s="1"/>
  <c r="H44" i="600"/>
  <c r="V43" i="600"/>
  <c r="W43" i="600" s="1"/>
  <c r="N43" i="600"/>
  <c r="K43" i="600" a="1"/>
  <c r="K43" i="600" s="1"/>
  <c r="M43" i="600" s="1"/>
  <c r="J43" i="600" a="1"/>
  <c r="J43" i="600" s="1"/>
  <c r="H43" i="600"/>
  <c r="V42" i="600"/>
  <c r="W42" i="600" s="1"/>
  <c r="N42" i="600"/>
  <c r="K42" i="600"/>
  <c r="M42" i="600" s="1"/>
  <c r="K42" i="600" a="1"/>
  <c r="J42" i="600"/>
  <c r="J42" i="600" a="1"/>
  <c r="H42" i="600"/>
  <c r="V41" i="600"/>
  <c r="W41" i="600" s="1"/>
  <c r="N41" i="600"/>
  <c r="K41" i="600" a="1"/>
  <c r="K41" i="600" s="1"/>
  <c r="M41" i="600" s="1"/>
  <c r="J41" i="600" a="1"/>
  <c r="J41" i="600" s="1"/>
  <c r="H41" i="600"/>
  <c r="W40" i="600"/>
  <c r="V40" i="600"/>
  <c r="N40" i="600"/>
  <c r="K40" i="600" a="1"/>
  <c r="K40" i="600" s="1"/>
  <c r="M40" i="600" s="1"/>
  <c r="J40" i="600" a="1"/>
  <c r="J40" i="600" s="1"/>
  <c r="H40" i="600"/>
  <c r="V39" i="600"/>
  <c r="W39" i="600" s="1"/>
  <c r="N39" i="600"/>
  <c r="K39" i="600" a="1"/>
  <c r="K39" i="600" s="1"/>
  <c r="M39" i="600" s="1"/>
  <c r="J39" i="600" a="1"/>
  <c r="J39" i="600" s="1"/>
  <c r="H39" i="600"/>
  <c r="V38" i="600"/>
  <c r="W38" i="600" s="1"/>
  <c r="N38" i="600"/>
  <c r="K38" i="600"/>
  <c r="M38" i="600" s="1"/>
  <c r="K38" i="600" a="1"/>
  <c r="J38" i="600"/>
  <c r="J38" i="600" a="1"/>
  <c r="H38" i="600"/>
  <c r="V37" i="600"/>
  <c r="W37" i="600" s="1"/>
  <c r="N37" i="600"/>
  <c r="K37" i="600" a="1"/>
  <c r="K37" i="600" s="1"/>
  <c r="M37" i="600" s="1"/>
  <c r="J37" i="600" a="1"/>
  <c r="J37" i="600" s="1"/>
  <c r="H37" i="600"/>
  <c r="H36" i="600"/>
  <c r="H35" i="600"/>
  <c r="H34" i="600"/>
  <c r="V33" i="600"/>
  <c r="N33" i="600"/>
  <c r="J33" i="600" a="1"/>
  <c r="J33" i="600" s="1"/>
  <c r="W32" i="600"/>
  <c r="V32" i="600"/>
  <c r="N32" i="600"/>
  <c r="K32" i="600" a="1"/>
  <c r="K32" i="600" s="1"/>
  <c r="M32" i="600" s="1"/>
  <c r="J32" i="600" a="1"/>
  <c r="J32" i="600" s="1"/>
  <c r="H32" i="600"/>
  <c r="V31" i="600"/>
  <c r="W31" i="600" s="1"/>
  <c r="N31" i="600"/>
  <c r="K31" i="600" a="1"/>
  <c r="K31" i="600" s="1"/>
  <c r="M31" i="600" s="1"/>
  <c r="J31" i="600" a="1"/>
  <c r="J31" i="600" s="1"/>
  <c r="H31" i="600"/>
  <c r="K30" i="600" a="1"/>
  <c r="K30" i="600" s="1"/>
  <c r="H30" i="600"/>
  <c r="V29" i="600"/>
  <c r="V86" i="600" s="1"/>
  <c r="W86" i="600" s="1"/>
  <c r="N29" i="600"/>
  <c r="N86" i="600" s="1"/>
  <c r="K29" i="600" a="1"/>
  <c r="K29" i="600" s="1"/>
  <c r="J29" i="600" a="1"/>
  <c r="J29" i="600" s="1"/>
  <c r="H29" i="600"/>
  <c r="AA28" i="600"/>
  <c r="AA164" i="600" s="1"/>
  <c r="Z28" i="600"/>
  <c r="Z164" i="600" s="1"/>
  <c r="Y28" i="600"/>
  <c r="Y164" i="600" s="1"/>
  <c r="X28" i="600"/>
  <c r="X164" i="600" s="1"/>
  <c r="U28" i="600"/>
  <c r="U164" i="600" s="1"/>
  <c r="T28" i="600"/>
  <c r="T164" i="600" s="1"/>
  <c r="S28" i="600"/>
  <c r="S164" i="600" s="1"/>
  <c r="R28" i="600"/>
  <c r="R164" i="600" s="1"/>
  <c r="Q28" i="600"/>
  <c r="Q164" i="600" s="1"/>
  <c r="P28" i="600"/>
  <c r="X167" i="600" s="1"/>
  <c r="O28" i="600"/>
  <c r="R166" i="600" s="1"/>
  <c r="I28" i="600"/>
  <c r="G28" i="600"/>
  <c r="C524" i="600" s="1"/>
  <c r="V27" i="600"/>
  <c r="W27" i="600" s="1"/>
  <c r="N27" i="600"/>
  <c r="K27" i="600" a="1"/>
  <c r="K27" i="600" s="1"/>
  <c r="M27" i="600" s="1"/>
  <c r="J27" i="600" a="1"/>
  <c r="J27" i="600" s="1"/>
  <c r="H27" i="600"/>
  <c r="V26" i="600"/>
  <c r="W26" i="600" s="1"/>
  <c r="N26" i="600"/>
  <c r="K26" i="600"/>
  <c r="M26" i="600" s="1"/>
  <c r="K26" i="600" a="1"/>
  <c r="J26" i="600"/>
  <c r="J26" i="600" a="1"/>
  <c r="H26" i="600"/>
  <c r="K25" i="600" a="1"/>
  <c r="K25" i="600" s="1"/>
  <c r="M25" i="600" s="1"/>
  <c r="J25" i="600" a="1"/>
  <c r="J25" i="600" s="1"/>
  <c r="H25" i="600"/>
  <c r="K24" i="600"/>
  <c r="M24" i="600" s="1"/>
  <c r="K24" i="600" a="1"/>
  <c r="J24" i="600"/>
  <c r="J24" i="600" a="1"/>
  <c r="H24" i="600"/>
  <c r="K23" i="600" a="1"/>
  <c r="K23" i="600" s="1"/>
  <c r="M23" i="600" s="1"/>
  <c r="J23" i="600" a="1"/>
  <c r="J23" i="600" s="1"/>
  <c r="H23" i="600"/>
  <c r="K22" i="600"/>
  <c r="M22" i="600" s="1"/>
  <c r="K22" i="600" a="1"/>
  <c r="J22" i="600"/>
  <c r="J22" i="600" a="1"/>
  <c r="H22" i="600"/>
  <c r="V21" i="600"/>
  <c r="W21" i="600" s="1"/>
  <c r="N21" i="600"/>
  <c r="K21" i="600" a="1"/>
  <c r="K21" i="600" s="1"/>
  <c r="M21" i="600" s="1"/>
  <c r="J21" i="600" a="1"/>
  <c r="J21" i="600" s="1"/>
  <c r="H21" i="600"/>
  <c r="V20" i="600"/>
  <c r="W20" i="600" s="1"/>
  <c r="N20" i="600"/>
  <c r="K20" i="600" a="1"/>
  <c r="K20" i="600" s="1"/>
  <c r="M20" i="600" s="1"/>
  <c r="J20" i="600" a="1"/>
  <c r="J20" i="600" s="1"/>
  <c r="H20" i="600"/>
  <c r="V19" i="600"/>
  <c r="W19" i="600" s="1"/>
  <c r="N19" i="600"/>
  <c r="K19" i="600" a="1"/>
  <c r="K19" i="600" s="1"/>
  <c r="M19" i="600" s="1"/>
  <c r="J19" i="600" a="1"/>
  <c r="J19" i="600" s="1"/>
  <c r="H19" i="600"/>
  <c r="N18" i="600"/>
  <c r="K18" i="600"/>
  <c r="M18" i="600" s="1"/>
  <c r="K18" i="600" a="1"/>
  <c r="J18" i="600"/>
  <c r="J18" i="600" a="1"/>
  <c r="H18" i="600"/>
  <c r="N17" i="600"/>
  <c r="K17" i="600" a="1"/>
  <c r="K17" i="600" s="1"/>
  <c r="M17" i="600" s="1"/>
  <c r="J17" i="600" a="1"/>
  <c r="J17" i="600" s="1"/>
  <c r="H17" i="600"/>
  <c r="V16" i="600"/>
  <c r="W16" i="600" s="1"/>
  <c r="N16" i="600"/>
  <c r="K16" i="600"/>
  <c r="M16" i="600" s="1"/>
  <c r="K16" i="600" a="1"/>
  <c r="J16" i="600"/>
  <c r="J16" i="600" a="1"/>
  <c r="H16" i="600"/>
  <c r="V15" i="600"/>
  <c r="W15" i="600" s="1"/>
  <c r="N15" i="600"/>
  <c r="K15" i="600" a="1"/>
  <c r="K15" i="600" s="1"/>
  <c r="M15" i="600" s="1"/>
  <c r="J15" i="600" a="1"/>
  <c r="J15" i="600" s="1"/>
  <c r="H15" i="600"/>
  <c r="N14" i="600"/>
  <c r="K14" i="600" a="1"/>
  <c r="K14" i="600" s="1"/>
  <c r="M14" i="600" s="1"/>
  <c r="H14" i="600"/>
  <c r="N13" i="600"/>
  <c r="K13" i="600" a="1"/>
  <c r="K13" i="600" s="1"/>
  <c r="M13" i="600" s="1"/>
  <c r="H13" i="600"/>
  <c r="W12" i="600"/>
  <c r="V12" i="600"/>
  <c r="N12" i="600"/>
  <c r="K12" i="600" a="1"/>
  <c r="K12" i="600" s="1"/>
  <c r="M12" i="600" s="1"/>
  <c r="J12" i="600" a="1"/>
  <c r="J12" i="600" s="1"/>
  <c r="H12" i="600"/>
  <c r="V11" i="600"/>
  <c r="W11" i="600" s="1"/>
  <c r="N11" i="600"/>
  <c r="K11" i="600" a="1"/>
  <c r="K11" i="600" s="1"/>
  <c r="M11" i="600" s="1"/>
  <c r="J11" i="600" a="1"/>
  <c r="J11" i="600" s="1"/>
  <c r="H11" i="600"/>
  <c r="V10" i="600"/>
  <c r="W10" i="600" s="1"/>
  <c r="N10" i="600"/>
  <c r="K10" i="600"/>
  <c r="M10" i="600" s="1"/>
  <c r="K10" i="600" a="1"/>
  <c r="J10" i="600"/>
  <c r="J10" i="600" a="1"/>
  <c r="H10" i="600"/>
  <c r="V9" i="600"/>
  <c r="W9" i="600" s="1"/>
  <c r="N9" i="600"/>
  <c r="K9" i="600" a="1"/>
  <c r="K9" i="600" s="1"/>
  <c r="M9" i="600" s="1"/>
  <c r="J9" i="600" a="1"/>
  <c r="J9" i="600" s="1"/>
  <c r="H9" i="600"/>
  <c r="W8" i="600"/>
  <c r="V8" i="600"/>
  <c r="N8" i="600"/>
  <c r="K8" i="600" a="1"/>
  <c r="K8" i="600" s="1"/>
  <c r="M8" i="600" s="1"/>
  <c r="J8" i="600" a="1"/>
  <c r="J8" i="600" s="1"/>
  <c r="H8" i="600"/>
  <c r="V7" i="600"/>
  <c r="V28" i="600" s="1"/>
  <c r="N7" i="600"/>
  <c r="K7" i="600" a="1"/>
  <c r="K7" i="600" s="1"/>
  <c r="J7" i="600" a="1"/>
  <c r="J7" i="600" s="1"/>
  <c r="H7" i="600"/>
  <c r="H28" i="600" s="1"/>
  <c r="P536" i="599"/>
  <c r="O536" i="599"/>
  <c r="N536" i="599"/>
  <c r="M536" i="599"/>
  <c r="L536" i="599"/>
  <c r="K536" i="599"/>
  <c r="I536" i="599"/>
  <c r="H536" i="599"/>
  <c r="G536" i="599"/>
  <c r="F536" i="599"/>
  <c r="E536" i="599"/>
  <c r="D536" i="599"/>
  <c r="C535" i="599"/>
  <c r="J535" i="599" s="1"/>
  <c r="Q535" i="599" s="1"/>
  <c r="C534" i="599"/>
  <c r="J534" i="599" s="1"/>
  <c r="Q534" i="599" s="1"/>
  <c r="C533" i="599"/>
  <c r="J533" i="599" s="1"/>
  <c r="G517" i="599"/>
  <c r="N517" i="599" s="1"/>
  <c r="X515" i="599"/>
  <c r="X514" i="599"/>
  <c r="X513" i="599"/>
  <c r="G513" i="599"/>
  <c r="C513" i="599"/>
  <c r="X512" i="599"/>
  <c r="I512" i="599"/>
  <c r="E512" i="599"/>
  <c r="K512" i="599" s="1"/>
  <c r="M512" i="599" s="1"/>
  <c r="X511" i="599"/>
  <c r="I511" i="599"/>
  <c r="E511" i="599"/>
  <c r="K511" i="599" s="1"/>
  <c r="M511" i="599" s="1"/>
  <c r="I510" i="599"/>
  <c r="E510" i="599"/>
  <c r="K510" i="599" s="1"/>
  <c r="M510" i="599" s="1"/>
  <c r="I509" i="599"/>
  <c r="I513" i="599" s="1"/>
  <c r="E509" i="599"/>
  <c r="E513" i="599" s="1"/>
  <c r="AA506" i="599"/>
  <c r="Z506" i="599"/>
  <c r="Y506" i="599"/>
  <c r="X506" i="599"/>
  <c r="U506" i="599"/>
  <c r="T506" i="599"/>
  <c r="S506" i="599"/>
  <c r="R506" i="599"/>
  <c r="Q506" i="599"/>
  <c r="P506" i="599"/>
  <c r="R514" i="599" s="1"/>
  <c r="O506" i="599"/>
  <c r="J506" i="599" a="1"/>
  <c r="J506" i="599" s="1"/>
  <c r="I506" i="599"/>
  <c r="G506" i="599"/>
  <c r="H505" i="599"/>
  <c r="H504" i="599"/>
  <c r="H503" i="599"/>
  <c r="D502" i="599"/>
  <c r="H502" i="599" s="1"/>
  <c r="W501" i="599"/>
  <c r="V501" i="599"/>
  <c r="N501" i="599"/>
  <c r="K501" i="599"/>
  <c r="M501" i="599" s="1"/>
  <c r="K501" i="599" a="1"/>
  <c r="J501" i="599"/>
  <c r="J501" i="599" a="1"/>
  <c r="H501" i="599"/>
  <c r="H500" i="599"/>
  <c r="H499" i="599"/>
  <c r="V498" i="599"/>
  <c r="W498" i="599" s="1"/>
  <c r="N498" i="599"/>
  <c r="M498" i="599"/>
  <c r="K498" i="599" a="1"/>
  <c r="K498" i="599" s="1"/>
  <c r="J498" i="599" a="1"/>
  <c r="J498" i="599" s="1"/>
  <c r="H498" i="599"/>
  <c r="W497" i="599"/>
  <c r="V497" i="599"/>
  <c r="N497" i="599"/>
  <c r="K497" i="599"/>
  <c r="M497" i="599" s="1"/>
  <c r="K497" i="599" a="1"/>
  <c r="J497" i="599"/>
  <c r="J497" i="599" a="1"/>
  <c r="H497" i="599"/>
  <c r="H496" i="599"/>
  <c r="H495" i="599"/>
  <c r="V494" i="599"/>
  <c r="W494" i="599" s="1"/>
  <c r="N494" i="599"/>
  <c r="M494" i="599"/>
  <c r="K494" i="599" a="1"/>
  <c r="K494" i="599" s="1"/>
  <c r="J494" i="599" a="1"/>
  <c r="J494" i="599" s="1"/>
  <c r="H494" i="599"/>
  <c r="W493" i="599"/>
  <c r="V493" i="599"/>
  <c r="N493" i="599"/>
  <c r="K493" i="599"/>
  <c r="M493" i="599" s="1"/>
  <c r="K493" i="599" a="1"/>
  <c r="J493" i="599"/>
  <c r="J493" i="599" a="1"/>
  <c r="H493" i="599"/>
  <c r="V492" i="599"/>
  <c r="W492" i="599" s="1"/>
  <c r="N492" i="599"/>
  <c r="M492" i="599"/>
  <c r="K492" i="599" a="1"/>
  <c r="K492" i="599" s="1"/>
  <c r="J492" i="599" a="1"/>
  <c r="J492" i="599" s="1"/>
  <c r="H492" i="599"/>
  <c r="W491" i="599"/>
  <c r="W506" i="599" s="1"/>
  <c r="V491" i="599"/>
  <c r="N491" i="599"/>
  <c r="N506" i="599" s="1"/>
  <c r="K491" i="599"/>
  <c r="K491" i="599" a="1"/>
  <c r="J491" i="599"/>
  <c r="J491" i="599" a="1"/>
  <c r="H491" i="599"/>
  <c r="H506" i="599" s="1"/>
  <c r="AA490" i="599"/>
  <c r="Z490" i="599"/>
  <c r="Y490" i="599"/>
  <c r="X490" i="599"/>
  <c r="U490" i="599"/>
  <c r="T490" i="599"/>
  <c r="S490" i="599"/>
  <c r="Q490" i="599"/>
  <c r="P490" i="599"/>
  <c r="O490" i="599"/>
  <c r="R513" i="599" s="1"/>
  <c r="I490" i="599"/>
  <c r="G490" i="599"/>
  <c r="J490" i="599" s="1" a="1"/>
  <c r="J490" i="599" s="1"/>
  <c r="V489" i="599"/>
  <c r="W489" i="599" s="1"/>
  <c r="N489" i="599"/>
  <c r="K489" i="599" a="1"/>
  <c r="K489" i="599" s="1"/>
  <c r="M489" i="599" s="1"/>
  <c r="J489" i="599" a="1"/>
  <c r="J489" i="599" s="1"/>
  <c r="H489" i="599"/>
  <c r="H488" i="599"/>
  <c r="H487" i="599"/>
  <c r="H486" i="599"/>
  <c r="H485" i="599"/>
  <c r="W484" i="599"/>
  <c r="V484" i="599"/>
  <c r="N484" i="599"/>
  <c r="K484" i="599"/>
  <c r="M484" i="599" s="1"/>
  <c r="K484" i="599" a="1"/>
  <c r="J484" i="599"/>
  <c r="J484" i="599" a="1"/>
  <c r="H484" i="599"/>
  <c r="V483" i="599"/>
  <c r="W483" i="599" s="1"/>
  <c r="N483" i="599"/>
  <c r="K483" i="599" a="1"/>
  <c r="K483" i="599" s="1"/>
  <c r="M483" i="599" s="1"/>
  <c r="J483" i="599" a="1"/>
  <c r="J483" i="599" s="1"/>
  <c r="H483" i="599"/>
  <c r="W482" i="599"/>
  <c r="V482" i="599"/>
  <c r="N482" i="599"/>
  <c r="K482" i="599"/>
  <c r="M482" i="599" s="1"/>
  <c r="K482" i="599" a="1"/>
  <c r="J482" i="599"/>
  <c r="J482" i="599" a="1"/>
  <c r="H482" i="599"/>
  <c r="V481" i="599"/>
  <c r="W481" i="599" s="1"/>
  <c r="N481" i="599"/>
  <c r="K481" i="599" a="1"/>
  <c r="K481" i="599" s="1"/>
  <c r="M481" i="599" s="1"/>
  <c r="J481" i="599" a="1"/>
  <c r="J481" i="599" s="1"/>
  <c r="H481" i="599"/>
  <c r="W480" i="599"/>
  <c r="V480" i="599"/>
  <c r="N480" i="599"/>
  <c r="N490" i="599" s="1"/>
  <c r="K480" i="599"/>
  <c r="K480" i="599" a="1"/>
  <c r="J480" i="599"/>
  <c r="J480" i="599" a="1"/>
  <c r="H480" i="599"/>
  <c r="H490" i="599" s="1"/>
  <c r="AA479" i="599"/>
  <c r="Z479" i="599"/>
  <c r="Y479" i="599"/>
  <c r="X479" i="599"/>
  <c r="U479" i="599"/>
  <c r="T479" i="599"/>
  <c r="S479" i="599"/>
  <c r="Q479" i="599"/>
  <c r="P479" i="599"/>
  <c r="O479" i="599"/>
  <c r="R512" i="599" s="1"/>
  <c r="I479" i="599"/>
  <c r="G479" i="599"/>
  <c r="J479" i="599" s="1" a="1"/>
  <c r="J479" i="599" s="1"/>
  <c r="V478" i="599"/>
  <c r="W478" i="599" s="1"/>
  <c r="N478" i="599"/>
  <c r="K478" i="599" a="1"/>
  <c r="K478" i="599" s="1"/>
  <c r="M478" i="599" s="1"/>
  <c r="J478" i="599" a="1"/>
  <c r="J478" i="599" s="1"/>
  <c r="H478" i="599"/>
  <c r="W477" i="599"/>
  <c r="V477" i="599"/>
  <c r="N477" i="599"/>
  <c r="K477" i="599"/>
  <c r="M477" i="599" s="1"/>
  <c r="K477" i="599" a="1"/>
  <c r="J477" i="599"/>
  <c r="J477" i="599" a="1"/>
  <c r="H477" i="599"/>
  <c r="V476" i="599"/>
  <c r="W476" i="599" s="1"/>
  <c r="N476" i="599"/>
  <c r="K476" i="599" a="1"/>
  <c r="K476" i="599" s="1"/>
  <c r="M476" i="599" s="1"/>
  <c r="J476" i="599" a="1"/>
  <c r="J476" i="599" s="1"/>
  <c r="H476" i="599"/>
  <c r="W475" i="599"/>
  <c r="V475" i="599"/>
  <c r="N475" i="599"/>
  <c r="K475" i="599"/>
  <c r="M475" i="599" s="1"/>
  <c r="K475" i="599" a="1"/>
  <c r="J475" i="599"/>
  <c r="J475" i="599" a="1"/>
  <c r="H475" i="599"/>
  <c r="V474" i="599"/>
  <c r="W474" i="599" s="1"/>
  <c r="N474" i="599"/>
  <c r="K474" i="599" a="1"/>
  <c r="K474" i="599" s="1"/>
  <c r="M474" i="599" s="1"/>
  <c r="J474" i="599" a="1"/>
  <c r="J474" i="599" s="1"/>
  <c r="H474" i="599"/>
  <c r="W473" i="599"/>
  <c r="V473" i="599"/>
  <c r="N473" i="599"/>
  <c r="K473" i="599"/>
  <c r="M473" i="599" s="1"/>
  <c r="K473" i="599" a="1"/>
  <c r="J473" i="599"/>
  <c r="J473" i="599" a="1"/>
  <c r="H473" i="599"/>
  <c r="V472" i="599"/>
  <c r="W472" i="599" s="1"/>
  <c r="N472" i="599"/>
  <c r="K472" i="599" a="1"/>
  <c r="K472" i="599" s="1"/>
  <c r="M472" i="599" s="1"/>
  <c r="J472" i="599" a="1"/>
  <c r="J472" i="599" s="1"/>
  <c r="H472" i="599"/>
  <c r="W471" i="599"/>
  <c r="V471" i="599"/>
  <c r="N471" i="599"/>
  <c r="K471" i="599"/>
  <c r="M471" i="599" s="1"/>
  <c r="K471" i="599" a="1"/>
  <c r="J471" i="599"/>
  <c r="J471" i="599" a="1"/>
  <c r="H471" i="599"/>
  <c r="V470" i="599"/>
  <c r="W470" i="599" s="1"/>
  <c r="N470" i="599"/>
  <c r="K470" i="599" a="1"/>
  <c r="K470" i="599" s="1"/>
  <c r="M470" i="599" s="1"/>
  <c r="J470" i="599" a="1"/>
  <c r="J470" i="599" s="1"/>
  <c r="H470" i="599"/>
  <c r="W469" i="599"/>
  <c r="V469" i="599"/>
  <c r="N469" i="599"/>
  <c r="K469" i="599"/>
  <c r="M469" i="599" s="1"/>
  <c r="K469" i="599" a="1"/>
  <c r="J469" i="599"/>
  <c r="J469" i="599" a="1"/>
  <c r="H469" i="599"/>
  <c r="V468" i="599"/>
  <c r="W468" i="599" s="1"/>
  <c r="N468" i="599"/>
  <c r="K468" i="599" a="1"/>
  <c r="K468" i="599" s="1"/>
  <c r="M468" i="599" s="1"/>
  <c r="J468" i="599" a="1"/>
  <c r="J468" i="599" s="1"/>
  <c r="H468" i="599"/>
  <c r="W467" i="599"/>
  <c r="V467" i="599"/>
  <c r="N467" i="599"/>
  <c r="K467" i="599"/>
  <c r="M467" i="599" s="1"/>
  <c r="K467" i="599" a="1"/>
  <c r="J467" i="599"/>
  <c r="J467" i="599" a="1"/>
  <c r="H467" i="599"/>
  <c r="V466" i="599"/>
  <c r="W466" i="599" s="1"/>
  <c r="N466" i="599"/>
  <c r="K466" i="599" a="1"/>
  <c r="K466" i="599" s="1"/>
  <c r="M466" i="599" s="1"/>
  <c r="J466" i="599" a="1"/>
  <c r="J466" i="599" s="1"/>
  <c r="H466" i="599"/>
  <c r="W465" i="599"/>
  <c r="V465" i="599"/>
  <c r="N465" i="599"/>
  <c r="K465" i="599"/>
  <c r="M465" i="599" s="1"/>
  <c r="K465" i="599" a="1"/>
  <c r="J465" i="599"/>
  <c r="J465" i="599" a="1"/>
  <c r="H465" i="599"/>
  <c r="V464" i="599"/>
  <c r="W464" i="599" s="1"/>
  <c r="N464" i="599"/>
  <c r="N479" i="599" s="1"/>
  <c r="K464" i="599"/>
  <c r="K479" i="599" s="1"/>
  <c r="K464" i="599" a="1"/>
  <c r="J464" i="599"/>
  <c r="J464" i="599" a="1"/>
  <c r="H464" i="599"/>
  <c r="H479" i="599" s="1"/>
  <c r="AA463" i="599"/>
  <c r="Z463" i="599"/>
  <c r="Y463" i="599"/>
  <c r="X463" i="599"/>
  <c r="U463" i="599"/>
  <c r="T463" i="599"/>
  <c r="S463" i="599"/>
  <c r="R463" i="599"/>
  <c r="Q463" i="599"/>
  <c r="P463" i="599"/>
  <c r="O463" i="599"/>
  <c r="R511" i="599" s="1"/>
  <c r="J463" i="599" a="1"/>
  <c r="J463" i="599" s="1"/>
  <c r="I463" i="599"/>
  <c r="G463" i="599"/>
  <c r="W462" i="599"/>
  <c r="V462" i="599"/>
  <c r="N462" i="599"/>
  <c r="K462" i="599"/>
  <c r="M462" i="599" s="1"/>
  <c r="K462" i="599" a="1"/>
  <c r="J462" i="599"/>
  <c r="J462" i="599" a="1"/>
  <c r="H462" i="599"/>
  <c r="V461" i="599"/>
  <c r="W461" i="599" s="1"/>
  <c r="N461" i="599"/>
  <c r="K461" i="599" a="1"/>
  <c r="K461" i="599" s="1"/>
  <c r="M461" i="599" s="1"/>
  <c r="J461" i="599" a="1"/>
  <c r="J461" i="599" s="1"/>
  <c r="H461" i="599"/>
  <c r="W460" i="599"/>
  <c r="V460" i="599"/>
  <c r="N460" i="599"/>
  <c r="K460" i="599"/>
  <c r="M460" i="599" s="1"/>
  <c r="K460" i="599" a="1"/>
  <c r="J460" i="599"/>
  <c r="J460" i="599" a="1"/>
  <c r="H460" i="599"/>
  <c r="K459" i="599"/>
  <c r="M459" i="599" s="1"/>
  <c r="K459" i="599" a="1"/>
  <c r="H459" i="599"/>
  <c r="K458" i="599"/>
  <c r="M458" i="599" s="1"/>
  <c r="K458" i="599" a="1"/>
  <c r="H458" i="599"/>
  <c r="K457" i="599"/>
  <c r="M457" i="599" s="1"/>
  <c r="K457" i="599" a="1"/>
  <c r="H457" i="599"/>
  <c r="V456" i="599"/>
  <c r="W456" i="599" s="1"/>
  <c r="N456" i="599"/>
  <c r="K456" i="599" a="1"/>
  <c r="K456" i="599" s="1"/>
  <c r="M456" i="599" s="1"/>
  <c r="J456" i="599" a="1"/>
  <c r="J456" i="599" s="1"/>
  <c r="H456" i="599"/>
  <c r="W455" i="599"/>
  <c r="V455" i="599"/>
  <c r="N455" i="599"/>
  <c r="K455" i="599"/>
  <c r="M455" i="599" s="1"/>
  <c r="K455" i="599" a="1"/>
  <c r="J455" i="599"/>
  <c r="J455" i="599" a="1"/>
  <c r="H455" i="599"/>
  <c r="N454" i="599"/>
  <c r="K454" i="599" a="1"/>
  <c r="K454" i="599" s="1"/>
  <c r="M454" i="599" s="1"/>
  <c r="H454" i="599"/>
  <c r="N453" i="599"/>
  <c r="K453" i="599"/>
  <c r="M453" i="599" s="1"/>
  <c r="K453" i="599" a="1"/>
  <c r="H453" i="599"/>
  <c r="N452" i="599"/>
  <c r="K452" i="599" a="1"/>
  <c r="K452" i="599" s="1"/>
  <c r="M452" i="599" s="1"/>
  <c r="H452" i="599"/>
  <c r="N451" i="599"/>
  <c r="K451" i="599"/>
  <c r="M451" i="599" s="1"/>
  <c r="K451" i="599" a="1"/>
  <c r="H451" i="599"/>
  <c r="N450" i="599"/>
  <c r="K450" i="599" a="1"/>
  <c r="K450" i="599" s="1"/>
  <c r="M450" i="599" s="1"/>
  <c r="H450" i="599"/>
  <c r="N449" i="599"/>
  <c r="K449" i="599"/>
  <c r="M449" i="599" s="1"/>
  <c r="K449" i="599" a="1"/>
  <c r="H449" i="599"/>
  <c r="V448" i="599"/>
  <c r="W448" i="599" s="1"/>
  <c r="N448" i="599"/>
  <c r="K448" i="599" a="1"/>
  <c r="K448" i="599" s="1"/>
  <c r="M448" i="599" s="1"/>
  <c r="J448" i="599" a="1"/>
  <c r="J448" i="599" s="1"/>
  <c r="H448" i="599"/>
  <c r="W447" i="599"/>
  <c r="V447" i="599"/>
  <c r="N447" i="599"/>
  <c r="K447" i="599"/>
  <c r="M447" i="599" s="1"/>
  <c r="K447" i="599" a="1"/>
  <c r="J447" i="599"/>
  <c r="J447" i="599" a="1"/>
  <c r="H447" i="599"/>
  <c r="V446" i="599"/>
  <c r="W446" i="599" s="1"/>
  <c r="N446" i="599"/>
  <c r="K446" i="599" a="1"/>
  <c r="K446" i="599" s="1"/>
  <c r="M446" i="599" s="1"/>
  <c r="J446" i="599" a="1"/>
  <c r="J446" i="599" s="1"/>
  <c r="H446" i="599"/>
  <c r="W445" i="599"/>
  <c r="V445" i="599"/>
  <c r="N445" i="599"/>
  <c r="K445" i="599"/>
  <c r="M445" i="599" s="1"/>
  <c r="K445" i="599" a="1"/>
  <c r="J445" i="599"/>
  <c r="J445" i="599" a="1"/>
  <c r="H445" i="599"/>
  <c r="V444" i="599"/>
  <c r="W444" i="599" s="1"/>
  <c r="N444" i="599"/>
  <c r="K444" i="599" a="1"/>
  <c r="K444" i="599" s="1"/>
  <c r="M444" i="599" s="1"/>
  <c r="J444" i="599" a="1"/>
  <c r="J444" i="599" s="1"/>
  <c r="H444" i="599"/>
  <c r="W443" i="599"/>
  <c r="V443" i="599"/>
  <c r="N443" i="599"/>
  <c r="K443" i="599"/>
  <c r="M443" i="599" s="1"/>
  <c r="K443" i="599" a="1"/>
  <c r="J443" i="599"/>
  <c r="J443" i="599" a="1"/>
  <c r="H443" i="599"/>
  <c r="V442" i="599"/>
  <c r="W442" i="599" s="1"/>
  <c r="N442" i="599"/>
  <c r="K442" i="599" a="1"/>
  <c r="K442" i="599" s="1"/>
  <c r="M442" i="599" s="1"/>
  <c r="J442" i="599" a="1"/>
  <c r="J442" i="599" s="1"/>
  <c r="H442" i="599"/>
  <c r="W441" i="599"/>
  <c r="V441" i="599"/>
  <c r="N441" i="599"/>
  <c r="K441" i="599"/>
  <c r="M441" i="599" s="1"/>
  <c r="K441" i="599" a="1"/>
  <c r="J441" i="599"/>
  <c r="J441" i="599" a="1"/>
  <c r="H441" i="599"/>
  <c r="V440" i="599"/>
  <c r="W440" i="599" s="1"/>
  <c r="N440" i="599"/>
  <c r="K440" i="599" a="1"/>
  <c r="K440" i="599" s="1"/>
  <c r="M440" i="599" s="1"/>
  <c r="J440" i="599" a="1"/>
  <c r="J440" i="599" s="1"/>
  <c r="H440" i="599"/>
  <c r="W439" i="599"/>
  <c r="V439" i="599"/>
  <c r="N439" i="599"/>
  <c r="K439" i="599"/>
  <c r="M439" i="599" s="1"/>
  <c r="K439" i="599" a="1"/>
  <c r="J439" i="599"/>
  <c r="J439" i="599" a="1"/>
  <c r="H439" i="599"/>
  <c r="V438" i="599"/>
  <c r="W438" i="599" s="1"/>
  <c r="N438" i="599"/>
  <c r="K438" i="599" a="1"/>
  <c r="K438" i="599" s="1"/>
  <c r="M438" i="599" s="1"/>
  <c r="J438" i="599" a="1"/>
  <c r="J438" i="599" s="1"/>
  <c r="H438" i="599"/>
  <c r="W437" i="599"/>
  <c r="V437" i="599"/>
  <c r="N437" i="599"/>
  <c r="K437" i="599"/>
  <c r="M437" i="599" s="1"/>
  <c r="K437" i="599" a="1"/>
  <c r="J437" i="599"/>
  <c r="J437" i="599" a="1"/>
  <c r="H437" i="599"/>
  <c r="N436" i="599"/>
  <c r="K436" i="599" a="1"/>
  <c r="K436" i="599" s="1"/>
  <c r="M436" i="599" s="1"/>
  <c r="H436" i="599"/>
  <c r="W435" i="599"/>
  <c r="V435" i="599"/>
  <c r="N435" i="599"/>
  <c r="K435" i="599"/>
  <c r="M435" i="599" s="1"/>
  <c r="K435" i="599" a="1"/>
  <c r="J435" i="599"/>
  <c r="J435" i="599" a="1"/>
  <c r="H435" i="599"/>
  <c r="V434" i="599"/>
  <c r="W434" i="599" s="1"/>
  <c r="N434" i="599"/>
  <c r="K434" i="599" a="1"/>
  <c r="K434" i="599" s="1"/>
  <c r="M434" i="599" s="1"/>
  <c r="J434" i="599" a="1"/>
  <c r="J434" i="599" s="1"/>
  <c r="H434" i="599"/>
  <c r="W433" i="599"/>
  <c r="V433" i="599"/>
  <c r="N433" i="599"/>
  <c r="K433" i="599"/>
  <c r="M433" i="599" s="1"/>
  <c r="K433" i="599" a="1"/>
  <c r="J433" i="599"/>
  <c r="J433" i="599" a="1"/>
  <c r="H433" i="599"/>
  <c r="V432" i="599"/>
  <c r="W432" i="599" s="1"/>
  <c r="N432" i="599"/>
  <c r="K432" i="599" a="1"/>
  <c r="K432" i="599" s="1"/>
  <c r="M432" i="599" s="1"/>
  <c r="J432" i="599" a="1"/>
  <c r="J432" i="599" s="1"/>
  <c r="H432" i="599"/>
  <c r="W431" i="599"/>
  <c r="V431" i="599"/>
  <c r="N431" i="599"/>
  <c r="K431" i="599"/>
  <c r="M431" i="599" s="1"/>
  <c r="K431" i="599" a="1"/>
  <c r="J431" i="599"/>
  <c r="J431" i="599" a="1"/>
  <c r="H431" i="599"/>
  <c r="V430" i="599"/>
  <c r="W430" i="599" s="1"/>
  <c r="N430" i="599"/>
  <c r="K430" i="599" a="1"/>
  <c r="K430" i="599" s="1"/>
  <c r="M430" i="599" s="1"/>
  <c r="J430" i="599" a="1"/>
  <c r="J430" i="599" s="1"/>
  <c r="H430" i="599"/>
  <c r="W429" i="599"/>
  <c r="V429" i="599"/>
  <c r="V463" i="599" s="1"/>
  <c r="W463" i="599" s="1"/>
  <c r="N429" i="599"/>
  <c r="N463" i="599" s="1"/>
  <c r="K429" i="599"/>
  <c r="M429" i="599" s="1"/>
  <c r="K429" i="599" a="1"/>
  <c r="J429" i="599"/>
  <c r="J429" i="599" a="1"/>
  <c r="H429" i="599"/>
  <c r="H463" i="599" s="1"/>
  <c r="AA428" i="599"/>
  <c r="Z428" i="599"/>
  <c r="Y428" i="599"/>
  <c r="X428" i="599"/>
  <c r="U428" i="599"/>
  <c r="T428" i="599"/>
  <c r="S428" i="599"/>
  <c r="R428" i="599"/>
  <c r="Q428" i="599"/>
  <c r="P428" i="599"/>
  <c r="O428" i="599"/>
  <c r="J428" i="599" a="1"/>
  <c r="J428" i="599" s="1"/>
  <c r="I428" i="599"/>
  <c r="G428" i="599"/>
  <c r="K427" i="599" a="1"/>
  <c r="K427" i="599" s="1"/>
  <c r="M427" i="599" s="1"/>
  <c r="H427" i="599"/>
  <c r="K426" i="599" a="1"/>
  <c r="K426" i="599" s="1"/>
  <c r="M426" i="599" s="1"/>
  <c r="H426" i="599"/>
  <c r="K425" i="599" a="1"/>
  <c r="K425" i="599" s="1"/>
  <c r="M425" i="599" s="1"/>
  <c r="H425" i="599"/>
  <c r="K424" i="599" a="1"/>
  <c r="K424" i="599" s="1"/>
  <c r="M424" i="599" s="1"/>
  <c r="H424" i="599"/>
  <c r="K423" i="599" a="1"/>
  <c r="K423" i="599" s="1"/>
  <c r="M423" i="599" s="1"/>
  <c r="H423" i="599"/>
  <c r="K422" i="599" a="1"/>
  <c r="K422" i="599" s="1"/>
  <c r="M422" i="599" s="1"/>
  <c r="H422" i="599"/>
  <c r="K421" i="599" a="1"/>
  <c r="K421" i="599" s="1"/>
  <c r="M421" i="599" s="1"/>
  <c r="H421" i="599"/>
  <c r="K420" i="599" a="1"/>
  <c r="K420" i="599" s="1"/>
  <c r="M420" i="599" s="1"/>
  <c r="H420" i="599"/>
  <c r="K419" i="599" a="1"/>
  <c r="K419" i="599" s="1"/>
  <c r="M419" i="599" s="1"/>
  <c r="H419" i="599"/>
  <c r="K418" i="599" a="1"/>
  <c r="K418" i="599" s="1"/>
  <c r="M418" i="599" s="1"/>
  <c r="H418" i="599"/>
  <c r="W417" i="599"/>
  <c r="V417" i="599"/>
  <c r="N417" i="599"/>
  <c r="K417" i="599"/>
  <c r="M417" i="599" s="1"/>
  <c r="K417" i="599" a="1"/>
  <c r="J417" i="599"/>
  <c r="J417" i="599" a="1"/>
  <c r="H417" i="599"/>
  <c r="V416" i="599"/>
  <c r="W416" i="599" s="1"/>
  <c r="N416" i="599"/>
  <c r="K416" i="599" a="1"/>
  <c r="K416" i="599" s="1"/>
  <c r="M416" i="599" s="1"/>
  <c r="J416" i="599" a="1"/>
  <c r="J416" i="599" s="1"/>
  <c r="H416" i="599"/>
  <c r="W415" i="599"/>
  <c r="V415" i="599"/>
  <c r="N415" i="599"/>
  <c r="K415" i="599"/>
  <c r="M415" i="599" s="1"/>
  <c r="K415" i="599" a="1"/>
  <c r="J415" i="599"/>
  <c r="J415" i="599" a="1"/>
  <c r="H415" i="599"/>
  <c r="V414" i="599"/>
  <c r="W414" i="599" s="1"/>
  <c r="N414" i="599"/>
  <c r="K414" i="599" a="1"/>
  <c r="K414" i="599" s="1"/>
  <c r="M414" i="599" s="1"/>
  <c r="J414" i="599" a="1"/>
  <c r="J414" i="599" s="1"/>
  <c r="H414" i="599"/>
  <c r="H413" i="599"/>
  <c r="V412" i="599"/>
  <c r="W412" i="599" s="1"/>
  <c r="N412" i="599"/>
  <c r="K412" i="599" a="1"/>
  <c r="K412" i="599" s="1"/>
  <c r="M412" i="599" s="1"/>
  <c r="J412" i="599" a="1"/>
  <c r="J412" i="599" s="1"/>
  <c r="H412" i="599"/>
  <c r="W411" i="599"/>
  <c r="V411" i="599"/>
  <c r="N411" i="599"/>
  <c r="K411" i="599"/>
  <c r="M411" i="599" s="1"/>
  <c r="K411" i="599" a="1"/>
  <c r="J411" i="599"/>
  <c r="J411" i="599" a="1"/>
  <c r="H411" i="599"/>
  <c r="H410" i="599"/>
  <c r="K409" i="599"/>
  <c r="K409" i="599" a="1"/>
  <c r="H409" i="599"/>
  <c r="V408" i="599"/>
  <c r="W408" i="599" s="1"/>
  <c r="N408" i="599"/>
  <c r="K408" i="599" a="1"/>
  <c r="K408" i="599" s="1"/>
  <c r="M408" i="599" s="1"/>
  <c r="J408" i="599" a="1"/>
  <c r="J408" i="599" s="1"/>
  <c r="H408" i="599"/>
  <c r="W407" i="599"/>
  <c r="V407" i="599"/>
  <c r="N407" i="599"/>
  <c r="K407" i="599"/>
  <c r="M407" i="599" s="1"/>
  <c r="K407" i="599" a="1"/>
  <c r="J407" i="599"/>
  <c r="J407" i="599" a="1"/>
  <c r="H407" i="599"/>
  <c r="V406" i="599"/>
  <c r="W406" i="599" s="1"/>
  <c r="N406" i="599"/>
  <c r="K406" i="599" a="1"/>
  <c r="K406" i="599" s="1"/>
  <c r="M406" i="599" s="1"/>
  <c r="J406" i="599" a="1"/>
  <c r="J406" i="599" s="1"/>
  <c r="H406" i="599"/>
  <c r="W405" i="599"/>
  <c r="V405" i="599"/>
  <c r="N405" i="599"/>
  <c r="K405" i="599"/>
  <c r="M405" i="599" s="1"/>
  <c r="K405" i="599" a="1"/>
  <c r="J405" i="599"/>
  <c r="J405" i="599" a="1"/>
  <c r="H405" i="599"/>
  <c r="V404" i="599"/>
  <c r="W404" i="599" s="1"/>
  <c r="N404" i="599"/>
  <c r="K404" i="599" a="1"/>
  <c r="K404" i="599" s="1"/>
  <c r="M404" i="599" s="1"/>
  <c r="J404" i="599" a="1"/>
  <c r="J404" i="599" s="1"/>
  <c r="H404" i="599"/>
  <c r="W403" i="599"/>
  <c r="V403" i="599"/>
  <c r="N403" i="599"/>
  <c r="K403" i="599"/>
  <c r="M403" i="599" s="1"/>
  <c r="K403" i="599" a="1"/>
  <c r="J403" i="599"/>
  <c r="J403" i="599" a="1"/>
  <c r="H403" i="599"/>
  <c r="V402" i="599"/>
  <c r="W402" i="599" s="1"/>
  <c r="N402" i="599"/>
  <c r="K402" i="599" a="1"/>
  <c r="K402" i="599" s="1"/>
  <c r="M402" i="599" s="1"/>
  <c r="J402" i="599" a="1"/>
  <c r="J402" i="599" s="1"/>
  <c r="H402" i="599"/>
  <c r="W401" i="599"/>
  <c r="V401" i="599"/>
  <c r="N401" i="599"/>
  <c r="K401" i="599"/>
  <c r="M401" i="599" s="1"/>
  <c r="K401" i="599" a="1"/>
  <c r="J401" i="599"/>
  <c r="J401" i="599" a="1"/>
  <c r="H401" i="599"/>
  <c r="V400" i="599"/>
  <c r="W400" i="599" s="1"/>
  <c r="N400" i="599"/>
  <c r="K400" i="599" a="1"/>
  <c r="K400" i="599" s="1"/>
  <c r="M400" i="599" s="1"/>
  <c r="J400" i="599" a="1"/>
  <c r="J400" i="599" s="1"/>
  <c r="H400" i="599"/>
  <c r="W399" i="599"/>
  <c r="V399" i="599"/>
  <c r="N399" i="599"/>
  <c r="K399" i="599"/>
  <c r="M399" i="599" s="1"/>
  <c r="K399" i="599" a="1"/>
  <c r="J399" i="599"/>
  <c r="J399" i="599" a="1"/>
  <c r="H399" i="599"/>
  <c r="K398" i="599"/>
  <c r="M398" i="599" s="1"/>
  <c r="K398" i="599" a="1"/>
  <c r="H398" i="599"/>
  <c r="K397" i="599"/>
  <c r="M397" i="599" s="1"/>
  <c r="K397" i="599" a="1"/>
  <c r="H397" i="599"/>
  <c r="K396" i="599"/>
  <c r="M396" i="599" s="1"/>
  <c r="K396" i="599" a="1"/>
  <c r="H396" i="599"/>
  <c r="K395" i="599"/>
  <c r="M395" i="599" s="1"/>
  <c r="K395" i="599" a="1"/>
  <c r="H395" i="599"/>
  <c r="N394" i="599"/>
  <c r="K394" i="599" a="1"/>
  <c r="K394" i="599" s="1"/>
  <c r="M394" i="599" s="1"/>
  <c r="H394" i="599"/>
  <c r="N393" i="599"/>
  <c r="K393" i="599"/>
  <c r="M393" i="599" s="1"/>
  <c r="K393" i="599" a="1"/>
  <c r="H393" i="599"/>
  <c r="N392" i="599"/>
  <c r="K392" i="599" a="1"/>
  <c r="K392" i="599" s="1"/>
  <c r="M392" i="599" s="1"/>
  <c r="H392" i="599"/>
  <c r="N391" i="599"/>
  <c r="K391" i="599"/>
  <c r="M391" i="599" s="1"/>
  <c r="K391" i="599" a="1"/>
  <c r="H391" i="599"/>
  <c r="V390" i="599"/>
  <c r="W390" i="599" s="1"/>
  <c r="N390" i="599"/>
  <c r="K390" i="599" a="1"/>
  <c r="K390" i="599" s="1"/>
  <c r="M390" i="599" s="1"/>
  <c r="J390" i="599" a="1"/>
  <c r="J390" i="599" s="1"/>
  <c r="H390" i="599"/>
  <c r="W389" i="599"/>
  <c r="V389" i="599"/>
  <c r="N389" i="599"/>
  <c r="K389" i="599"/>
  <c r="M389" i="599" s="1"/>
  <c r="K389" i="599" a="1"/>
  <c r="J389" i="599"/>
  <c r="J389" i="599" a="1"/>
  <c r="H389" i="599"/>
  <c r="V388" i="599"/>
  <c r="W388" i="599" s="1"/>
  <c r="N388" i="599"/>
  <c r="K388" i="599" a="1"/>
  <c r="K388" i="599" s="1"/>
  <c r="M388" i="599" s="1"/>
  <c r="J388" i="599" a="1"/>
  <c r="J388" i="599" s="1"/>
  <c r="H388" i="599"/>
  <c r="W387" i="599"/>
  <c r="V387" i="599"/>
  <c r="N387" i="599"/>
  <c r="K387" i="599"/>
  <c r="M387" i="599" s="1"/>
  <c r="K387" i="599" a="1"/>
  <c r="J387" i="599"/>
  <c r="J387" i="599" a="1"/>
  <c r="H387" i="599"/>
  <c r="V386" i="599"/>
  <c r="W386" i="599" s="1"/>
  <c r="N386" i="599"/>
  <c r="K386" i="599" a="1"/>
  <c r="K386" i="599" s="1"/>
  <c r="M386" i="599" s="1"/>
  <c r="J386" i="599" a="1"/>
  <c r="J386" i="599" s="1"/>
  <c r="H386" i="599"/>
  <c r="W385" i="599"/>
  <c r="V385" i="599"/>
  <c r="N385" i="599"/>
  <c r="K385" i="599"/>
  <c r="M385" i="599" s="1"/>
  <c r="K385" i="599" a="1"/>
  <c r="J385" i="599"/>
  <c r="J385" i="599" a="1"/>
  <c r="H385" i="599"/>
  <c r="V384" i="599"/>
  <c r="W384" i="599" s="1"/>
  <c r="N384" i="599"/>
  <c r="K384" i="599" a="1"/>
  <c r="K384" i="599" s="1"/>
  <c r="M384" i="599" s="1"/>
  <c r="J384" i="599" a="1"/>
  <c r="J384" i="599" s="1"/>
  <c r="H384" i="599"/>
  <c r="W383" i="599"/>
  <c r="V383" i="599"/>
  <c r="N383" i="599"/>
  <c r="K383" i="599"/>
  <c r="M383" i="599" s="1"/>
  <c r="K383" i="599" a="1"/>
  <c r="J383" i="599"/>
  <c r="J383" i="599" a="1"/>
  <c r="H383" i="599"/>
  <c r="V382" i="599"/>
  <c r="W382" i="599" s="1"/>
  <c r="N382" i="599"/>
  <c r="K382" i="599" a="1"/>
  <c r="K382" i="599" s="1"/>
  <c r="M382" i="599" s="1"/>
  <c r="J382" i="599" a="1"/>
  <c r="J382" i="599" s="1"/>
  <c r="H382" i="599"/>
  <c r="W381" i="599"/>
  <c r="V381" i="599"/>
  <c r="N381" i="599"/>
  <c r="K381" i="599"/>
  <c r="M381" i="599" s="1"/>
  <c r="K381" i="599" a="1"/>
  <c r="J381" i="599"/>
  <c r="J381" i="599" a="1"/>
  <c r="H381" i="599"/>
  <c r="V380" i="599"/>
  <c r="W380" i="599" s="1"/>
  <c r="N380" i="599"/>
  <c r="K380" i="599" a="1"/>
  <c r="K380" i="599" s="1"/>
  <c r="M380" i="599" s="1"/>
  <c r="J380" i="599" a="1"/>
  <c r="J380" i="599" s="1"/>
  <c r="H380" i="599"/>
  <c r="W379" i="599"/>
  <c r="V379" i="599"/>
  <c r="N379" i="599"/>
  <c r="K379" i="599"/>
  <c r="M379" i="599" s="1"/>
  <c r="K379" i="599" a="1"/>
  <c r="J379" i="599"/>
  <c r="J379" i="599" a="1"/>
  <c r="H379" i="599"/>
  <c r="K378" i="599"/>
  <c r="M378" i="599" s="1"/>
  <c r="K378" i="599" a="1"/>
  <c r="H378" i="599"/>
  <c r="K377" i="599"/>
  <c r="M377" i="599" s="1"/>
  <c r="K377" i="599" a="1"/>
  <c r="H377" i="599"/>
  <c r="K376" i="599"/>
  <c r="M376" i="599" s="1"/>
  <c r="K376" i="599" a="1"/>
  <c r="H376" i="599"/>
  <c r="V375" i="599"/>
  <c r="W375" i="599" s="1"/>
  <c r="N375" i="599"/>
  <c r="K375" i="599" a="1"/>
  <c r="K375" i="599" s="1"/>
  <c r="M375" i="599" s="1"/>
  <c r="J375" i="599" a="1"/>
  <c r="J375" i="599" s="1"/>
  <c r="H375" i="599"/>
  <c r="W374" i="599"/>
  <c r="V374" i="599"/>
  <c r="N374" i="599"/>
  <c r="K374" i="599"/>
  <c r="M374" i="599" s="1"/>
  <c r="K374" i="599" a="1"/>
  <c r="J374" i="599"/>
  <c r="J374" i="599" a="1"/>
  <c r="H374" i="599"/>
  <c r="V373" i="599"/>
  <c r="W373" i="599" s="1"/>
  <c r="N373" i="599"/>
  <c r="K373" i="599" a="1"/>
  <c r="K373" i="599" s="1"/>
  <c r="M373" i="599" s="1"/>
  <c r="J373" i="599" a="1"/>
  <c r="J373" i="599" s="1"/>
  <c r="H373" i="599"/>
  <c r="K372" i="599"/>
  <c r="K372" i="599" a="1"/>
  <c r="H372" i="599"/>
  <c r="V371" i="599"/>
  <c r="N371" i="599"/>
  <c r="N428" i="599" s="1"/>
  <c r="M371" i="599"/>
  <c r="K371" i="599" a="1"/>
  <c r="K371" i="599" s="1"/>
  <c r="J371" i="599"/>
  <c r="J371" i="599" a="1"/>
  <c r="H371" i="599"/>
  <c r="H428" i="599" s="1"/>
  <c r="AA370" i="599"/>
  <c r="AA507" i="599" s="1"/>
  <c r="Z370" i="599"/>
  <c r="Z507" i="599" s="1"/>
  <c r="Y370" i="599"/>
  <c r="Y507" i="599" s="1"/>
  <c r="X370" i="599"/>
  <c r="X507" i="599" s="1"/>
  <c r="U370" i="599"/>
  <c r="U507" i="599" s="1"/>
  <c r="T370" i="599"/>
  <c r="T507" i="599" s="1"/>
  <c r="S370" i="599"/>
  <c r="S507" i="599" s="1"/>
  <c r="R370" i="599"/>
  <c r="R507" i="599" s="1"/>
  <c r="Q370" i="599"/>
  <c r="Q507" i="599" s="1"/>
  <c r="P370" i="599"/>
  <c r="P507" i="599" s="1"/>
  <c r="O370" i="599"/>
  <c r="J370" i="599" a="1"/>
  <c r="J370" i="599" s="1"/>
  <c r="I370" i="599"/>
  <c r="I507" i="599" s="1"/>
  <c r="B515" i="599" s="1"/>
  <c r="G370" i="599"/>
  <c r="G507" i="599" s="1"/>
  <c r="W369" i="599"/>
  <c r="V369" i="599"/>
  <c r="N369" i="599"/>
  <c r="K369" i="599"/>
  <c r="M369" i="599" s="1"/>
  <c r="K369" i="599" a="1"/>
  <c r="J369" i="599"/>
  <c r="J369" i="599" a="1"/>
  <c r="H369" i="599"/>
  <c r="V368" i="599"/>
  <c r="W368" i="599" s="1"/>
  <c r="N368" i="599"/>
  <c r="K368" i="599" a="1"/>
  <c r="K368" i="599" s="1"/>
  <c r="M368" i="599" s="1"/>
  <c r="J368" i="599" a="1"/>
  <c r="J368" i="599" s="1"/>
  <c r="H368" i="599"/>
  <c r="K367" i="599" a="1"/>
  <c r="K367" i="599" s="1"/>
  <c r="M367" i="599" s="1"/>
  <c r="H367" i="599"/>
  <c r="K366" i="599" a="1"/>
  <c r="K366" i="599" s="1"/>
  <c r="M366" i="599" s="1"/>
  <c r="H366" i="599"/>
  <c r="K365" i="599" a="1"/>
  <c r="K365" i="599" s="1"/>
  <c r="M365" i="599" s="1"/>
  <c r="H365" i="599"/>
  <c r="K364" i="599" a="1"/>
  <c r="K364" i="599" s="1"/>
  <c r="M364" i="599" s="1"/>
  <c r="H364" i="599"/>
  <c r="W363" i="599"/>
  <c r="V363" i="599"/>
  <c r="N363" i="599"/>
  <c r="K363" i="599"/>
  <c r="M363" i="599" s="1"/>
  <c r="K363" i="599" a="1"/>
  <c r="J363" i="599"/>
  <c r="J363" i="599" a="1"/>
  <c r="H363" i="599"/>
  <c r="V362" i="599"/>
  <c r="W362" i="599" s="1"/>
  <c r="N362" i="599"/>
  <c r="K362" i="599" a="1"/>
  <c r="K362" i="599" s="1"/>
  <c r="M362" i="599" s="1"/>
  <c r="J362" i="599" a="1"/>
  <c r="J362" i="599" s="1"/>
  <c r="H362" i="599"/>
  <c r="W361" i="599"/>
  <c r="V361" i="599"/>
  <c r="N361" i="599"/>
  <c r="K361" i="599"/>
  <c r="M361" i="599" s="1"/>
  <c r="K361" i="599" a="1"/>
  <c r="J361" i="599"/>
  <c r="J361" i="599" a="1"/>
  <c r="H361" i="599"/>
  <c r="H360" i="599"/>
  <c r="H359" i="599"/>
  <c r="V358" i="599"/>
  <c r="W358" i="599" s="1"/>
  <c r="N358" i="599"/>
  <c r="K358" i="599" a="1"/>
  <c r="K358" i="599" s="1"/>
  <c r="M358" i="599" s="1"/>
  <c r="J358" i="599" a="1"/>
  <c r="J358" i="599" s="1"/>
  <c r="H358" i="599"/>
  <c r="W357" i="599"/>
  <c r="V357" i="599"/>
  <c r="N357" i="599"/>
  <c r="K357" i="599"/>
  <c r="M357" i="599" s="1"/>
  <c r="K357" i="599" a="1"/>
  <c r="J357" i="599"/>
  <c r="J357" i="599" a="1"/>
  <c r="H357" i="599"/>
  <c r="K356" i="599"/>
  <c r="M356" i="599" s="1"/>
  <c r="K356" i="599" a="1"/>
  <c r="H356" i="599"/>
  <c r="K355" i="599"/>
  <c r="M355" i="599" s="1"/>
  <c r="K355" i="599" a="1"/>
  <c r="H355" i="599"/>
  <c r="V354" i="599"/>
  <c r="W354" i="599" s="1"/>
  <c r="N354" i="599"/>
  <c r="K354" i="599" a="1"/>
  <c r="K354" i="599" s="1"/>
  <c r="M354" i="599" s="1"/>
  <c r="J354" i="599" a="1"/>
  <c r="J354" i="599" s="1"/>
  <c r="H354" i="599"/>
  <c r="W353" i="599"/>
  <c r="V353" i="599"/>
  <c r="N353" i="599"/>
  <c r="K353" i="599"/>
  <c r="M353" i="599" s="1"/>
  <c r="K353" i="599" a="1"/>
  <c r="J353" i="599"/>
  <c r="J353" i="599" a="1"/>
  <c r="H353" i="599"/>
  <c r="V352" i="599"/>
  <c r="W352" i="599" s="1"/>
  <c r="N352" i="599"/>
  <c r="K352" i="599" a="1"/>
  <c r="K352" i="599" s="1"/>
  <c r="M352" i="599" s="1"/>
  <c r="J352" i="599" a="1"/>
  <c r="J352" i="599" s="1"/>
  <c r="H352" i="599"/>
  <c r="W351" i="599"/>
  <c r="V351" i="599"/>
  <c r="N351" i="599"/>
  <c r="K351" i="599"/>
  <c r="M351" i="599" s="1"/>
  <c r="K351" i="599" a="1"/>
  <c r="J351" i="599"/>
  <c r="J351" i="599" a="1"/>
  <c r="H351" i="599"/>
  <c r="V350" i="599"/>
  <c r="W350" i="599" s="1"/>
  <c r="N350" i="599"/>
  <c r="K350" i="599" a="1"/>
  <c r="K350" i="599" s="1"/>
  <c r="M350" i="599" s="1"/>
  <c r="J350" i="599" a="1"/>
  <c r="J350" i="599" s="1"/>
  <c r="H350" i="599"/>
  <c r="W349" i="599"/>
  <c r="V349" i="599"/>
  <c r="V370" i="599" s="1"/>
  <c r="N349" i="599"/>
  <c r="N370" i="599" s="1"/>
  <c r="N507" i="599" s="1"/>
  <c r="B516" i="599" s="1"/>
  <c r="E516" i="599" s="1"/>
  <c r="K349" i="599"/>
  <c r="K370" i="599" s="1"/>
  <c r="K349" i="599" a="1"/>
  <c r="J349" i="599"/>
  <c r="J349" i="599" a="1"/>
  <c r="H349" i="599"/>
  <c r="H370" i="599" s="1"/>
  <c r="H507" i="599" s="1"/>
  <c r="E514" i="599" s="1"/>
  <c r="X343" i="599"/>
  <c r="X342" i="599"/>
  <c r="X341" i="599"/>
  <c r="G341" i="599"/>
  <c r="C341" i="599"/>
  <c r="X340" i="599"/>
  <c r="I340" i="599"/>
  <c r="E340" i="599"/>
  <c r="K340" i="599" s="1"/>
  <c r="M340" i="599" s="1"/>
  <c r="I339" i="599"/>
  <c r="E339" i="599"/>
  <c r="K339" i="599" s="1"/>
  <c r="M339" i="599" s="1"/>
  <c r="I338" i="599"/>
  <c r="E338" i="599"/>
  <c r="K338" i="599" s="1"/>
  <c r="M338" i="599" s="1"/>
  <c r="X337" i="599"/>
  <c r="I337" i="599"/>
  <c r="I341" i="599" s="1"/>
  <c r="E337" i="599"/>
  <c r="K337" i="599" s="1"/>
  <c r="AA334" i="599"/>
  <c r="Z334" i="599"/>
  <c r="Y334" i="599"/>
  <c r="X334" i="599"/>
  <c r="U334" i="599"/>
  <c r="T334" i="599"/>
  <c r="S334" i="599"/>
  <c r="R334" i="599"/>
  <c r="Q334" i="599"/>
  <c r="P334" i="599"/>
  <c r="O334" i="599"/>
  <c r="R342" i="599" s="1"/>
  <c r="I334" i="599"/>
  <c r="G334" i="599"/>
  <c r="K333" i="599"/>
  <c r="K333" i="599" a="1"/>
  <c r="H333" i="599"/>
  <c r="K332" i="599" a="1"/>
  <c r="K332" i="599" s="1"/>
  <c r="H332" i="599"/>
  <c r="K331" i="599"/>
  <c r="K331" i="599" a="1"/>
  <c r="H331" i="599"/>
  <c r="V330" i="599"/>
  <c r="W330" i="599" s="1"/>
  <c r="N330" i="599"/>
  <c r="K330" i="599" a="1"/>
  <c r="K330" i="599" s="1"/>
  <c r="D330" i="599"/>
  <c r="H330" i="599" s="1"/>
  <c r="H329" i="599"/>
  <c r="K328" i="599" a="1"/>
  <c r="K328" i="599" s="1"/>
  <c r="H328" i="599"/>
  <c r="H327" i="599"/>
  <c r="V326" i="599"/>
  <c r="W326" i="599" s="1"/>
  <c r="N326" i="599"/>
  <c r="K326" i="599" a="1"/>
  <c r="K326" i="599" s="1"/>
  <c r="M326" i="599" s="1"/>
  <c r="J326" i="599" a="1"/>
  <c r="J326" i="599" s="1"/>
  <c r="H326" i="599"/>
  <c r="W325" i="599"/>
  <c r="V325" i="599"/>
  <c r="N325" i="599"/>
  <c r="K325" i="599"/>
  <c r="M325" i="599" s="1"/>
  <c r="K325" i="599" a="1"/>
  <c r="J325" i="599"/>
  <c r="J325" i="599" a="1"/>
  <c r="H325" i="599"/>
  <c r="H324" i="599"/>
  <c r="W323" i="599"/>
  <c r="V323" i="599"/>
  <c r="N323" i="599"/>
  <c r="K323" i="599"/>
  <c r="M323" i="599" s="1"/>
  <c r="K323" i="599" a="1"/>
  <c r="J323" i="599" a="1"/>
  <c r="J323" i="599" s="1"/>
  <c r="H323" i="599"/>
  <c r="W322" i="599"/>
  <c r="V322" i="599"/>
  <c r="N322" i="599"/>
  <c r="K322" i="599"/>
  <c r="M322" i="599" s="1"/>
  <c r="K322" i="599" a="1"/>
  <c r="J322" i="599"/>
  <c r="J322" i="599" a="1"/>
  <c r="H322" i="599"/>
  <c r="W321" i="599"/>
  <c r="V321" i="599"/>
  <c r="N321" i="599"/>
  <c r="K321" i="599"/>
  <c r="M321" i="599" s="1"/>
  <c r="K321" i="599" a="1"/>
  <c r="J321" i="599" a="1"/>
  <c r="J321" i="599" s="1"/>
  <c r="H321" i="599"/>
  <c r="W320" i="599"/>
  <c r="W334" i="599" s="1"/>
  <c r="V320" i="599"/>
  <c r="V334" i="599" s="1"/>
  <c r="N320" i="599"/>
  <c r="N334" i="599" s="1"/>
  <c r="K320" i="599"/>
  <c r="K334" i="599" s="1"/>
  <c r="K320" i="599" a="1"/>
  <c r="J320" i="599"/>
  <c r="J320" i="599" a="1"/>
  <c r="H320" i="599"/>
  <c r="H334" i="599" s="1"/>
  <c r="AA319" i="599"/>
  <c r="Z319" i="599"/>
  <c r="Y319" i="599"/>
  <c r="X319" i="599"/>
  <c r="U319" i="599"/>
  <c r="T319" i="599"/>
  <c r="S319" i="599"/>
  <c r="Q319" i="599"/>
  <c r="P319" i="599"/>
  <c r="O319" i="599"/>
  <c r="R341" i="599" s="1"/>
  <c r="I319" i="599"/>
  <c r="G319" i="599"/>
  <c r="J319" i="599" s="1" a="1"/>
  <c r="J319" i="599" s="1"/>
  <c r="V318" i="599"/>
  <c r="W318" i="599" s="1"/>
  <c r="N318" i="599"/>
  <c r="K318" i="599" a="1"/>
  <c r="K318" i="599" s="1"/>
  <c r="M318" i="599" s="1"/>
  <c r="J318" i="599" a="1"/>
  <c r="J318" i="599" s="1"/>
  <c r="H318" i="599"/>
  <c r="H317" i="599"/>
  <c r="H316" i="599"/>
  <c r="H315" i="599"/>
  <c r="H314" i="599"/>
  <c r="W313" i="599"/>
  <c r="V313" i="599"/>
  <c r="N313" i="599"/>
  <c r="K313" i="599"/>
  <c r="M313" i="599" s="1"/>
  <c r="K313" i="599" a="1"/>
  <c r="J313" i="599"/>
  <c r="J313" i="599" a="1"/>
  <c r="H313" i="599"/>
  <c r="V312" i="599"/>
  <c r="W312" i="599" s="1"/>
  <c r="N312" i="599"/>
  <c r="K312" i="599" a="1"/>
  <c r="K312" i="599" s="1"/>
  <c r="M312" i="599" s="1"/>
  <c r="J312" i="599" a="1"/>
  <c r="J312" i="599" s="1"/>
  <c r="H312" i="599"/>
  <c r="W311" i="599"/>
  <c r="V311" i="599"/>
  <c r="N311" i="599"/>
  <c r="K311" i="599"/>
  <c r="M311" i="599" s="1"/>
  <c r="K311" i="599" a="1"/>
  <c r="J311" i="599"/>
  <c r="J311" i="599" a="1"/>
  <c r="H311" i="599"/>
  <c r="V310" i="599"/>
  <c r="W310" i="599" s="1"/>
  <c r="N310" i="599"/>
  <c r="K310" i="599" a="1"/>
  <c r="K310" i="599" s="1"/>
  <c r="M310" i="599" s="1"/>
  <c r="J310" i="599" a="1"/>
  <c r="J310" i="599" s="1"/>
  <c r="H310" i="599"/>
  <c r="W309" i="599"/>
  <c r="V309" i="599"/>
  <c r="V319" i="599" s="1"/>
  <c r="W319" i="599" s="1"/>
  <c r="N309" i="599"/>
  <c r="N319" i="599" s="1"/>
  <c r="K309" i="599"/>
  <c r="K309" i="599" a="1"/>
  <c r="J309" i="599"/>
  <c r="J309" i="599" a="1"/>
  <c r="H309" i="599"/>
  <c r="H319" i="599" s="1"/>
  <c r="AA308" i="599"/>
  <c r="Z308" i="599"/>
  <c r="Y308" i="599"/>
  <c r="X308" i="599"/>
  <c r="U308" i="599"/>
  <c r="T308" i="599"/>
  <c r="S308" i="599"/>
  <c r="Q308" i="599"/>
  <c r="P308" i="599"/>
  <c r="O308" i="599"/>
  <c r="R340" i="599" s="1"/>
  <c r="I308" i="599"/>
  <c r="G308" i="599"/>
  <c r="J308" i="599" s="1" a="1"/>
  <c r="J308" i="599" s="1"/>
  <c r="V307" i="599"/>
  <c r="W307" i="599" s="1"/>
  <c r="N307" i="599"/>
  <c r="K307" i="599" a="1"/>
  <c r="K307" i="599" s="1"/>
  <c r="M307" i="599" s="1"/>
  <c r="J307" i="599" a="1"/>
  <c r="J307" i="599" s="1"/>
  <c r="H307" i="599"/>
  <c r="W306" i="599"/>
  <c r="V306" i="599"/>
  <c r="N306" i="599"/>
  <c r="K306" i="599"/>
  <c r="M306" i="599" s="1"/>
  <c r="K306" i="599" a="1"/>
  <c r="J306" i="599"/>
  <c r="J306" i="599" a="1"/>
  <c r="H306" i="599"/>
  <c r="V305" i="599"/>
  <c r="W305" i="599" s="1"/>
  <c r="N305" i="599"/>
  <c r="K305" i="599" a="1"/>
  <c r="K305" i="599" s="1"/>
  <c r="M305" i="599" s="1"/>
  <c r="J305" i="599" a="1"/>
  <c r="J305" i="599" s="1"/>
  <c r="H305" i="599"/>
  <c r="W304" i="599"/>
  <c r="V304" i="599"/>
  <c r="N304" i="599"/>
  <c r="K304" i="599"/>
  <c r="M304" i="599" s="1"/>
  <c r="K304" i="599" a="1"/>
  <c r="J304" i="599"/>
  <c r="J304" i="599" a="1"/>
  <c r="H304" i="599"/>
  <c r="V303" i="599"/>
  <c r="W303" i="599" s="1"/>
  <c r="N303" i="599"/>
  <c r="K303" i="599" a="1"/>
  <c r="K303" i="599" s="1"/>
  <c r="M303" i="599" s="1"/>
  <c r="J303" i="599" a="1"/>
  <c r="J303" i="599" s="1"/>
  <c r="H303" i="599"/>
  <c r="W302" i="599"/>
  <c r="V302" i="599"/>
  <c r="N302" i="599"/>
  <c r="K302" i="599"/>
  <c r="M302" i="599" s="1"/>
  <c r="K302" i="599" a="1"/>
  <c r="J302" i="599"/>
  <c r="J302" i="599" a="1"/>
  <c r="H302" i="599"/>
  <c r="V301" i="599"/>
  <c r="W301" i="599" s="1"/>
  <c r="N301" i="599"/>
  <c r="K301" i="599" a="1"/>
  <c r="K301" i="599" s="1"/>
  <c r="M301" i="599" s="1"/>
  <c r="J301" i="599" a="1"/>
  <c r="J301" i="599" s="1"/>
  <c r="H301" i="599"/>
  <c r="W300" i="599"/>
  <c r="V300" i="599"/>
  <c r="N300" i="599"/>
  <c r="K300" i="599"/>
  <c r="M300" i="599" s="1"/>
  <c r="K300" i="599" a="1"/>
  <c r="J300" i="599"/>
  <c r="J300" i="599" a="1"/>
  <c r="H300" i="599"/>
  <c r="V299" i="599"/>
  <c r="W299" i="599" s="1"/>
  <c r="N299" i="599"/>
  <c r="K299" i="599" a="1"/>
  <c r="K299" i="599" s="1"/>
  <c r="M299" i="599" s="1"/>
  <c r="J299" i="599" a="1"/>
  <c r="J299" i="599" s="1"/>
  <c r="H299" i="599"/>
  <c r="W298" i="599"/>
  <c r="V298" i="599"/>
  <c r="N298" i="599"/>
  <c r="K298" i="599"/>
  <c r="M298" i="599" s="1"/>
  <c r="K298" i="599" a="1"/>
  <c r="J298" i="599"/>
  <c r="J298" i="599" a="1"/>
  <c r="H298" i="599"/>
  <c r="V297" i="599"/>
  <c r="W297" i="599" s="1"/>
  <c r="N297" i="599"/>
  <c r="K297" i="599" a="1"/>
  <c r="K297" i="599" s="1"/>
  <c r="M297" i="599" s="1"/>
  <c r="J297" i="599" a="1"/>
  <c r="J297" i="599" s="1"/>
  <c r="H297" i="599"/>
  <c r="W296" i="599"/>
  <c r="V296" i="599"/>
  <c r="N296" i="599"/>
  <c r="K296" i="599"/>
  <c r="M296" i="599" s="1"/>
  <c r="K296" i="599" a="1"/>
  <c r="J296" i="599"/>
  <c r="J296" i="599" a="1"/>
  <c r="H296" i="599"/>
  <c r="V295" i="599"/>
  <c r="W295" i="599" s="1"/>
  <c r="N295" i="599"/>
  <c r="K295" i="599" a="1"/>
  <c r="K295" i="599" s="1"/>
  <c r="M295" i="599" s="1"/>
  <c r="J295" i="599" a="1"/>
  <c r="J295" i="599" s="1"/>
  <c r="H295" i="599"/>
  <c r="W294" i="599"/>
  <c r="V294" i="599"/>
  <c r="N294" i="599"/>
  <c r="K294" i="599"/>
  <c r="M294" i="599" s="1"/>
  <c r="K294" i="599" a="1"/>
  <c r="J294" i="599"/>
  <c r="J294" i="599" a="1"/>
  <c r="H294" i="599"/>
  <c r="V293" i="599"/>
  <c r="W293" i="599" s="1"/>
  <c r="N293" i="599"/>
  <c r="N308" i="599" s="1"/>
  <c r="K293" i="599" a="1"/>
  <c r="K293" i="599" s="1"/>
  <c r="J293" i="599" a="1"/>
  <c r="J293" i="599" s="1"/>
  <c r="H293" i="599"/>
  <c r="H308" i="599" s="1"/>
  <c r="AA292" i="599"/>
  <c r="Z292" i="599"/>
  <c r="Y292" i="599"/>
  <c r="X292" i="599"/>
  <c r="U292" i="599"/>
  <c r="T292" i="599"/>
  <c r="S292" i="599"/>
  <c r="R292" i="599"/>
  <c r="Q292" i="599"/>
  <c r="P292" i="599"/>
  <c r="O292" i="599"/>
  <c r="R339" i="599" s="1"/>
  <c r="I292" i="599"/>
  <c r="G292" i="599"/>
  <c r="J292" i="599" s="1" a="1"/>
  <c r="J292" i="599" s="1"/>
  <c r="V291" i="599"/>
  <c r="W291" i="599" s="1"/>
  <c r="N291" i="599"/>
  <c r="K291" i="599" a="1"/>
  <c r="K291" i="599" s="1"/>
  <c r="M291" i="599" s="1"/>
  <c r="J291" i="599" a="1"/>
  <c r="J291" i="599" s="1"/>
  <c r="H291" i="599"/>
  <c r="W290" i="599"/>
  <c r="V290" i="599"/>
  <c r="N290" i="599"/>
  <c r="K290" i="599"/>
  <c r="M290" i="599" s="1"/>
  <c r="K290" i="599" a="1"/>
  <c r="J290" i="599"/>
  <c r="J290" i="599" a="1"/>
  <c r="H290" i="599"/>
  <c r="V289" i="599"/>
  <c r="W289" i="599" s="1"/>
  <c r="N289" i="599"/>
  <c r="K289" i="599" a="1"/>
  <c r="K289" i="599" s="1"/>
  <c r="M289" i="599" s="1"/>
  <c r="J289" i="599" a="1"/>
  <c r="J289" i="599" s="1"/>
  <c r="H289" i="599"/>
  <c r="H288" i="599"/>
  <c r="H287" i="599"/>
  <c r="H286" i="599"/>
  <c r="V285" i="599"/>
  <c r="W285" i="599" s="1"/>
  <c r="N285" i="599"/>
  <c r="K285" i="599" a="1"/>
  <c r="K285" i="599" s="1"/>
  <c r="M285" i="599" s="1"/>
  <c r="J285" i="599" a="1"/>
  <c r="J285" i="599" s="1"/>
  <c r="H285" i="599"/>
  <c r="W284" i="599"/>
  <c r="V284" i="599"/>
  <c r="N284" i="599"/>
  <c r="K284" i="599"/>
  <c r="M284" i="599" s="1"/>
  <c r="K284" i="599" a="1"/>
  <c r="J284" i="599"/>
  <c r="J284" i="599" a="1"/>
  <c r="H284" i="599"/>
  <c r="N283" i="599"/>
  <c r="K283" i="599" a="1"/>
  <c r="K283" i="599" s="1"/>
  <c r="M283" i="599" s="1"/>
  <c r="H283" i="599"/>
  <c r="N282" i="599"/>
  <c r="K282" i="599"/>
  <c r="M282" i="599" s="1"/>
  <c r="K282" i="599" a="1"/>
  <c r="H282" i="599"/>
  <c r="N281" i="599"/>
  <c r="K281" i="599" a="1"/>
  <c r="K281" i="599" s="1"/>
  <c r="M281" i="599" s="1"/>
  <c r="H281" i="599"/>
  <c r="N280" i="599"/>
  <c r="K280" i="599"/>
  <c r="M280" i="599" s="1"/>
  <c r="K280" i="599" a="1"/>
  <c r="H280" i="599"/>
  <c r="N279" i="599"/>
  <c r="K279" i="599" a="1"/>
  <c r="K279" i="599" s="1"/>
  <c r="M279" i="599" s="1"/>
  <c r="H279" i="599"/>
  <c r="N278" i="599"/>
  <c r="K278" i="599"/>
  <c r="M278" i="599" s="1"/>
  <c r="K278" i="599" a="1"/>
  <c r="H278" i="599"/>
  <c r="V277" i="599"/>
  <c r="W277" i="599" s="1"/>
  <c r="N277" i="599"/>
  <c r="K277" i="599" a="1"/>
  <c r="K277" i="599" s="1"/>
  <c r="M277" i="599" s="1"/>
  <c r="J277" i="599" a="1"/>
  <c r="J277" i="599" s="1"/>
  <c r="H277" i="599"/>
  <c r="W276" i="599"/>
  <c r="V276" i="599"/>
  <c r="N276" i="599"/>
  <c r="K276" i="599"/>
  <c r="M276" i="599" s="1"/>
  <c r="K276" i="599" a="1"/>
  <c r="J276" i="599"/>
  <c r="J276" i="599" a="1"/>
  <c r="H276" i="599"/>
  <c r="V275" i="599"/>
  <c r="W275" i="599" s="1"/>
  <c r="N275" i="599"/>
  <c r="K275" i="599" a="1"/>
  <c r="K275" i="599" s="1"/>
  <c r="M275" i="599" s="1"/>
  <c r="J275" i="599" a="1"/>
  <c r="J275" i="599" s="1"/>
  <c r="H275" i="599"/>
  <c r="W274" i="599"/>
  <c r="V274" i="599"/>
  <c r="N274" i="599"/>
  <c r="K274" i="599"/>
  <c r="M274" i="599" s="1"/>
  <c r="K274" i="599" a="1"/>
  <c r="J274" i="599"/>
  <c r="J274" i="599" a="1"/>
  <c r="H274" i="599"/>
  <c r="V273" i="599"/>
  <c r="W273" i="599" s="1"/>
  <c r="N273" i="599"/>
  <c r="K273" i="599" a="1"/>
  <c r="K273" i="599" s="1"/>
  <c r="M273" i="599" s="1"/>
  <c r="J273" i="599" a="1"/>
  <c r="J273" i="599" s="1"/>
  <c r="H273" i="599"/>
  <c r="W272" i="599"/>
  <c r="V272" i="599"/>
  <c r="N272" i="599"/>
  <c r="K272" i="599"/>
  <c r="M272" i="599" s="1"/>
  <c r="K272" i="599" a="1"/>
  <c r="J272" i="599"/>
  <c r="J272" i="599" a="1"/>
  <c r="H272" i="599"/>
  <c r="V271" i="599"/>
  <c r="W271" i="599" s="1"/>
  <c r="N271" i="599"/>
  <c r="K271" i="599" a="1"/>
  <c r="K271" i="599" s="1"/>
  <c r="M271" i="599" s="1"/>
  <c r="J271" i="599" a="1"/>
  <c r="J271" i="599" s="1"/>
  <c r="H271" i="599"/>
  <c r="W270" i="599"/>
  <c r="V270" i="599"/>
  <c r="N270" i="599"/>
  <c r="K270" i="599"/>
  <c r="M270" i="599" s="1"/>
  <c r="K270" i="599" a="1"/>
  <c r="J270" i="599"/>
  <c r="J270" i="599" a="1"/>
  <c r="H270" i="599"/>
  <c r="V269" i="599"/>
  <c r="W269" i="599" s="1"/>
  <c r="N269" i="599"/>
  <c r="K269" i="599" a="1"/>
  <c r="K269" i="599" s="1"/>
  <c r="M269" i="599" s="1"/>
  <c r="J269" i="599" a="1"/>
  <c r="J269" i="599" s="1"/>
  <c r="H269" i="599"/>
  <c r="W268" i="599"/>
  <c r="V268" i="599"/>
  <c r="N268" i="599"/>
  <c r="K268" i="599"/>
  <c r="M268" i="599" s="1"/>
  <c r="K268" i="599" a="1"/>
  <c r="J268" i="599"/>
  <c r="J268" i="599" a="1"/>
  <c r="H268" i="599"/>
  <c r="V267" i="599"/>
  <c r="W267" i="599" s="1"/>
  <c r="N267" i="599"/>
  <c r="K267" i="599" a="1"/>
  <c r="K267" i="599" s="1"/>
  <c r="M267" i="599" s="1"/>
  <c r="J267" i="599" a="1"/>
  <c r="J267" i="599" s="1"/>
  <c r="H267" i="599"/>
  <c r="W266" i="599"/>
  <c r="V266" i="599"/>
  <c r="N266" i="599"/>
  <c r="K266" i="599"/>
  <c r="M266" i="599" s="1"/>
  <c r="K266" i="599" a="1"/>
  <c r="J266" i="599"/>
  <c r="J266" i="599" a="1"/>
  <c r="H266" i="599"/>
  <c r="N265" i="599"/>
  <c r="K265" i="599" a="1"/>
  <c r="K265" i="599" s="1"/>
  <c r="M265" i="599" s="1"/>
  <c r="H265" i="599"/>
  <c r="W264" i="599"/>
  <c r="V264" i="599"/>
  <c r="N264" i="599"/>
  <c r="K264" i="599"/>
  <c r="M264" i="599" s="1"/>
  <c r="K264" i="599" a="1"/>
  <c r="J264" i="599"/>
  <c r="J264" i="599" a="1"/>
  <c r="H264" i="599"/>
  <c r="V263" i="599"/>
  <c r="W263" i="599" s="1"/>
  <c r="N263" i="599"/>
  <c r="K263" i="599" a="1"/>
  <c r="K263" i="599" s="1"/>
  <c r="M263" i="599" s="1"/>
  <c r="J263" i="599" a="1"/>
  <c r="J263" i="599" s="1"/>
  <c r="H263" i="599"/>
  <c r="W262" i="599"/>
  <c r="V262" i="599"/>
  <c r="N262" i="599"/>
  <c r="K262" i="599"/>
  <c r="M262" i="599" s="1"/>
  <c r="K262" i="599" a="1"/>
  <c r="J262" i="599"/>
  <c r="J262" i="599" a="1"/>
  <c r="H262" i="599"/>
  <c r="V261" i="599"/>
  <c r="W261" i="599" s="1"/>
  <c r="N261" i="599"/>
  <c r="K261" i="599" a="1"/>
  <c r="K261" i="599" s="1"/>
  <c r="M261" i="599" s="1"/>
  <c r="J261" i="599" a="1"/>
  <c r="J261" i="599" s="1"/>
  <c r="H261" i="599"/>
  <c r="W260" i="599"/>
  <c r="V260" i="599"/>
  <c r="N260" i="599"/>
  <c r="K260" i="599"/>
  <c r="M260" i="599" s="1"/>
  <c r="K260" i="599" a="1"/>
  <c r="J260" i="599"/>
  <c r="J260" i="599" a="1"/>
  <c r="H260" i="599"/>
  <c r="V259" i="599"/>
  <c r="W259" i="599" s="1"/>
  <c r="N259" i="599"/>
  <c r="K259" i="599" a="1"/>
  <c r="K259" i="599" s="1"/>
  <c r="M259" i="599" s="1"/>
  <c r="J259" i="599" a="1"/>
  <c r="J259" i="599" s="1"/>
  <c r="H259" i="599"/>
  <c r="W258" i="599"/>
  <c r="V258" i="599"/>
  <c r="V292" i="599" s="1"/>
  <c r="W292" i="599" s="1"/>
  <c r="N258" i="599"/>
  <c r="N292" i="599" s="1"/>
  <c r="K258" i="599"/>
  <c r="K258" i="599" a="1"/>
  <c r="J258" i="599"/>
  <c r="J258" i="599" a="1"/>
  <c r="H258" i="599"/>
  <c r="H292" i="599" s="1"/>
  <c r="AA257" i="599"/>
  <c r="Z257" i="599"/>
  <c r="Y257" i="599"/>
  <c r="X257" i="599"/>
  <c r="U257" i="599"/>
  <c r="T257" i="599"/>
  <c r="S257" i="599"/>
  <c r="R257" i="599"/>
  <c r="Q257" i="599"/>
  <c r="P257" i="599"/>
  <c r="O257" i="599"/>
  <c r="R338" i="599" s="1"/>
  <c r="I257" i="599"/>
  <c r="G257" i="599"/>
  <c r="J257" i="599" s="1" a="1"/>
  <c r="J257" i="599" s="1"/>
  <c r="H256" i="599"/>
  <c r="H255" i="599"/>
  <c r="H254" i="599"/>
  <c r="H253" i="599"/>
  <c r="H252" i="599"/>
  <c r="H251" i="599"/>
  <c r="K250" i="599" a="1"/>
  <c r="K250" i="599" s="1"/>
  <c r="M250" i="599" s="1"/>
  <c r="H250" i="599"/>
  <c r="K249" i="599" a="1"/>
  <c r="K249" i="599" s="1"/>
  <c r="M249" i="599" s="1"/>
  <c r="H249" i="599"/>
  <c r="K248" i="599" a="1"/>
  <c r="K248" i="599" s="1"/>
  <c r="M248" i="599" s="1"/>
  <c r="H248" i="599"/>
  <c r="K247" i="599" a="1"/>
  <c r="K247" i="599" s="1"/>
  <c r="M247" i="599" s="1"/>
  <c r="H247" i="599"/>
  <c r="W246" i="599"/>
  <c r="V246" i="599"/>
  <c r="N246" i="599"/>
  <c r="K246" i="599"/>
  <c r="M246" i="599" s="1"/>
  <c r="K246" i="599" a="1"/>
  <c r="J246" i="599"/>
  <c r="J246" i="599" a="1"/>
  <c r="H246" i="599"/>
  <c r="V245" i="599"/>
  <c r="W245" i="599" s="1"/>
  <c r="N245" i="599"/>
  <c r="K245" i="599" a="1"/>
  <c r="K245" i="599" s="1"/>
  <c r="M245" i="599" s="1"/>
  <c r="J245" i="599" a="1"/>
  <c r="J245" i="599" s="1"/>
  <c r="H245" i="599"/>
  <c r="W244" i="599"/>
  <c r="V244" i="599"/>
  <c r="N244" i="599"/>
  <c r="K244" i="599"/>
  <c r="M244" i="599" s="1"/>
  <c r="K244" i="599" a="1"/>
  <c r="J244" i="599"/>
  <c r="J244" i="599" a="1"/>
  <c r="H244" i="599"/>
  <c r="V243" i="599"/>
  <c r="W243" i="599" s="1"/>
  <c r="N243" i="599"/>
  <c r="K243" i="599" a="1"/>
  <c r="K243" i="599" s="1"/>
  <c r="M243" i="599" s="1"/>
  <c r="J243" i="599" a="1"/>
  <c r="J243" i="599" s="1"/>
  <c r="H243" i="599"/>
  <c r="M242" i="599"/>
  <c r="H242" i="599"/>
  <c r="W241" i="599"/>
  <c r="V241" i="599"/>
  <c r="N241" i="599"/>
  <c r="K241" i="599"/>
  <c r="M241" i="599" s="1"/>
  <c r="K241" i="599" a="1"/>
  <c r="J241" i="599"/>
  <c r="J241" i="599" a="1"/>
  <c r="H241" i="599"/>
  <c r="V240" i="599"/>
  <c r="W240" i="599" s="1"/>
  <c r="N240" i="599"/>
  <c r="K240" i="599" a="1"/>
  <c r="K240" i="599" s="1"/>
  <c r="M240" i="599" s="1"/>
  <c r="J240" i="599" a="1"/>
  <c r="J240" i="599" s="1"/>
  <c r="H240" i="599"/>
  <c r="K239" i="599" a="1"/>
  <c r="K239" i="599" s="1"/>
  <c r="M239" i="599" s="1"/>
  <c r="H239" i="599"/>
  <c r="H238" i="599"/>
  <c r="V237" i="599"/>
  <c r="W237" i="599" s="1"/>
  <c r="N237" i="599"/>
  <c r="K237" i="599" a="1"/>
  <c r="K237" i="599" s="1"/>
  <c r="M237" i="599" s="1"/>
  <c r="J237" i="599" a="1"/>
  <c r="J237" i="599" s="1"/>
  <c r="H237" i="599"/>
  <c r="W236" i="599"/>
  <c r="V236" i="599"/>
  <c r="N236" i="599"/>
  <c r="K236" i="599"/>
  <c r="M236" i="599" s="1"/>
  <c r="K236" i="599" a="1"/>
  <c r="J236" i="599"/>
  <c r="J236" i="599" a="1"/>
  <c r="H236" i="599"/>
  <c r="V235" i="599"/>
  <c r="W235" i="599" s="1"/>
  <c r="N235" i="599"/>
  <c r="K235" i="599" a="1"/>
  <c r="K235" i="599" s="1"/>
  <c r="M235" i="599" s="1"/>
  <c r="J235" i="599" a="1"/>
  <c r="J235" i="599" s="1"/>
  <c r="H235" i="599"/>
  <c r="W234" i="599"/>
  <c r="V234" i="599"/>
  <c r="N234" i="599"/>
  <c r="K234" i="599"/>
  <c r="M234" i="599" s="1"/>
  <c r="K234" i="599" a="1"/>
  <c r="J234" i="599"/>
  <c r="J234" i="599" a="1"/>
  <c r="H234" i="599"/>
  <c r="V233" i="599"/>
  <c r="W233" i="599" s="1"/>
  <c r="N233" i="599"/>
  <c r="K233" i="599" a="1"/>
  <c r="K233" i="599" s="1"/>
  <c r="M233" i="599" s="1"/>
  <c r="J233" i="599" a="1"/>
  <c r="J233" i="599" s="1"/>
  <c r="H233" i="599"/>
  <c r="W232" i="599"/>
  <c r="V232" i="599"/>
  <c r="N232" i="599"/>
  <c r="K232" i="599"/>
  <c r="M232" i="599" s="1"/>
  <c r="K232" i="599" a="1"/>
  <c r="J232" i="599"/>
  <c r="J232" i="599" a="1"/>
  <c r="H232" i="599"/>
  <c r="V231" i="599"/>
  <c r="W231" i="599" s="1"/>
  <c r="N231" i="599"/>
  <c r="K231" i="599" a="1"/>
  <c r="K231" i="599" s="1"/>
  <c r="M231" i="599" s="1"/>
  <c r="J231" i="599" a="1"/>
  <c r="J231" i="599" s="1"/>
  <c r="H231" i="599"/>
  <c r="W230" i="599"/>
  <c r="V230" i="599"/>
  <c r="N230" i="599"/>
  <c r="K230" i="599"/>
  <c r="M230" i="599" s="1"/>
  <c r="K230" i="599" a="1"/>
  <c r="J230" i="599"/>
  <c r="J230" i="599" a="1"/>
  <c r="H230" i="599"/>
  <c r="V229" i="599"/>
  <c r="W229" i="599" s="1"/>
  <c r="N229" i="599"/>
  <c r="K229" i="599" a="1"/>
  <c r="K229" i="599" s="1"/>
  <c r="M229" i="599" s="1"/>
  <c r="J229" i="599" a="1"/>
  <c r="J229" i="599" s="1"/>
  <c r="H229" i="599"/>
  <c r="W228" i="599"/>
  <c r="V228" i="599"/>
  <c r="N228" i="599"/>
  <c r="K228" i="599"/>
  <c r="M228" i="599" s="1"/>
  <c r="K228" i="599" a="1"/>
  <c r="J228" i="599"/>
  <c r="J228" i="599" a="1"/>
  <c r="H228" i="599"/>
  <c r="N227" i="599"/>
  <c r="K227" i="599" a="1"/>
  <c r="K227" i="599" s="1"/>
  <c r="M227" i="599" s="1"/>
  <c r="H227" i="599"/>
  <c r="N226" i="599"/>
  <c r="K226" i="599"/>
  <c r="M226" i="599" s="1"/>
  <c r="K226" i="599" a="1"/>
  <c r="H226" i="599"/>
  <c r="N225" i="599"/>
  <c r="K225" i="599" a="1"/>
  <c r="K225" i="599" s="1"/>
  <c r="M225" i="599" s="1"/>
  <c r="H225" i="599"/>
  <c r="N224" i="599"/>
  <c r="K224" i="599"/>
  <c r="M224" i="599" s="1"/>
  <c r="K224" i="599" a="1"/>
  <c r="H224" i="599"/>
  <c r="N223" i="599"/>
  <c r="K223" i="599" a="1"/>
  <c r="K223" i="599" s="1"/>
  <c r="M223" i="599" s="1"/>
  <c r="H223" i="599"/>
  <c r="N222" i="599"/>
  <c r="K222" i="599"/>
  <c r="M222" i="599" s="1"/>
  <c r="K222" i="599" a="1"/>
  <c r="H222" i="599"/>
  <c r="N221" i="599"/>
  <c r="K221" i="599" a="1"/>
  <c r="K221" i="599" s="1"/>
  <c r="M221" i="599" s="1"/>
  <c r="H221" i="599"/>
  <c r="N220" i="599"/>
  <c r="K220" i="599"/>
  <c r="M220" i="599" s="1"/>
  <c r="K220" i="599" a="1"/>
  <c r="H220" i="599"/>
  <c r="V219" i="599"/>
  <c r="W219" i="599" s="1"/>
  <c r="N219" i="599"/>
  <c r="K219" i="599" a="1"/>
  <c r="K219" i="599" s="1"/>
  <c r="M219" i="599" s="1"/>
  <c r="J219" i="599" a="1"/>
  <c r="J219" i="599" s="1"/>
  <c r="H219" i="599"/>
  <c r="W218" i="599"/>
  <c r="V218" i="599"/>
  <c r="N218" i="599"/>
  <c r="K218" i="599"/>
  <c r="M218" i="599" s="1"/>
  <c r="K218" i="599" a="1"/>
  <c r="J218" i="599"/>
  <c r="J218" i="599" a="1"/>
  <c r="H218" i="599"/>
  <c r="V217" i="599"/>
  <c r="W217" i="599" s="1"/>
  <c r="N217" i="599"/>
  <c r="K217" i="599" a="1"/>
  <c r="K217" i="599" s="1"/>
  <c r="M217" i="599" s="1"/>
  <c r="J217" i="599" a="1"/>
  <c r="J217" i="599" s="1"/>
  <c r="H217" i="599"/>
  <c r="W216" i="599"/>
  <c r="V216" i="599"/>
  <c r="N216" i="599"/>
  <c r="K216" i="599"/>
  <c r="M216" i="599" s="1"/>
  <c r="K216" i="599" a="1"/>
  <c r="J216" i="599"/>
  <c r="J216" i="599" a="1"/>
  <c r="H216" i="599"/>
  <c r="V215" i="599"/>
  <c r="W215" i="599" s="1"/>
  <c r="N215" i="599"/>
  <c r="K215" i="599" a="1"/>
  <c r="K215" i="599" s="1"/>
  <c r="M215" i="599" s="1"/>
  <c r="J215" i="599" a="1"/>
  <c r="J215" i="599" s="1"/>
  <c r="H215" i="599"/>
  <c r="W214" i="599"/>
  <c r="V214" i="599"/>
  <c r="N214" i="599"/>
  <c r="K214" i="599"/>
  <c r="M214" i="599" s="1"/>
  <c r="K214" i="599" a="1"/>
  <c r="J214" i="599"/>
  <c r="J214" i="599" a="1"/>
  <c r="H214" i="599"/>
  <c r="V213" i="599"/>
  <c r="W213" i="599" s="1"/>
  <c r="N213" i="599"/>
  <c r="K213" i="599" a="1"/>
  <c r="K213" i="599" s="1"/>
  <c r="M213" i="599" s="1"/>
  <c r="J213" i="599" a="1"/>
  <c r="J213" i="599" s="1"/>
  <c r="H213" i="599"/>
  <c r="W212" i="599"/>
  <c r="V212" i="599"/>
  <c r="N212" i="599"/>
  <c r="K212" i="599"/>
  <c r="M212" i="599" s="1"/>
  <c r="K212" i="599" a="1"/>
  <c r="J212" i="599"/>
  <c r="J212" i="599" a="1"/>
  <c r="H212" i="599"/>
  <c r="V211" i="599"/>
  <c r="W211" i="599" s="1"/>
  <c r="N211" i="599"/>
  <c r="K211" i="599" a="1"/>
  <c r="K211" i="599" s="1"/>
  <c r="M211" i="599" s="1"/>
  <c r="J211" i="599" a="1"/>
  <c r="J211" i="599" s="1"/>
  <c r="H211" i="599"/>
  <c r="W210" i="599"/>
  <c r="V210" i="599"/>
  <c r="N210" i="599"/>
  <c r="K210" i="599"/>
  <c r="M210" i="599" s="1"/>
  <c r="K210" i="599" a="1"/>
  <c r="J210" i="599"/>
  <c r="J210" i="599" a="1"/>
  <c r="H210" i="599"/>
  <c r="V209" i="599"/>
  <c r="W209" i="599" s="1"/>
  <c r="N209" i="599"/>
  <c r="K209" i="599" a="1"/>
  <c r="K209" i="599" s="1"/>
  <c r="M209" i="599" s="1"/>
  <c r="J209" i="599" a="1"/>
  <c r="J209" i="599" s="1"/>
  <c r="H209" i="599"/>
  <c r="W208" i="599"/>
  <c r="V208" i="599"/>
  <c r="N208" i="599"/>
  <c r="K208" i="599"/>
  <c r="M208" i="599" s="1"/>
  <c r="K208" i="599" a="1"/>
  <c r="J208" i="599"/>
  <c r="J208" i="599" a="1"/>
  <c r="H208" i="599"/>
  <c r="H207" i="599"/>
  <c r="H206" i="599"/>
  <c r="H205" i="599"/>
  <c r="W204" i="599"/>
  <c r="V204" i="599"/>
  <c r="N204" i="599"/>
  <c r="K204" i="599"/>
  <c r="M204" i="599" s="1"/>
  <c r="K204" i="599" a="1"/>
  <c r="J204" i="599"/>
  <c r="J204" i="599" a="1"/>
  <c r="H204" i="599"/>
  <c r="V203" i="599"/>
  <c r="W203" i="599" s="1"/>
  <c r="N203" i="599"/>
  <c r="K203" i="599" a="1"/>
  <c r="K203" i="599" s="1"/>
  <c r="M203" i="599" s="1"/>
  <c r="J203" i="599" a="1"/>
  <c r="J203" i="599" s="1"/>
  <c r="H203" i="599"/>
  <c r="W202" i="599"/>
  <c r="V202" i="599"/>
  <c r="N202" i="599"/>
  <c r="K202" i="599"/>
  <c r="M202" i="599" s="1"/>
  <c r="K202" i="599" a="1"/>
  <c r="J202" i="599"/>
  <c r="J202" i="599" a="1"/>
  <c r="H202" i="599"/>
  <c r="H201" i="599"/>
  <c r="W200" i="599"/>
  <c r="V200" i="599"/>
  <c r="V257" i="599" s="1"/>
  <c r="W257" i="599" s="1"/>
  <c r="N200" i="599"/>
  <c r="N257" i="599" s="1"/>
  <c r="K200" i="599"/>
  <c r="M200" i="599" s="1"/>
  <c r="M257" i="599" s="1"/>
  <c r="K200" i="599" a="1"/>
  <c r="J200" i="599"/>
  <c r="J200" i="599" a="1"/>
  <c r="H200" i="599"/>
  <c r="H257" i="599" s="1"/>
  <c r="AA199" i="599"/>
  <c r="AA335" i="599" s="1"/>
  <c r="Z199" i="599"/>
  <c r="Z335" i="599" s="1"/>
  <c r="Y199" i="599"/>
  <c r="Y335" i="599" s="1"/>
  <c r="X199" i="599"/>
  <c r="X335" i="599" s="1"/>
  <c r="U199" i="599"/>
  <c r="U335" i="599" s="1"/>
  <c r="T199" i="599"/>
  <c r="T335" i="599" s="1"/>
  <c r="S199" i="599"/>
  <c r="S335" i="599" s="1"/>
  <c r="R199" i="599"/>
  <c r="R335" i="599" s="1"/>
  <c r="Q199" i="599"/>
  <c r="Q335" i="599" s="1"/>
  <c r="P199" i="599"/>
  <c r="X338" i="599" s="1"/>
  <c r="O199" i="599"/>
  <c r="R337" i="599" s="1"/>
  <c r="I199" i="599"/>
  <c r="I335" i="599" s="1"/>
  <c r="B343" i="599" s="1"/>
  <c r="G199" i="599"/>
  <c r="G335" i="599" s="1"/>
  <c r="V198" i="599"/>
  <c r="W198" i="599" s="1"/>
  <c r="N198" i="599"/>
  <c r="K198" i="599" a="1"/>
  <c r="K198" i="599" s="1"/>
  <c r="M198" i="599" s="1"/>
  <c r="J198" i="599" a="1"/>
  <c r="J198" i="599" s="1"/>
  <c r="H198" i="599"/>
  <c r="W197" i="599"/>
  <c r="V197" i="599"/>
  <c r="N197" i="599"/>
  <c r="K197" i="599"/>
  <c r="M197" i="599" s="1"/>
  <c r="K197" i="599" a="1"/>
  <c r="J197" i="599"/>
  <c r="J197" i="599" a="1"/>
  <c r="H197" i="599"/>
  <c r="K196" i="599" a="1"/>
  <c r="K196" i="599" s="1"/>
  <c r="M196" i="599" s="1"/>
  <c r="H196" i="599"/>
  <c r="K195" i="599" a="1"/>
  <c r="K195" i="599" s="1"/>
  <c r="M195" i="599" s="1"/>
  <c r="H195" i="599"/>
  <c r="K194" i="599" a="1"/>
  <c r="K194" i="599" s="1"/>
  <c r="M194" i="599" s="1"/>
  <c r="H194" i="599"/>
  <c r="K193" i="599" a="1"/>
  <c r="K193" i="599" s="1"/>
  <c r="M193" i="599" s="1"/>
  <c r="H193" i="599"/>
  <c r="W192" i="599"/>
  <c r="V192" i="599"/>
  <c r="N192" i="599"/>
  <c r="K192" i="599"/>
  <c r="M192" i="599" s="1"/>
  <c r="K192" i="599" a="1"/>
  <c r="J192" i="599"/>
  <c r="J192" i="599" a="1"/>
  <c r="H192" i="599"/>
  <c r="V191" i="599"/>
  <c r="W191" i="599" s="1"/>
  <c r="N191" i="599"/>
  <c r="K191" i="599" a="1"/>
  <c r="K191" i="599" s="1"/>
  <c r="M191" i="599" s="1"/>
  <c r="J191" i="599" a="1"/>
  <c r="J191" i="599" s="1"/>
  <c r="H191" i="599"/>
  <c r="W190" i="599"/>
  <c r="V190" i="599"/>
  <c r="N190" i="599"/>
  <c r="K190" i="599"/>
  <c r="M190" i="599" s="1"/>
  <c r="K190" i="599" a="1"/>
  <c r="J190" i="599"/>
  <c r="J190" i="599" a="1"/>
  <c r="H190" i="599"/>
  <c r="N189" i="599"/>
  <c r="K189" i="599" a="1"/>
  <c r="K189" i="599" s="1"/>
  <c r="M189" i="599" s="1"/>
  <c r="J189" i="599" a="1"/>
  <c r="J189" i="599" s="1"/>
  <c r="H189" i="599"/>
  <c r="N188" i="599"/>
  <c r="K188" i="599"/>
  <c r="M188" i="599" s="1"/>
  <c r="K188" i="599" a="1"/>
  <c r="J188" i="599"/>
  <c r="J188" i="599" a="1"/>
  <c r="H188" i="599"/>
  <c r="V187" i="599"/>
  <c r="W187" i="599" s="1"/>
  <c r="N187" i="599"/>
  <c r="K187" i="599" a="1"/>
  <c r="K187" i="599" s="1"/>
  <c r="M187" i="599" s="1"/>
  <c r="J187" i="599" a="1"/>
  <c r="J187" i="599" s="1"/>
  <c r="H187" i="599"/>
  <c r="W186" i="599"/>
  <c r="V186" i="599"/>
  <c r="N186" i="599"/>
  <c r="K186" i="599"/>
  <c r="M186" i="599" s="1"/>
  <c r="K186" i="599" a="1"/>
  <c r="J186" i="599"/>
  <c r="J186" i="599" a="1"/>
  <c r="H186" i="599"/>
  <c r="N185" i="599"/>
  <c r="K185" i="599" a="1"/>
  <c r="K185" i="599" s="1"/>
  <c r="M185" i="599" s="1"/>
  <c r="H185" i="599"/>
  <c r="N184" i="599"/>
  <c r="K184" i="599" a="1"/>
  <c r="K184" i="599" s="1"/>
  <c r="M184" i="599" s="1"/>
  <c r="H184" i="599"/>
  <c r="V183" i="599"/>
  <c r="W183" i="599" s="1"/>
  <c r="N183" i="599"/>
  <c r="K183" i="599" a="1"/>
  <c r="K183" i="599" s="1"/>
  <c r="M183" i="599" s="1"/>
  <c r="J183" i="599" a="1"/>
  <c r="J183" i="599" s="1"/>
  <c r="H183" i="599"/>
  <c r="W182" i="599"/>
  <c r="V182" i="599"/>
  <c r="N182" i="599"/>
  <c r="K182" i="599"/>
  <c r="M182" i="599" s="1"/>
  <c r="K182" i="599" a="1"/>
  <c r="J182" i="599"/>
  <c r="J182" i="599" a="1"/>
  <c r="H182" i="599"/>
  <c r="V181" i="599"/>
  <c r="W181" i="599" s="1"/>
  <c r="N181" i="599"/>
  <c r="K181" i="599" a="1"/>
  <c r="K181" i="599" s="1"/>
  <c r="M181" i="599" s="1"/>
  <c r="J181" i="599" a="1"/>
  <c r="J181" i="599" s="1"/>
  <c r="H181" i="599"/>
  <c r="W180" i="599"/>
  <c r="V180" i="599"/>
  <c r="N180" i="599"/>
  <c r="K180" i="599"/>
  <c r="M180" i="599" s="1"/>
  <c r="K180" i="599" a="1"/>
  <c r="J180" i="599"/>
  <c r="J180" i="599" a="1"/>
  <c r="H180" i="599"/>
  <c r="V179" i="599"/>
  <c r="W179" i="599" s="1"/>
  <c r="N179" i="599"/>
  <c r="K179" i="599" a="1"/>
  <c r="K179" i="599" s="1"/>
  <c r="M179" i="599" s="1"/>
  <c r="J179" i="599" a="1"/>
  <c r="J179" i="599" s="1"/>
  <c r="H179" i="599"/>
  <c r="W178" i="599"/>
  <c r="V178" i="599"/>
  <c r="N178" i="599"/>
  <c r="N199" i="599" s="1"/>
  <c r="N335" i="599" s="1"/>
  <c r="B344" i="599" s="1"/>
  <c r="E344" i="599" s="1"/>
  <c r="K178" i="599"/>
  <c r="K178" i="599" a="1"/>
  <c r="J178" i="599"/>
  <c r="J178" i="599" a="1"/>
  <c r="H178" i="599"/>
  <c r="H199" i="599" s="1"/>
  <c r="H335" i="599" s="1"/>
  <c r="E342" i="599" s="1"/>
  <c r="X171" i="599"/>
  <c r="Q529" i="599" s="1"/>
  <c r="X170" i="599"/>
  <c r="Q528" i="599" s="1"/>
  <c r="G170" i="599"/>
  <c r="C170" i="599"/>
  <c r="X169" i="599"/>
  <c r="Q527" i="599" s="1"/>
  <c r="I169" i="599"/>
  <c r="E169" i="599"/>
  <c r="K169" i="599" s="1"/>
  <c r="M169" i="599" s="1"/>
  <c r="I168" i="599"/>
  <c r="E168" i="599"/>
  <c r="K168" i="599" s="1"/>
  <c r="M168" i="599" s="1"/>
  <c r="I167" i="599"/>
  <c r="E167" i="599"/>
  <c r="K167" i="599" s="1"/>
  <c r="M167" i="599" s="1"/>
  <c r="X166" i="599"/>
  <c r="Q524" i="599" s="1"/>
  <c r="I166" i="599"/>
  <c r="I170" i="599" s="1"/>
  <c r="E166" i="599"/>
  <c r="K166" i="599" s="1"/>
  <c r="AA163" i="599"/>
  <c r="Z163" i="599"/>
  <c r="Y163" i="599"/>
  <c r="X163" i="599"/>
  <c r="U163" i="599"/>
  <c r="T163" i="599"/>
  <c r="S163" i="599"/>
  <c r="R163" i="599"/>
  <c r="Q163" i="599"/>
  <c r="P163" i="599"/>
  <c r="O163" i="599"/>
  <c r="R171" i="599" s="1"/>
  <c r="I163" i="599"/>
  <c r="G163" i="599"/>
  <c r="C529" i="599" s="1"/>
  <c r="H162" i="599"/>
  <c r="H161" i="599"/>
  <c r="H160" i="599"/>
  <c r="W159" i="599"/>
  <c r="V159" i="599"/>
  <c r="N159" i="599"/>
  <c r="K159" i="599" a="1"/>
  <c r="K159" i="599" s="1"/>
  <c r="J159" i="599" a="1"/>
  <c r="J159" i="599" s="1"/>
  <c r="D159" i="599"/>
  <c r="H159" i="599" s="1"/>
  <c r="V158" i="599"/>
  <c r="W158" i="599" s="1"/>
  <c r="N158" i="599"/>
  <c r="K158" i="599" a="1"/>
  <c r="K158" i="599" s="1"/>
  <c r="M158" i="599" s="1"/>
  <c r="J158" i="599" a="1"/>
  <c r="J158" i="599" s="1"/>
  <c r="H158" i="599"/>
  <c r="H157" i="599"/>
  <c r="H156" i="599"/>
  <c r="V155" i="599"/>
  <c r="W155" i="599" s="1"/>
  <c r="N155" i="599"/>
  <c r="K155" i="599"/>
  <c r="M155" i="599" s="1"/>
  <c r="K155" i="599" a="1"/>
  <c r="J155" i="599"/>
  <c r="J155" i="599" a="1"/>
  <c r="H155" i="599"/>
  <c r="V154" i="599"/>
  <c r="W154" i="599" s="1"/>
  <c r="N154" i="599"/>
  <c r="K154" i="599" a="1"/>
  <c r="K154" i="599" s="1"/>
  <c r="M154" i="599" s="1"/>
  <c r="J154" i="599" a="1"/>
  <c r="J154" i="599" s="1"/>
  <c r="H154" i="599"/>
  <c r="H153" i="599"/>
  <c r="V152" i="599"/>
  <c r="W152" i="599" s="1"/>
  <c r="N152" i="599"/>
  <c r="K152" i="599" a="1"/>
  <c r="K152" i="599" s="1"/>
  <c r="M152" i="599" s="1"/>
  <c r="J152" i="599" a="1"/>
  <c r="J152" i="599" s="1"/>
  <c r="H152" i="599"/>
  <c r="W151" i="599"/>
  <c r="V151" i="599"/>
  <c r="N151" i="599"/>
  <c r="K151" i="599" a="1"/>
  <c r="K151" i="599" s="1"/>
  <c r="M151" i="599" s="1"/>
  <c r="J151" i="599" a="1"/>
  <c r="J151" i="599" s="1"/>
  <c r="H151" i="599"/>
  <c r="V150" i="599"/>
  <c r="W150" i="599" s="1"/>
  <c r="N150" i="599"/>
  <c r="K150" i="599" a="1"/>
  <c r="K150" i="599" s="1"/>
  <c r="M150" i="599" s="1"/>
  <c r="J150" i="599" a="1"/>
  <c r="J150" i="599" s="1"/>
  <c r="H150" i="599"/>
  <c r="V149" i="599"/>
  <c r="N149" i="599"/>
  <c r="N163" i="599" s="1"/>
  <c r="K149" i="599"/>
  <c r="K149" i="599" a="1"/>
  <c r="J149" i="599" a="1"/>
  <c r="J149" i="599" s="1"/>
  <c r="H149" i="599"/>
  <c r="H163" i="599" s="1"/>
  <c r="AA148" i="599"/>
  <c r="Z148" i="599"/>
  <c r="Y148" i="599"/>
  <c r="X148" i="599"/>
  <c r="U148" i="599"/>
  <c r="T148" i="599"/>
  <c r="S148" i="599"/>
  <c r="Q148" i="599"/>
  <c r="P148" i="599"/>
  <c r="O148" i="599"/>
  <c r="R170" i="599" s="1"/>
  <c r="I148" i="599"/>
  <c r="G148" i="599"/>
  <c r="C528" i="599" s="1"/>
  <c r="V147" i="599"/>
  <c r="W147" i="599" s="1"/>
  <c r="N147" i="599"/>
  <c r="K147" i="599" a="1"/>
  <c r="K147" i="599" s="1"/>
  <c r="M147" i="599" s="1"/>
  <c r="J147" i="599" a="1"/>
  <c r="J147" i="599" s="1"/>
  <c r="H147" i="599"/>
  <c r="K146" i="599"/>
  <c r="K146" i="599" a="1"/>
  <c r="H146" i="599"/>
  <c r="K145" i="599" a="1"/>
  <c r="K145" i="599" s="1"/>
  <c r="H145" i="599"/>
  <c r="K144" i="599" a="1"/>
  <c r="K144" i="599" s="1"/>
  <c r="H144" i="599"/>
  <c r="K143" i="599" a="1"/>
  <c r="K143" i="599" s="1"/>
  <c r="H143" i="599"/>
  <c r="W142" i="599"/>
  <c r="V142" i="599"/>
  <c r="N142" i="599"/>
  <c r="K142" i="599" a="1"/>
  <c r="K142" i="599" s="1"/>
  <c r="M142" i="599" s="1"/>
  <c r="J142" i="599" a="1"/>
  <c r="J142" i="599" s="1"/>
  <c r="H142" i="599"/>
  <c r="V141" i="599"/>
  <c r="W141" i="599" s="1"/>
  <c r="N141" i="599"/>
  <c r="K141" i="599" a="1"/>
  <c r="K141" i="599" s="1"/>
  <c r="M141" i="599" s="1"/>
  <c r="J141" i="599" a="1"/>
  <c r="J141" i="599" s="1"/>
  <c r="H141" i="599"/>
  <c r="V140" i="599"/>
  <c r="W140" i="599" s="1"/>
  <c r="N140" i="599"/>
  <c r="K140" i="599"/>
  <c r="M140" i="599" s="1"/>
  <c r="K140" i="599" a="1"/>
  <c r="J140" i="599"/>
  <c r="J140" i="599" a="1"/>
  <c r="H140" i="599"/>
  <c r="V139" i="599"/>
  <c r="W139" i="599" s="1"/>
  <c r="N139" i="599"/>
  <c r="K139" i="599" a="1"/>
  <c r="K139" i="599" s="1"/>
  <c r="M139" i="599" s="1"/>
  <c r="J139" i="599" a="1"/>
  <c r="J139" i="599" s="1"/>
  <c r="H139" i="599"/>
  <c r="W138" i="599"/>
  <c r="V138" i="599"/>
  <c r="V148" i="599" s="1"/>
  <c r="W148" i="599" s="1"/>
  <c r="N138" i="599"/>
  <c r="N148" i="599" s="1"/>
  <c r="K138" i="599" a="1"/>
  <c r="K138" i="599" s="1"/>
  <c r="J138" i="599" a="1"/>
  <c r="J138" i="599" s="1"/>
  <c r="H138" i="599"/>
  <c r="H148" i="599" s="1"/>
  <c r="AA137" i="599"/>
  <c r="Z137" i="599"/>
  <c r="Y137" i="599"/>
  <c r="X137" i="599"/>
  <c r="U137" i="599"/>
  <c r="T137" i="599"/>
  <c r="S137" i="599"/>
  <c r="Q137" i="599"/>
  <c r="P137" i="599"/>
  <c r="O137" i="599"/>
  <c r="R169" i="599" s="1"/>
  <c r="I137" i="599"/>
  <c r="G137" i="599"/>
  <c r="C527" i="599" s="1"/>
  <c r="V136" i="599"/>
  <c r="W136" i="599" s="1"/>
  <c r="N136" i="599"/>
  <c r="K136" i="599" a="1"/>
  <c r="K136" i="599" s="1"/>
  <c r="M136" i="599" s="1"/>
  <c r="J136" i="599" a="1"/>
  <c r="J136" i="599" s="1"/>
  <c r="H136" i="599"/>
  <c r="W135" i="599"/>
  <c r="V135" i="599"/>
  <c r="N135" i="599"/>
  <c r="K135" i="599" a="1"/>
  <c r="K135" i="599" s="1"/>
  <c r="M135" i="599" s="1"/>
  <c r="J135" i="599" a="1"/>
  <c r="J135" i="599" s="1"/>
  <c r="H135" i="599"/>
  <c r="V134" i="599"/>
  <c r="W134" i="599" s="1"/>
  <c r="N134" i="599"/>
  <c r="K134" i="599" a="1"/>
  <c r="K134" i="599" s="1"/>
  <c r="M134" i="599" s="1"/>
  <c r="J134" i="599" a="1"/>
  <c r="J134" i="599" s="1"/>
  <c r="H134" i="599"/>
  <c r="V133" i="599"/>
  <c r="W133" i="599" s="1"/>
  <c r="N133" i="599"/>
  <c r="K133" i="599"/>
  <c r="M133" i="599" s="1"/>
  <c r="K133" i="599" a="1"/>
  <c r="J133" i="599"/>
  <c r="J133" i="599" a="1"/>
  <c r="H133" i="599"/>
  <c r="V132" i="599"/>
  <c r="W132" i="599" s="1"/>
  <c r="N132" i="599"/>
  <c r="K132" i="599" a="1"/>
  <c r="K132" i="599" s="1"/>
  <c r="M132" i="599" s="1"/>
  <c r="J132" i="599" a="1"/>
  <c r="J132" i="599" s="1"/>
  <c r="H132" i="599"/>
  <c r="W131" i="599"/>
  <c r="V131" i="599"/>
  <c r="N131" i="599"/>
  <c r="K131" i="599" a="1"/>
  <c r="K131" i="599" s="1"/>
  <c r="M131" i="599" s="1"/>
  <c r="J131" i="599" a="1"/>
  <c r="J131" i="599" s="1"/>
  <c r="H131" i="599"/>
  <c r="V130" i="599"/>
  <c r="W130" i="599" s="1"/>
  <c r="N130" i="599"/>
  <c r="K130" i="599" a="1"/>
  <c r="K130" i="599" s="1"/>
  <c r="M130" i="599" s="1"/>
  <c r="J130" i="599" a="1"/>
  <c r="J130" i="599" s="1"/>
  <c r="H130" i="599"/>
  <c r="V129" i="599"/>
  <c r="W129" i="599" s="1"/>
  <c r="N129" i="599"/>
  <c r="K129" i="599"/>
  <c r="M129" i="599" s="1"/>
  <c r="K129" i="599" a="1"/>
  <c r="J129" i="599"/>
  <c r="J129" i="599" a="1"/>
  <c r="H129" i="599"/>
  <c r="V128" i="599"/>
  <c r="W128" i="599" s="1"/>
  <c r="N128" i="599"/>
  <c r="K128" i="599" a="1"/>
  <c r="K128" i="599" s="1"/>
  <c r="M128" i="599" s="1"/>
  <c r="J128" i="599" a="1"/>
  <c r="J128" i="599" s="1"/>
  <c r="H128" i="599"/>
  <c r="W127" i="599"/>
  <c r="V127" i="599"/>
  <c r="N127" i="599"/>
  <c r="K127" i="599" a="1"/>
  <c r="K127" i="599" s="1"/>
  <c r="M127" i="599" s="1"/>
  <c r="J127" i="599" a="1"/>
  <c r="J127" i="599" s="1"/>
  <c r="H127" i="599"/>
  <c r="V126" i="599"/>
  <c r="W126" i="599" s="1"/>
  <c r="N126" i="599"/>
  <c r="K126" i="599" a="1"/>
  <c r="K126" i="599" s="1"/>
  <c r="M126" i="599" s="1"/>
  <c r="J126" i="599" a="1"/>
  <c r="J126" i="599" s="1"/>
  <c r="H126" i="599"/>
  <c r="V125" i="599"/>
  <c r="W125" i="599" s="1"/>
  <c r="N125" i="599"/>
  <c r="K125" i="599"/>
  <c r="M125" i="599" s="1"/>
  <c r="K125" i="599" a="1"/>
  <c r="J125" i="599"/>
  <c r="J125" i="599" a="1"/>
  <c r="H125" i="599"/>
  <c r="V124" i="599"/>
  <c r="W124" i="599" s="1"/>
  <c r="N124" i="599"/>
  <c r="K124" i="599" a="1"/>
  <c r="K124" i="599" s="1"/>
  <c r="M124" i="599" s="1"/>
  <c r="J124" i="599" a="1"/>
  <c r="J124" i="599" s="1"/>
  <c r="H124" i="599"/>
  <c r="W123" i="599"/>
  <c r="V123" i="599"/>
  <c r="N123" i="599"/>
  <c r="K123" i="599" a="1"/>
  <c r="K123" i="599" s="1"/>
  <c r="M123" i="599" s="1"/>
  <c r="J123" i="599" a="1"/>
  <c r="J123" i="599" s="1"/>
  <c r="H123" i="599"/>
  <c r="V122" i="599"/>
  <c r="W122" i="599" s="1"/>
  <c r="N122" i="599"/>
  <c r="K122" i="599" a="1"/>
  <c r="K122" i="599" s="1"/>
  <c r="J122" i="599" a="1"/>
  <c r="J122" i="599" s="1"/>
  <c r="H122" i="599"/>
  <c r="H137" i="599" s="1"/>
  <c r="AA121" i="599"/>
  <c r="Z121" i="599"/>
  <c r="Y121" i="599"/>
  <c r="X121" i="599"/>
  <c r="U121" i="599"/>
  <c r="T121" i="599"/>
  <c r="S121" i="599"/>
  <c r="R121" i="599"/>
  <c r="Q121" i="599"/>
  <c r="P121" i="599"/>
  <c r="O121" i="599"/>
  <c r="R168" i="599" s="1"/>
  <c r="I121" i="599"/>
  <c r="G121" i="599"/>
  <c r="C526" i="599" s="1"/>
  <c r="V120" i="599"/>
  <c r="W120" i="599" s="1"/>
  <c r="N120" i="599"/>
  <c r="K120" i="599" a="1"/>
  <c r="K120" i="599" s="1"/>
  <c r="M120" i="599" s="1"/>
  <c r="J120" i="599" a="1"/>
  <c r="J120" i="599" s="1"/>
  <c r="H120" i="599"/>
  <c r="W119" i="599"/>
  <c r="V119" i="599"/>
  <c r="N119" i="599"/>
  <c r="K119" i="599" a="1"/>
  <c r="K119" i="599" s="1"/>
  <c r="M119" i="599" s="1"/>
  <c r="J119" i="599" a="1"/>
  <c r="J119" i="599" s="1"/>
  <c r="H119" i="599"/>
  <c r="V118" i="599"/>
  <c r="W118" i="599" s="1"/>
  <c r="N118" i="599"/>
  <c r="K118" i="599" a="1"/>
  <c r="K118" i="599" s="1"/>
  <c r="M118" i="599" s="1"/>
  <c r="J118" i="599" a="1"/>
  <c r="J118" i="599" s="1"/>
  <c r="H118" i="599"/>
  <c r="K117" i="599" a="1"/>
  <c r="K117" i="599" s="1"/>
  <c r="H117" i="599"/>
  <c r="K116" i="599" a="1"/>
  <c r="K116" i="599" s="1"/>
  <c r="H116" i="599"/>
  <c r="K115" i="599"/>
  <c r="K115" i="599" a="1"/>
  <c r="H115" i="599"/>
  <c r="V114" i="599"/>
  <c r="W114" i="599" s="1"/>
  <c r="N114" i="599"/>
  <c r="K114" i="599" a="1"/>
  <c r="K114" i="599" s="1"/>
  <c r="M114" i="599" s="1"/>
  <c r="J114" i="599" a="1"/>
  <c r="J114" i="599" s="1"/>
  <c r="H114" i="599"/>
  <c r="V113" i="599"/>
  <c r="W113" i="599" s="1"/>
  <c r="N113" i="599"/>
  <c r="K113" i="599"/>
  <c r="M113" i="599" s="1"/>
  <c r="K113" i="599" a="1"/>
  <c r="J113" i="599"/>
  <c r="J113" i="599" a="1"/>
  <c r="H113" i="599"/>
  <c r="N112" i="599"/>
  <c r="K112" i="599" a="1"/>
  <c r="K112" i="599" s="1"/>
  <c r="M112" i="599" s="1"/>
  <c r="H112" i="599"/>
  <c r="N111" i="599"/>
  <c r="K111" i="599" a="1"/>
  <c r="K111" i="599" s="1"/>
  <c r="M111" i="599" s="1"/>
  <c r="H111" i="599"/>
  <c r="N110" i="599"/>
  <c r="K110" i="599" a="1"/>
  <c r="K110" i="599" s="1"/>
  <c r="M110" i="599" s="1"/>
  <c r="H110" i="599"/>
  <c r="N109" i="599"/>
  <c r="K109" i="599" a="1"/>
  <c r="K109" i="599" s="1"/>
  <c r="M109" i="599" s="1"/>
  <c r="H109" i="599"/>
  <c r="N108" i="599"/>
  <c r="K108" i="599" a="1"/>
  <c r="K108" i="599" s="1"/>
  <c r="M108" i="599" s="1"/>
  <c r="H108" i="599"/>
  <c r="N107" i="599"/>
  <c r="K107" i="599" a="1"/>
  <c r="K107" i="599" s="1"/>
  <c r="M107" i="599" s="1"/>
  <c r="H107" i="599"/>
  <c r="V106" i="599"/>
  <c r="W106" i="599" s="1"/>
  <c r="N106" i="599"/>
  <c r="K106" i="599" a="1"/>
  <c r="K106" i="599" s="1"/>
  <c r="M106" i="599" s="1"/>
  <c r="J106" i="599" a="1"/>
  <c r="J106" i="599" s="1"/>
  <c r="H106" i="599"/>
  <c r="V105" i="599"/>
  <c r="W105" i="599" s="1"/>
  <c r="N105" i="599"/>
  <c r="K105" i="599"/>
  <c r="M105" i="599" s="1"/>
  <c r="K105" i="599" a="1"/>
  <c r="J105" i="599"/>
  <c r="J105" i="599" a="1"/>
  <c r="H105" i="599"/>
  <c r="V104" i="599"/>
  <c r="W104" i="599" s="1"/>
  <c r="N104" i="599"/>
  <c r="K104" i="599" a="1"/>
  <c r="K104" i="599" s="1"/>
  <c r="M104" i="599" s="1"/>
  <c r="J104" i="599" a="1"/>
  <c r="J104" i="599" s="1"/>
  <c r="H104" i="599"/>
  <c r="V103" i="599"/>
  <c r="W103" i="599" s="1"/>
  <c r="N103" i="599"/>
  <c r="K103" i="599" a="1"/>
  <c r="K103" i="599" s="1"/>
  <c r="M103" i="599" s="1"/>
  <c r="J103" i="599" a="1"/>
  <c r="J103" i="599" s="1"/>
  <c r="H103" i="599"/>
  <c r="V102" i="599"/>
  <c r="W102" i="599" s="1"/>
  <c r="N102" i="599"/>
  <c r="K102" i="599" a="1"/>
  <c r="K102" i="599" s="1"/>
  <c r="M102" i="599" s="1"/>
  <c r="J102" i="599" a="1"/>
  <c r="J102" i="599" s="1"/>
  <c r="H102" i="599"/>
  <c r="V101" i="599"/>
  <c r="W101" i="599" s="1"/>
  <c r="N101" i="599"/>
  <c r="K101" i="599"/>
  <c r="M101" i="599" s="1"/>
  <c r="K101" i="599" a="1"/>
  <c r="J101" i="599"/>
  <c r="J101" i="599" a="1"/>
  <c r="H101" i="599"/>
  <c r="V100" i="599"/>
  <c r="W100" i="599" s="1"/>
  <c r="N100" i="599"/>
  <c r="K100" i="599" a="1"/>
  <c r="K100" i="599" s="1"/>
  <c r="M100" i="599" s="1"/>
  <c r="J100" i="599" a="1"/>
  <c r="J100" i="599" s="1"/>
  <c r="H100" i="599"/>
  <c r="W99" i="599"/>
  <c r="V99" i="599"/>
  <c r="N99" i="599"/>
  <c r="K99" i="599" a="1"/>
  <c r="K99" i="599" s="1"/>
  <c r="M99" i="599" s="1"/>
  <c r="J99" i="599" a="1"/>
  <c r="J99" i="599" s="1"/>
  <c r="H99" i="599"/>
  <c r="V98" i="599"/>
  <c r="W98" i="599" s="1"/>
  <c r="N98" i="599"/>
  <c r="K98" i="599" a="1"/>
  <c r="K98" i="599" s="1"/>
  <c r="M98" i="599" s="1"/>
  <c r="J98" i="599" a="1"/>
  <c r="J98" i="599" s="1"/>
  <c r="H98" i="599"/>
  <c r="V97" i="599"/>
  <c r="W97" i="599" s="1"/>
  <c r="N97" i="599"/>
  <c r="K97" i="599"/>
  <c r="M97" i="599" s="1"/>
  <c r="K97" i="599" a="1"/>
  <c r="J97" i="599"/>
  <c r="J97" i="599" a="1"/>
  <c r="H97" i="599"/>
  <c r="V96" i="599"/>
  <c r="W96" i="599" s="1"/>
  <c r="N96" i="599"/>
  <c r="K96" i="599" a="1"/>
  <c r="K96" i="599" s="1"/>
  <c r="M96" i="599" s="1"/>
  <c r="J96" i="599" a="1"/>
  <c r="J96" i="599" s="1"/>
  <c r="H96" i="599"/>
  <c r="W95" i="599"/>
  <c r="V95" i="599"/>
  <c r="N95" i="599"/>
  <c r="K95" i="599" a="1"/>
  <c r="K95" i="599" s="1"/>
  <c r="M95" i="599" s="1"/>
  <c r="J95" i="599" a="1"/>
  <c r="J95" i="599" s="1"/>
  <c r="H95" i="599"/>
  <c r="K94" i="599"/>
  <c r="M94" i="599" s="1"/>
  <c r="K94" i="599" a="1"/>
  <c r="H94" i="599"/>
  <c r="V93" i="599"/>
  <c r="W93" i="599" s="1"/>
  <c r="N93" i="599"/>
  <c r="K93" i="599" a="1"/>
  <c r="K93" i="599" s="1"/>
  <c r="M93" i="599" s="1"/>
  <c r="J93" i="599" a="1"/>
  <c r="J93" i="599" s="1"/>
  <c r="H93" i="599"/>
  <c r="W92" i="599"/>
  <c r="V92" i="599"/>
  <c r="N92" i="599"/>
  <c r="K92" i="599" a="1"/>
  <c r="K92" i="599" s="1"/>
  <c r="M92" i="599" s="1"/>
  <c r="J92" i="599" a="1"/>
  <c r="J92" i="599" s="1"/>
  <c r="H92" i="599"/>
  <c r="V91" i="599"/>
  <c r="W91" i="599" s="1"/>
  <c r="N91" i="599"/>
  <c r="K91" i="599" a="1"/>
  <c r="K91" i="599" s="1"/>
  <c r="M91" i="599" s="1"/>
  <c r="J91" i="599" a="1"/>
  <c r="J91" i="599" s="1"/>
  <c r="H91" i="599"/>
  <c r="V90" i="599"/>
  <c r="W90" i="599" s="1"/>
  <c r="N90" i="599"/>
  <c r="K90" i="599"/>
  <c r="M90" i="599" s="1"/>
  <c r="K90" i="599" a="1"/>
  <c r="J90" i="599"/>
  <c r="J90" i="599" a="1"/>
  <c r="H90" i="599"/>
  <c r="V89" i="599"/>
  <c r="W89" i="599" s="1"/>
  <c r="N89" i="599"/>
  <c r="K89" i="599" a="1"/>
  <c r="K89" i="599" s="1"/>
  <c r="M89" i="599" s="1"/>
  <c r="J89" i="599" a="1"/>
  <c r="J89" i="599" s="1"/>
  <c r="H89" i="599"/>
  <c r="W88" i="599"/>
  <c r="V88" i="599"/>
  <c r="N88" i="599"/>
  <c r="K88" i="599" a="1"/>
  <c r="K88" i="599" s="1"/>
  <c r="M88" i="599" s="1"/>
  <c r="J88" i="599" a="1"/>
  <c r="J88" i="599" s="1"/>
  <c r="H88" i="599"/>
  <c r="V87" i="599"/>
  <c r="V121" i="599" s="1"/>
  <c r="W121" i="599" s="1"/>
  <c r="N87" i="599"/>
  <c r="K87" i="599" a="1"/>
  <c r="K87" i="599" s="1"/>
  <c r="J87" i="599" a="1"/>
  <c r="J87" i="599" s="1"/>
  <c r="H87" i="599"/>
  <c r="H121" i="599" s="1"/>
  <c r="AA86" i="599"/>
  <c r="Z86" i="599"/>
  <c r="Y86" i="599"/>
  <c r="X86" i="599"/>
  <c r="U86" i="599"/>
  <c r="T86" i="599"/>
  <c r="S86" i="599"/>
  <c r="R86" i="599"/>
  <c r="Q86" i="599"/>
  <c r="P86" i="599"/>
  <c r="O86" i="599"/>
  <c r="R167" i="599" s="1"/>
  <c r="I86" i="599"/>
  <c r="K85" i="599" a="1"/>
  <c r="K85" i="599" s="1"/>
  <c r="H85" i="599"/>
  <c r="K84" i="599"/>
  <c r="K84" i="599" a="1"/>
  <c r="H84" i="599"/>
  <c r="K83" i="599" a="1"/>
  <c r="K83" i="599" s="1"/>
  <c r="H83" i="599"/>
  <c r="K82" i="599" a="1"/>
  <c r="K82" i="599" s="1"/>
  <c r="H82" i="599"/>
  <c r="K81" i="599" a="1"/>
  <c r="K81" i="599" s="1"/>
  <c r="H81" i="599"/>
  <c r="K80" i="599"/>
  <c r="K80" i="599" a="1"/>
  <c r="H80" i="599"/>
  <c r="K79" i="599" a="1"/>
  <c r="K79" i="599" s="1"/>
  <c r="M79" i="599" s="1"/>
  <c r="H79" i="599"/>
  <c r="K78" i="599" a="1"/>
  <c r="K78" i="599" s="1"/>
  <c r="M78" i="599" s="1"/>
  <c r="H78" i="599"/>
  <c r="K77" i="599" a="1"/>
  <c r="K77" i="599" s="1"/>
  <c r="M77" i="599" s="1"/>
  <c r="H77" i="599"/>
  <c r="K76" i="599"/>
  <c r="M76" i="599" s="1"/>
  <c r="K76" i="599" a="1"/>
  <c r="H76" i="599"/>
  <c r="V75" i="599"/>
  <c r="W75" i="599" s="1"/>
  <c r="N75" i="599"/>
  <c r="K75" i="599" a="1"/>
  <c r="K75" i="599" s="1"/>
  <c r="M75" i="599" s="1"/>
  <c r="J75" i="599" a="1"/>
  <c r="J75" i="599" s="1"/>
  <c r="H75" i="599"/>
  <c r="V74" i="599"/>
  <c r="W74" i="599" s="1"/>
  <c r="N74" i="599"/>
  <c r="K74" i="599"/>
  <c r="M74" i="599" s="1"/>
  <c r="K74" i="599" a="1"/>
  <c r="J74" i="599"/>
  <c r="J74" i="599" a="1"/>
  <c r="H74" i="599"/>
  <c r="V73" i="599"/>
  <c r="W73" i="599" s="1"/>
  <c r="N73" i="599"/>
  <c r="K73" i="599" a="1"/>
  <c r="K73" i="599" s="1"/>
  <c r="M73" i="599" s="1"/>
  <c r="J73" i="599" a="1"/>
  <c r="J73" i="599" s="1"/>
  <c r="H73" i="599"/>
  <c r="W72" i="599"/>
  <c r="V72" i="599"/>
  <c r="N72" i="599"/>
  <c r="K72" i="599" a="1"/>
  <c r="K72" i="599" s="1"/>
  <c r="M72" i="599" s="1"/>
  <c r="J72" i="599" a="1"/>
  <c r="J72" i="599" s="1"/>
  <c r="H72" i="599"/>
  <c r="H71" i="599"/>
  <c r="V70" i="599"/>
  <c r="W70" i="599" s="1"/>
  <c r="N70" i="599"/>
  <c r="K70" i="599"/>
  <c r="M70" i="599" s="1"/>
  <c r="K70" i="599" a="1"/>
  <c r="J70" i="599"/>
  <c r="J70" i="599" a="1"/>
  <c r="H70" i="599"/>
  <c r="V69" i="599"/>
  <c r="W69" i="599" s="1"/>
  <c r="N69" i="599"/>
  <c r="K69" i="599" a="1"/>
  <c r="K69" i="599" s="1"/>
  <c r="M69" i="599" s="1"/>
  <c r="J69" i="599" a="1"/>
  <c r="J69" i="599" s="1"/>
  <c r="H69" i="599"/>
  <c r="K68" i="599"/>
  <c r="K68" i="599" a="1"/>
  <c r="H68" i="599"/>
  <c r="K67" i="599" a="1"/>
  <c r="K67" i="599" s="1"/>
  <c r="H67" i="599"/>
  <c r="V66" i="599"/>
  <c r="W66" i="599" s="1"/>
  <c r="N66" i="599"/>
  <c r="K66" i="599"/>
  <c r="M66" i="599" s="1"/>
  <c r="K66" i="599" a="1"/>
  <c r="J66" i="599"/>
  <c r="J66" i="599" a="1"/>
  <c r="H66" i="599"/>
  <c r="V65" i="599"/>
  <c r="W65" i="599" s="1"/>
  <c r="N65" i="599"/>
  <c r="K65" i="599" a="1"/>
  <c r="K65" i="599" s="1"/>
  <c r="M65" i="599" s="1"/>
  <c r="J65" i="599" a="1"/>
  <c r="J65" i="599" s="1"/>
  <c r="H65" i="599"/>
  <c r="V64" i="599"/>
  <c r="W64" i="599" s="1"/>
  <c r="N64" i="599"/>
  <c r="K64" i="599" a="1"/>
  <c r="K64" i="599" s="1"/>
  <c r="M64" i="599" s="1"/>
  <c r="J64" i="599" a="1"/>
  <c r="J64" i="599" s="1"/>
  <c r="H64" i="599"/>
  <c r="V63" i="599"/>
  <c r="W63" i="599" s="1"/>
  <c r="N63" i="599"/>
  <c r="K63" i="599" a="1"/>
  <c r="K63" i="599" s="1"/>
  <c r="M63" i="599" s="1"/>
  <c r="J63" i="599" a="1"/>
  <c r="J63" i="599" s="1"/>
  <c r="H63" i="599"/>
  <c r="V62" i="599"/>
  <c r="W62" i="599" s="1"/>
  <c r="N62" i="599"/>
  <c r="K62" i="599"/>
  <c r="M62" i="599" s="1"/>
  <c r="K62" i="599" a="1"/>
  <c r="J62" i="599"/>
  <c r="J62" i="599" a="1"/>
  <c r="H62" i="599"/>
  <c r="V61" i="599"/>
  <c r="W61" i="599" s="1"/>
  <c r="N61" i="599"/>
  <c r="K61" i="599" a="1"/>
  <c r="K61" i="599" s="1"/>
  <c r="M61" i="599" s="1"/>
  <c r="J61" i="599" a="1"/>
  <c r="J61" i="599" s="1"/>
  <c r="H61" i="599"/>
  <c r="W60" i="599"/>
  <c r="V60" i="599"/>
  <c r="N60" i="599"/>
  <c r="K60" i="599" a="1"/>
  <c r="K60" i="599" s="1"/>
  <c r="M60" i="599" s="1"/>
  <c r="J60" i="599" a="1"/>
  <c r="J60" i="599" s="1"/>
  <c r="H60" i="599"/>
  <c r="V59" i="599"/>
  <c r="W59" i="599" s="1"/>
  <c r="N59" i="599"/>
  <c r="K59" i="599" a="1"/>
  <c r="K59" i="599" s="1"/>
  <c r="M59" i="599" s="1"/>
  <c r="J59" i="599" a="1"/>
  <c r="J59" i="599" s="1"/>
  <c r="H59" i="599"/>
  <c r="V58" i="599"/>
  <c r="W58" i="599" s="1"/>
  <c r="N58" i="599"/>
  <c r="K58" i="599"/>
  <c r="M58" i="599" s="1"/>
  <c r="K58" i="599" a="1"/>
  <c r="J58" i="599"/>
  <c r="J58" i="599" a="1"/>
  <c r="H58" i="599"/>
  <c r="V57" i="599"/>
  <c r="W57" i="599" s="1"/>
  <c r="N57" i="599"/>
  <c r="K57" i="599" a="1"/>
  <c r="K57" i="599" s="1"/>
  <c r="M57" i="599" s="1"/>
  <c r="J57" i="599" a="1"/>
  <c r="J57" i="599" s="1"/>
  <c r="H57" i="599"/>
  <c r="K56" i="599" a="1"/>
  <c r="K56" i="599" s="1"/>
  <c r="M56" i="599" s="1"/>
  <c r="H56" i="599"/>
  <c r="K55" i="599" a="1"/>
  <c r="K55" i="599" s="1"/>
  <c r="M55" i="599" s="1"/>
  <c r="H55" i="599"/>
  <c r="K54" i="599" a="1"/>
  <c r="K54" i="599" s="1"/>
  <c r="M54" i="599" s="1"/>
  <c r="H54" i="599"/>
  <c r="K53" i="599" a="1"/>
  <c r="K53" i="599" s="1"/>
  <c r="M53" i="599" s="1"/>
  <c r="H53" i="599"/>
  <c r="N52" i="599"/>
  <c r="K52" i="599" a="1"/>
  <c r="K52" i="599" s="1"/>
  <c r="M52" i="599" s="1"/>
  <c r="H52" i="599"/>
  <c r="N51" i="599"/>
  <c r="K51" i="599" a="1"/>
  <c r="K51" i="599" s="1"/>
  <c r="M51" i="599" s="1"/>
  <c r="H51" i="599"/>
  <c r="N50" i="599"/>
  <c r="K50" i="599"/>
  <c r="M50" i="599" s="1"/>
  <c r="K50" i="599" a="1"/>
  <c r="H50" i="599"/>
  <c r="N49" i="599"/>
  <c r="K49" i="599" a="1"/>
  <c r="K49" i="599" s="1"/>
  <c r="M49" i="599" s="1"/>
  <c r="H49" i="599"/>
  <c r="W48" i="599"/>
  <c r="V48" i="599"/>
  <c r="N48" i="599"/>
  <c r="K48" i="599" a="1"/>
  <c r="K48" i="599" s="1"/>
  <c r="M48" i="599" s="1"/>
  <c r="J48" i="599" a="1"/>
  <c r="J48" i="599" s="1"/>
  <c r="H48" i="599"/>
  <c r="V47" i="599"/>
  <c r="W47" i="599" s="1"/>
  <c r="N47" i="599"/>
  <c r="K47" i="599" a="1"/>
  <c r="K47" i="599" s="1"/>
  <c r="M47" i="599" s="1"/>
  <c r="J47" i="599" a="1"/>
  <c r="J47" i="599" s="1"/>
  <c r="H47" i="599"/>
  <c r="V46" i="599"/>
  <c r="W46" i="599" s="1"/>
  <c r="N46" i="599"/>
  <c r="K46" i="599"/>
  <c r="M46" i="599" s="1"/>
  <c r="K46" i="599" a="1"/>
  <c r="J46" i="599"/>
  <c r="J46" i="599" a="1"/>
  <c r="H46" i="599"/>
  <c r="V45" i="599"/>
  <c r="W45" i="599" s="1"/>
  <c r="N45" i="599"/>
  <c r="K45" i="599" a="1"/>
  <c r="K45" i="599" s="1"/>
  <c r="M45" i="599" s="1"/>
  <c r="J45" i="599" a="1"/>
  <c r="J45" i="599" s="1"/>
  <c r="H45" i="599"/>
  <c r="W44" i="599"/>
  <c r="V44" i="599"/>
  <c r="N44" i="599"/>
  <c r="K44" i="599" a="1"/>
  <c r="K44" i="599" s="1"/>
  <c r="M44" i="599" s="1"/>
  <c r="J44" i="599" a="1"/>
  <c r="J44" i="599" s="1"/>
  <c r="H44" i="599"/>
  <c r="V43" i="599"/>
  <c r="W43" i="599" s="1"/>
  <c r="N43" i="599"/>
  <c r="K43" i="599" a="1"/>
  <c r="K43" i="599" s="1"/>
  <c r="M43" i="599" s="1"/>
  <c r="J43" i="599" a="1"/>
  <c r="J43" i="599" s="1"/>
  <c r="H43" i="599"/>
  <c r="V42" i="599"/>
  <c r="W42" i="599" s="1"/>
  <c r="N42" i="599"/>
  <c r="K42" i="599"/>
  <c r="M42" i="599" s="1"/>
  <c r="K42" i="599" a="1"/>
  <c r="J42" i="599"/>
  <c r="J42" i="599" a="1"/>
  <c r="H42" i="599"/>
  <c r="V41" i="599"/>
  <c r="W41" i="599" s="1"/>
  <c r="N41" i="599"/>
  <c r="K41" i="599" a="1"/>
  <c r="K41" i="599" s="1"/>
  <c r="M41" i="599" s="1"/>
  <c r="J41" i="599" a="1"/>
  <c r="J41" i="599" s="1"/>
  <c r="H41" i="599"/>
  <c r="V40" i="599"/>
  <c r="N40" i="599"/>
  <c r="K40" i="599" a="1"/>
  <c r="K40" i="599" s="1"/>
  <c r="M40" i="599" s="1"/>
  <c r="J40" i="599" a="1"/>
  <c r="J40" i="599" s="1"/>
  <c r="H40" i="599"/>
  <c r="V39" i="599"/>
  <c r="W39" i="599" s="1"/>
  <c r="N39" i="599"/>
  <c r="K39" i="599" a="1"/>
  <c r="K39" i="599" s="1"/>
  <c r="M39" i="599" s="1"/>
  <c r="J39" i="599" a="1"/>
  <c r="J39" i="599" s="1"/>
  <c r="H39" i="599"/>
  <c r="V38" i="599"/>
  <c r="W38" i="599" s="1"/>
  <c r="N38" i="599"/>
  <c r="K38" i="599"/>
  <c r="M38" i="599" s="1"/>
  <c r="K38" i="599" a="1"/>
  <c r="J38" i="599"/>
  <c r="J38" i="599" a="1"/>
  <c r="H38" i="599"/>
  <c r="V37" i="599"/>
  <c r="W37" i="599" s="1"/>
  <c r="N37" i="599"/>
  <c r="K37" i="599" a="1"/>
  <c r="K37" i="599" s="1"/>
  <c r="M37" i="599" s="1"/>
  <c r="J37" i="599" a="1"/>
  <c r="J37" i="599" s="1"/>
  <c r="H37" i="599"/>
  <c r="H36" i="599"/>
  <c r="H35" i="599"/>
  <c r="H34" i="599"/>
  <c r="V33" i="599"/>
  <c r="W33" i="599" s="1"/>
  <c r="N33" i="599"/>
  <c r="K33" i="599" a="1"/>
  <c r="K33" i="599" s="1"/>
  <c r="M33" i="599" s="1"/>
  <c r="J33" i="599" a="1"/>
  <c r="J33" i="599" s="1"/>
  <c r="H33" i="599"/>
  <c r="V32" i="599"/>
  <c r="W32" i="599" s="1"/>
  <c r="N32" i="599"/>
  <c r="K32" i="599"/>
  <c r="M32" i="599" s="1"/>
  <c r="K32" i="599" a="1"/>
  <c r="J32" i="599" a="1"/>
  <c r="J32" i="599" s="1"/>
  <c r="H32" i="599"/>
  <c r="V31" i="599"/>
  <c r="W31" i="599" s="1"/>
  <c r="N31" i="599"/>
  <c r="K31" i="599" a="1"/>
  <c r="K31" i="599" s="1"/>
  <c r="M31" i="599" s="1"/>
  <c r="J31" i="599" a="1"/>
  <c r="J31" i="599" s="1"/>
  <c r="H31" i="599"/>
  <c r="K30" i="599" a="1"/>
  <c r="K30" i="599" s="1"/>
  <c r="H30" i="599"/>
  <c r="V29" i="599"/>
  <c r="V86" i="599" s="1"/>
  <c r="N29" i="599"/>
  <c r="N86" i="599" s="1"/>
  <c r="K29" i="599" a="1"/>
  <c r="K29" i="599" s="1"/>
  <c r="J29" i="599" a="1"/>
  <c r="J29" i="599" s="1"/>
  <c r="H29" i="599"/>
  <c r="H86" i="599" s="1"/>
  <c r="AA28" i="599"/>
  <c r="AA164" i="599" s="1"/>
  <c r="Z28" i="599"/>
  <c r="Z164" i="599" s="1"/>
  <c r="Y28" i="599"/>
  <c r="Y164" i="599" s="1"/>
  <c r="X28" i="599"/>
  <c r="X164" i="599" s="1"/>
  <c r="U28" i="599"/>
  <c r="U164" i="599" s="1"/>
  <c r="T28" i="599"/>
  <c r="T164" i="599" s="1"/>
  <c r="S28" i="599"/>
  <c r="S164" i="599" s="1"/>
  <c r="R28" i="599"/>
  <c r="R164" i="599" s="1"/>
  <c r="Q28" i="599"/>
  <c r="Q164" i="599" s="1"/>
  <c r="P28" i="599"/>
  <c r="X167" i="599" s="1"/>
  <c r="O28" i="599"/>
  <c r="I28" i="599"/>
  <c r="I164" i="599" s="1"/>
  <c r="B172" i="599" s="1"/>
  <c r="G28" i="599"/>
  <c r="C524" i="599" s="1"/>
  <c r="V27" i="599"/>
  <c r="W27" i="599" s="1"/>
  <c r="N27" i="599"/>
  <c r="K27" i="599" a="1"/>
  <c r="K27" i="599" s="1"/>
  <c r="M27" i="599" s="1"/>
  <c r="J27" i="599" a="1"/>
  <c r="J27" i="599" s="1"/>
  <c r="H27" i="599"/>
  <c r="V26" i="599"/>
  <c r="W26" i="599" s="1"/>
  <c r="N26" i="599"/>
  <c r="K26" i="599"/>
  <c r="M26" i="599" s="1"/>
  <c r="K26" i="599" a="1"/>
  <c r="J26" i="599"/>
  <c r="J26" i="599" a="1"/>
  <c r="H26" i="599"/>
  <c r="K25" i="599" a="1"/>
  <c r="K25" i="599" s="1"/>
  <c r="M25" i="599" s="1"/>
  <c r="J25" i="599" a="1"/>
  <c r="J25" i="599" s="1"/>
  <c r="H25" i="599"/>
  <c r="K24" i="599"/>
  <c r="M24" i="599" s="1"/>
  <c r="K24" i="599" a="1"/>
  <c r="J24" i="599"/>
  <c r="J24" i="599" a="1"/>
  <c r="H24" i="599"/>
  <c r="K23" i="599" a="1"/>
  <c r="K23" i="599" s="1"/>
  <c r="M23" i="599" s="1"/>
  <c r="J23" i="599" a="1"/>
  <c r="J23" i="599" s="1"/>
  <c r="H23" i="599"/>
  <c r="K22" i="599"/>
  <c r="M22" i="599" s="1"/>
  <c r="K22" i="599" a="1"/>
  <c r="J22" i="599"/>
  <c r="J22" i="599" a="1"/>
  <c r="H22" i="599"/>
  <c r="V21" i="599"/>
  <c r="W21" i="599" s="1"/>
  <c r="N21" i="599"/>
  <c r="K21" i="599" a="1"/>
  <c r="K21" i="599" s="1"/>
  <c r="M21" i="599" s="1"/>
  <c r="J21" i="599" a="1"/>
  <c r="J21" i="599" s="1"/>
  <c r="H21" i="599"/>
  <c r="W20" i="599"/>
  <c r="V20" i="599"/>
  <c r="N20" i="599"/>
  <c r="K20" i="599" a="1"/>
  <c r="K20" i="599" s="1"/>
  <c r="M20" i="599" s="1"/>
  <c r="J20" i="599" a="1"/>
  <c r="J20" i="599" s="1"/>
  <c r="H20" i="599"/>
  <c r="V19" i="599"/>
  <c r="W19" i="599" s="1"/>
  <c r="N19" i="599"/>
  <c r="K19" i="599" a="1"/>
  <c r="K19" i="599" s="1"/>
  <c r="M19" i="599" s="1"/>
  <c r="J19" i="599" a="1"/>
  <c r="J19" i="599" s="1"/>
  <c r="H19" i="599"/>
  <c r="N18" i="599"/>
  <c r="K18" i="599" a="1"/>
  <c r="K18" i="599" s="1"/>
  <c r="M18" i="599" s="1"/>
  <c r="J18" i="599" a="1"/>
  <c r="J18" i="599" s="1"/>
  <c r="H18" i="599"/>
  <c r="N17" i="599"/>
  <c r="K17" i="599" a="1"/>
  <c r="K17" i="599" s="1"/>
  <c r="M17" i="599" s="1"/>
  <c r="J17" i="599" a="1"/>
  <c r="J17" i="599" s="1"/>
  <c r="H17" i="599"/>
  <c r="W16" i="599"/>
  <c r="V16" i="599"/>
  <c r="N16" i="599"/>
  <c r="K16" i="599" a="1"/>
  <c r="K16" i="599" s="1"/>
  <c r="M16" i="599" s="1"/>
  <c r="J16" i="599" a="1"/>
  <c r="J16" i="599" s="1"/>
  <c r="H16" i="599"/>
  <c r="V15" i="599"/>
  <c r="W15" i="599" s="1"/>
  <c r="N15" i="599"/>
  <c r="K15" i="599" a="1"/>
  <c r="K15" i="599" s="1"/>
  <c r="M15" i="599" s="1"/>
  <c r="J15" i="599" a="1"/>
  <c r="J15" i="599" s="1"/>
  <c r="H15" i="599"/>
  <c r="N14" i="599"/>
  <c r="K14" i="599"/>
  <c r="M14" i="599" s="1"/>
  <c r="K14" i="599" a="1"/>
  <c r="H14" i="599"/>
  <c r="N13" i="599"/>
  <c r="K13" i="599" a="1"/>
  <c r="K13" i="599" s="1"/>
  <c r="M13" i="599" s="1"/>
  <c r="H13" i="599"/>
  <c r="W12" i="599"/>
  <c r="V12" i="599"/>
  <c r="N12" i="599"/>
  <c r="K12" i="599" a="1"/>
  <c r="K12" i="599" s="1"/>
  <c r="M12" i="599" s="1"/>
  <c r="J12" i="599" a="1"/>
  <c r="J12" i="599" s="1"/>
  <c r="H12" i="599"/>
  <c r="V11" i="599"/>
  <c r="W11" i="599" s="1"/>
  <c r="N11" i="599"/>
  <c r="K11" i="599" a="1"/>
  <c r="K11" i="599" s="1"/>
  <c r="M11" i="599" s="1"/>
  <c r="J11" i="599" a="1"/>
  <c r="J11" i="599" s="1"/>
  <c r="H11" i="599"/>
  <c r="W10" i="599"/>
  <c r="V10" i="599"/>
  <c r="N10" i="599"/>
  <c r="K10" i="599" a="1"/>
  <c r="K10" i="599" s="1"/>
  <c r="M10" i="599" s="1"/>
  <c r="J10" i="599" a="1"/>
  <c r="J10" i="599" s="1"/>
  <c r="H10" i="599"/>
  <c r="W9" i="599"/>
  <c r="V9" i="599"/>
  <c r="N9" i="599"/>
  <c r="K9" i="599" a="1"/>
  <c r="K9" i="599" s="1"/>
  <c r="M9" i="599" s="1"/>
  <c r="J9" i="599" a="1"/>
  <c r="J9" i="599" s="1"/>
  <c r="H9" i="599"/>
  <c r="V8" i="599"/>
  <c r="W8" i="599" s="1"/>
  <c r="N8" i="599"/>
  <c r="K8" i="599" a="1"/>
  <c r="K8" i="599" s="1"/>
  <c r="M8" i="599" s="1"/>
  <c r="J8" i="599" a="1"/>
  <c r="J8" i="599" s="1"/>
  <c r="H8" i="599"/>
  <c r="V7" i="599"/>
  <c r="N7" i="599"/>
  <c r="K7" i="599"/>
  <c r="K7" i="599" a="1"/>
  <c r="J7" i="599"/>
  <c r="J7" i="599" a="1"/>
  <c r="H7" i="599"/>
  <c r="S527" i="601" l="1"/>
  <c r="S529" i="601"/>
  <c r="S524" i="601" a="1"/>
  <c r="S524" i="601" s="1"/>
  <c r="S528" i="601"/>
  <c r="M529" i="601"/>
  <c r="M527" i="601"/>
  <c r="M526" i="601"/>
  <c r="M525" i="601"/>
  <c r="M528" i="601"/>
  <c r="S525" i="601"/>
  <c r="K521" i="601"/>
  <c r="O521" i="601" s="1" a="1"/>
  <c r="O521" i="601" s="1"/>
  <c r="S526" i="601"/>
  <c r="I164" i="600"/>
  <c r="B172" i="600" s="1"/>
  <c r="V163" i="599"/>
  <c r="W163" i="599" s="1"/>
  <c r="W149" i="599"/>
  <c r="N137" i="599"/>
  <c r="N121" i="599"/>
  <c r="H28" i="599"/>
  <c r="H164" i="599" s="1"/>
  <c r="E171" i="599" s="1"/>
  <c r="G519" i="599" s="1"/>
  <c r="V28" i="599"/>
  <c r="N28" i="599"/>
  <c r="N164" i="599" s="1"/>
  <c r="B173" i="599" s="1"/>
  <c r="C521" i="599" s="1"/>
  <c r="W7" i="599"/>
  <c r="R166" i="599"/>
  <c r="K524" i="599" s="1"/>
  <c r="V163" i="600"/>
  <c r="W163" i="600" s="1"/>
  <c r="W149" i="600"/>
  <c r="R170" i="600"/>
  <c r="N137" i="600"/>
  <c r="N121" i="600"/>
  <c r="N28" i="600"/>
  <c r="H148" i="600"/>
  <c r="K148" i="600"/>
  <c r="H86" i="600"/>
  <c r="H33" i="600"/>
  <c r="W33" i="600"/>
  <c r="K163" i="599"/>
  <c r="W40" i="599"/>
  <c r="W86" i="599"/>
  <c r="K28" i="599"/>
  <c r="K28" i="600"/>
  <c r="M7" i="600"/>
  <c r="M28" i="600" s="1"/>
  <c r="W28" i="600"/>
  <c r="K524" i="600"/>
  <c r="R173" i="600"/>
  <c r="K121" i="600"/>
  <c r="M87" i="600"/>
  <c r="M121" i="600" s="1"/>
  <c r="K137" i="600"/>
  <c r="M122" i="600"/>
  <c r="M137" i="600" s="1"/>
  <c r="K527" i="600"/>
  <c r="K170" i="600"/>
  <c r="M170" i="600" s="1"/>
  <c r="M166" i="600"/>
  <c r="J335" i="600" a="1"/>
  <c r="J335" i="600" s="1"/>
  <c r="M342" i="600" s="1"/>
  <c r="B342" i="600"/>
  <c r="Z338" i="600"/>
  <c r="N164" i="600"/>
  <c r="B173" i="600" s="1"/>
  <c r="Q525" i="600"/>
  <c r="K86" i="600"/>
  <c r="M29" i="600"/>
  <c r="M86" i="600" s="1"/>
  <c r="K525" i="600"/>
  <c r="T167" i="600"/>
  <c r="K526" i="600"/>
  <c r="T168" i="600"/>
  <c r="K528" i="600"/>
  <c r="T170" i="600"/>
  <c r="H163" i="600"/>
  <c r="K163" i="600"/>
  <c r="K529" i="600"/>
  <c r="T171" i="600"/>
  <c r="H335" i="600"/>
  <c r="E342" i="600" s="1"/>
  <c r="M199" i="600"/>
  <c r="C530" i="600"/>
  <c r="E524" i="600" s="1"/>
  <c r="V137" i="600"/>
  <c r="W137" i="600" s="1"/>
  <c r="E528" i="600"/>
  <c r="V148" i="600"/>
  <c r="W148" i="600" s="1"/>
  <c r="E529" i="600"/>
  <c r="O164" i="600"/>
  <c r="K199" i="600"/>
  <c r="V199" i="600"/>
  <c r="K257" i="600"/>
  <c r="V292" i="600"/>
  <c r="W292" i="600" s="1"/>
  <c r="K319" i="600"/>
  <c r="M334" i="600"/>
  <c r="V334" i="600"/>
  <c r="P335" i="600"/>
  <c r="X339" i="600" s="1"/>
  <c r="K337" i="600"/>
  <c r="Z342" i="600"/>
  <c r="V370" i="600"/>
  <c r="K479" i="600"/>
  <c r="M464" i="600"/>
  <c r="M479" i="600" s="1"/>
  <c r="K513" i="600"/>
  <c r="M509" i="600"/>
  <c r="J536" i="600"/>
  <c r="Q533" i="600"/>
  <c r="R535" i="600"/>
  <c r="S535" i="600" a="1"/>
  <c r="S535" i="600" s="1"/>
  <c r="W7" i="600"/>
  <c r="J28" i="600" a="1"/>
  <c r="J28" i="600" s="1"/>
  <c r="W29" i="600"/>
  <c r="J86" i="600" a="1"/>
  <c r="J86" i="600" s="1"/>
  <c r="W87" i="600"/>
  <c r="J121" i="600" a="1"/>
  <c r="J121" i="600" s="1"/>
  <c r="J137" i="600" a="1"/>
  <c r="J137" i="600" s="1"/>
  <c r="M138" i="600"/>
  <c r="M148" i="600" s="1"/>
  <c r="J148" i="600" a="1"/>
  <c r="J148" i="600" s="1"/>
  <c r="M149" i="600"/>
  <c r="M163" i="600" s="1"/>
  <c r="J163" i="600" a="1"/>
  <c r="J163" i="600" s="1"/>
  <c r="G164" i="600"/>
  <c r="P164" i="600"/>
  <c r="X168" i="600" s="1"/>
  <c r="O335" i="600"/>
  <c r="Q335" i="600"/>
  <c r="S335" i="600"/>
  <c r="U335" i="600"/>
  <c r="Y335" i="600"/>
  <c r="AA335" i="600"/>
  <c r="M200" i="600"/>
  <c r="M257" i="600" s="1"/>
  <c r="V257" i="600"/>
  <c r="W257" i="600" s="1"/>
  <c r="M258" i="600"/>
  <c r="M292" i="600" s="1"/>
  <c r="M308" i="600"/>
  <c r="V308" i="600"/>
  <c r="W308" i="600" s="1"/>
  <c r="W335" i="600" s="1"/>
  <c r="K308" i="600"/>
  <c r="V319" i="600"/>
  <c r="W319" i="600" s="1"/>
  <c r="W309" i="600"/>
  <c r="R337" i="600"/>
  <c r="X344" i="600"/>
  <c r="Z340" i="600"/>
  <c r="M370" i="600"/>
  <c r="I507" i="600"/>
  <c r="B515" i="600" s="1"/>
  <c r="K370" i="600"/>
  <c r="H428" i="600"/>
  <c r="H507" i="600" s="1"/>
  <c r="E514" i="600" s="1"/>
  <c r="K428" i="600"/>
  <c r="M371" i="600"/>
  <c r="M428" i="600" s="1"/>
  <c r="M463" i="600"/>
  <c r="V463" i="600"/>
  <c r="W463" i="600" s="1"/>
  <c r="W429" i="600"/>
  <c r="W479" i="600"/>
  <c r="W481" i="600"/>
  <c r="V490" i="600"/>
  <c r="W490" i="600" s="1"/>
  <c r="H506" i="600"/>
  <c r="K506" i="600"/>
  <c r="M491" i="600"/>
  <c r="M506" i="600" s="1"/>
  <c r="G507" i="600"/>
  <c r="R509" i="600"/>
  <c r="X509" i="600"/>
  <c r="O507" i="600"/>
  <c r="X510" i="600" s="1"/>
  <c r="Q507" i="600"/>
  <c r="S507" i="600"/>
  <c r="U507" i="600"/>
  <c r="Y507" i="600"/>
  <c r="AA507" i="600"/>
  <c r="V428" i="600"/>
  <c r="W428" i="600" s="1"/>
  <c r="J428" i="600" a="1"/>
  <c r="J428" i="600" s="1"/>
  <c r="H463" i="600"/>
  <c r="K463" i="600"/>
  <c r="N463" i="600"/>
  <c r="N507" i="600" s="1"/>
  <c r="B516" i="600" s="1"/>
  <c r="E516" i="600" s="1"/>
  <c r="H490" i="600"/>
  <c r="K490" i="600"/>
  <c r="M480" i="600"/>
  <c r="M490" i="600" s="1"/>
  <c r="J490" i="600" a="1"/>
  <c r="J490" i="600" s="1"/>
  <c r="R514" i="600"/>
  <c r="R534" i="600"/>
  <c r="S534" i="600" a="1"/>
  <c r="S534" i="600" s="1"/>
  <c r="E513" i="600"/>
  <c r="T533" i="600" a="1"/>
  <c r="T533" i="600" s="1"/>
  <c r="T534" i="600" a="1"/>
  <c r="T534" i="600" s="1"/>
  <c r="T535" i="600" a="1"/>
  <c r="T535" i="600" s="1"/>
  <c r="C536" i="600"/>
  <c r="T536" i="600" s="1" a="1"/>
  <c r="T536" i="600" s="1"/>
  <c r="W28" i="599"/>
  <c r="C520" i="599"/>
  <c r="Q525" i="599"/>
  <c r="K86" i="599"/>
  <c r="M29" i="599"/>
  <c r="M86" i="599" s="1"/>
  <c r="K525" i="599"/>
  <c r="K526" i="599"/>
  <c r="K528" i="599"/>
  <c r="K529" i="599"/>
  <c r="E173" i="599"/>
  <c r="R173" i="599"/>
  <c r="T166" i="599" s="1" a="1"/>
  <c r="T166" i="599" s="1"/>
  <c r="K121" i="599"/>
  <c r="M87" i="599"/>
  <c r="M121" i="599" s="1"/>
  <c r="K137" i="599"/>
  <c r="M122" i="599"/>
  <c r="M137" i="599" s="1"/>
  <c r="K527" i="599"/>
  <c r="T169" i="599"/>
  <c r="K148" i="599"/>
  <c r="K170" i="599"/>
  <c r="M166" i="599"/>
  <c r="M7" i="599"/>
  <c r="M28" i="599" s="1"/>
  <c r="C530" i="599"/>
  <c r="E524" i="599" s="1"/>
  <c r="V137" i="599"/>
  <c r="W137" i="599" s="1"/>
  <c r="E528" i="599"/>
  <c r="O164" i="599"/>
  <c r="E170" i="599"/>
  <c r="K199" i="599"/>
  <c r="W199" i="599"/>
  <c r="J28" i="599" a="1"/>
  <c r="J28" i="599" s="1"/>
  <c r="W29" i="599"/>
  <c r="J86" i="599" a="1"/>
  <c r="J86" i="599" s="1"/>
  <c r="W87" i="599"/>
  <c r="J121" i="599" a="1"/>
  <c r="J121" i="599" s="1"/>
  <c r="J137" i="599" a="1"/>
  <c r="J137" i="599" s="1"/>
  <c r="M138" i="599"/>
  <c r="M148" i="599" s="1"/>
  <c r="J148" i="599" a="1"/>
  <c r="J148" i="599" s="1"/>
  <c r="M149" i="599"/>
  <c r="M163" i="599" s="1"/>
  <c r="J163" i="599" a="1"/>
  <c r="J163" i="599" s="1"/>
  <c r="G164" i="599"/>
  <c r="P164" i="599"/>
  <c r="X168" i="599" s="1"/>
  <c r="M178" i="599"/>
  <c r="M199" i="599" s="1"/>
  <c r="V199" i="599"/>
  <c r="B342" i="599"/>
  <c r="J335" i="599" a="1"/>
  <c r="J335" i="599" s="1"/>
  <c r="M342" i="599" s="1"/>
  <c r="R344" i="599"/>
  <c r="T343" i="599" s="1"/>
  <c r="T337" i="599" a="1"/>
  <c r="T337" i="599" s="1"/>
  <c r="K292" i="599"/>
  <c r="K308" i="599"/>
  <c r="M293" i="599"/>
  <c r="M308" i="599" s="1"/>
  <c r="T340" i="599"/>
  <c r="K319" i="599"/>
  <c r="K341" i="599"/>
  <c r="M337" i="599"/>
  <c r="W370" i="599"/>
  <c r="J199" i="599" a="1"/>
  <c r="J199" i="599" s="1"/>
  <c r="K257" i="599"/>
  <c r="V308" i="599"/>
  <c r="W308" i="599" s="1"/>
  <c r="O335" i="599"/>
  <c r="E341" i="599"/>
  <c r="M349" i="599"/>
  <c r="M370" i="599" s="1"/>
  <c r="J507" i="599" a="1"/>
  <c r="J507" i="599" s="1"/>
  <c r="M514" i="599" s="1"/>
  <c r="B514" i="599"/>
  <c r="X509" i="599"/>
  <c r="O507" i="599"/>
  <c r="X510" i="599" s="1"/>
  <c r="R509" i="599"/>
  <c r="K428" i="599"/>
  <c r="K507" i="599" s="1"/>
  <c r="M463" i="599"/>
  <c r="M258" i="599"/>
  <c r="M292" i="599" s="1"/>
  <c r="M309" i="599"/>
  <c r="M319" i="599" s="1"/>
  <c r="M320" i="599"/>
  <c r="M334" i="599" s="1"/>
  <c r="P335" i="599"/>
  <c r="X339" i="599" s="1"/>
  <c r="M428" i="599"/>
  <c r="W371" i="599"/>
  <c r="V428" i="599"/>
  <c r="W428" i="599" s="1"/>
  <c r="K463" i="599"/>
  <c r="V479" i="599"/>
  <c r="W479" i="599" s="1"/>
  <c r="K506" i="599"/>
  <c r="M491" i="599"/>
  <c r="M506" i="599" s="1"/>
  <c r="V506" i="599"/>
  <c r="K509" i="599"/>
  <c r="R510" i="599"/>
  <c r="M464" i="599"/>
  <c r="M479" i="599" s="1"/>
  <c r="K490" i="599"/>
  <c r="M480" i="599"/>
  <c r="M490" i="599" s="1"/>
  <c r="V490" i="599"/>
  <c r="W490" i="599" s="1"/>
  <c r="R534" i="599"/>
  <c r="S534" i="599" a="1"/>
  <c r="S534" i="599" s="1"/>
  <c r="J536" i="599"/>
  <c r="Q533" i="599"/>
  <c r="R535" i="599"/>
  <c r="S535" i="599" a="1"/>
  <c r="S535" i="599" s="1"/>
  <c r="T533" i="599" a="1"/>
  <c r="T533" i="599" s="1"/>
  <c r="T534" i="599" a="1"/>
  <c r="T534" i="599" s="1"/>
  <c r="T535" i="599" a="1"/>
  <c r="T535" i="599" s="1"/>
  <c r="C536" i="599"/>
  <c r="T536" i="599" s="1" a="1"/>
  <c r="T536" i="599" s="1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7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N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N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N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N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N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N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N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N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N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N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N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N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N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N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N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N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N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N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N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N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N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N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N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N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N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N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N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N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N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N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N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N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N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N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N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N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N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N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N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N178" i="489"/>
  <c r="I178" i="489"/>
  <c r="G178" i="489"/>
  <c r="G169" i="489"/>
  <c r="C169" i="489"/>
  <c r="G168" i="489"/>
  <c r="C168" i="489"/>
  <c r="G167" i="489"/>
  <c r="C167" i="489"/>
  <c r="G166" i="489"/>
  <c r="C166" i="489"/>
  <c r="H162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H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H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H157" i="489"/>
  <c r="G157" i="489"/>
  <c r="H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N154" i="489"/>
  <c r="I154" i="489"/>
  <c r="H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H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H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N151" i="489"/>
  <c r="I151" i="489"/>
  <c r="H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N149" i="489"/>
  <c r="I149" i="489"/>
  <c r="H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N147" i="489"/>
  <c r="I147" i="489"/>
  <c r="H147" i="489"/>
  <c r="G147" i="489"/>
  <c r="H146" i="489"/>
  <c r="G146" i="489"/>
  <c r="H145" i="489"/>
  <c r="G145" i="489"/>
  <c r="H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N142" i="489"/>
  <c r="I142" i="489"/>
  <c r="H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N141" i="489"/>
  <c r="I141" i="489"/>
  <c r="H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N140" i="489"/>
  <c r="I140" i="489"/>
  <c r="H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N139" i="489"/>
  <c r="I139" i="489"/>
  <c r="H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H138" i="489"/>
  <c r="G138" i="489"/>
  <c r="AA137" i="489"/>
  <c r="Z137" i="489"/>
  <c r="Y137" i="489"/>
  <c r="X137" i="489"/>
  <c r="U137" i="489"/>
  <c r="T137" i="489"/>
  <c r="S137" i="489"/>
  <c r="R137" i="489"/>
  <c r="Q137" i="489"/>
  <c r="P137" i="489"/>
  <c r="O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N136" i="489"/>
  <c r="I136" i="489"/>
  <c r="H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N135" i="489"/>
  <c r="I135" i="489"/>
  <c r="H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N134" i="489"/>
  <c r="I134" i="489"/>
  <c r="H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N133" i="489"/>
  <c r="I133" i="489"/>
  <c r="H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N132" i="489"/>
  <c r="I132" i="489"/>
  <c r="H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N131" i="489"/>
  <c r="I131" i="489"/>
  <c r="H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N130" i="489"/>
  <c r="I130" i="489"/>
  <c r="H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N129" i="489"/>
  <c r="I129" i="489"/>
  <c r="H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N128" i="489"/>
  <c r="I128" i="489"/>
  <c r="H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N127" i="489"/>
  <c r="I127" i="489"/>
  <c r="H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N126" i="489"/>
  <c r="I126" i="489"/>
  <c r="H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N125" i="489"/>
  <c r="I125" i="489"/>
  <c r="H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N124" i="489"/>
  <c r="I124" i="489"/>
  <c r="H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N123" i="489"/>
  <c r="I123" i="489"/>
  <c r="H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N122" i="489"/>
  <c r="I122" i="489"/>
  <c r="H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N120" i="489"/>
  <c r="I120" i="489"/>
  <c r="H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N119" i="489"/>
  <c r="I119" i="489"/>
  <c r="H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N118" i="489"/>
  <c r="I118" i="489"/>
  <c r="H118" i="489"/>
  <c r="G118" i="489"/>
  <c r="I117" i="489"/>
  <c r="H117" i="489"/>
  <c r="G117" i="489"/>
  <c r="I116" i="489"/>
  <c r="H116" i="489"/>
  <c r="G116" i="489"/>
  <c r="I115" i="489"/>
  <c r="H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N114" i="489"/>
  <c r="I114" i="489"/>
  <c r="H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N113" i="489"/>
  <c r="I113" i="489"/>
  <c r="H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N112" i="489"/>
  <c r="I112" i="489"/>
  <c r="H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N111" i="489"/>
  <c r="I111" i="489"/>
  <c r="H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N110" i="489"/>
  <c r="I110" i="489"/>
  <c r="H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N109" i="489"/>
  <c r="I109" i="489"/>
  <c r="H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N108" i="489"/>
  <c r="I108" i="489"/>
  <c r="H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N107" i="489"/>
  <c r="I107" i="489"/>
  <c r="H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N106" i="489"/>
  <c r="I106" i="489"/>
  <c r="H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N105" i="489"/>
  <c r="I105" i="489"/>
  <c r="H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N104" i="489"/>
  <c r="I104" i="489"/>
  <c r="H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N103" i="489"/>
  <c r="I103" i="489"/>
  <c r="H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N102" i="489"/>
  <c r="I102" i="489"/>
  <c r="H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N101" i="489"/>
  <c r="I101" i="489"/>
  <c r="H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N100" i="489"/>
  <c r="I100" i="489"/>
  <c r="H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N99" i="489"/>
  <c r="I99" i="489"/>
  <c r="H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N98" i="489"/>
  <c r="I98" i="489"/>
  <c r="H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N97" i="489"/>
  <c r="I97" i="489"/>
  <c r="H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N96" i="489"/>
  <c r="I96" i="489"/>
  <c r="H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N95" i="489"/>
  <c r="I95" i="489"/>
  <c r="H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H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N93" i="489"/>
  <c r="I93" i="489"/>
  <c r="H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N92" i="489"/>
  <c r="I92" i="489"/>
  <c r="H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N91" i="489"/>
  <c r="I91" i="489"/>
  <c r="H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N90" i="489"/>
  <c r="I90" i="489"/>
  <c r="H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N89" i="489"/>
  <c r="I89" i="489"/>
  <c r="H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N88" i="489"/>
  <c r="I88" i="489"/>
  <c r="H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N87" i="489"/>
  <c r="I87" i="489"/>
  <c r="H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N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N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N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N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N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N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N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N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N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N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N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N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N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N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N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N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N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N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N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N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N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N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N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N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N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N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N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N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N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N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N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N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N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N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N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N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N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N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N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N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N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N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N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N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N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N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N7" i="489"/>
  <c r="I7" i="489"/>
  <c r="G7" i="489"/>
  <c r="S530" i="601" l="1"/>
  <c r="E529" i="599"/>
  <c r="G521" i="599"/>
  <c r="H164" i="600"/>
  <c r="E171" i="600" s="1"/>
  <c r="W164" i="600"/>
  <c r="E527" i="600"/>
  <c r="E525" i="600"/>
  <c r="E527" i="599"/>
  <c r="E526" i="599"/>
  <c r="E525" i="599"/>
  <c r="E530" i="599" s="1"/>
  <c r="K164" i="599"/>
  <c r="E172" i="599" s="1"/>
  <c r="I172" i="599" s="1"/>
  <c r="M172" i="599" s="1"/>
  <c r="Z509" i="600" a="1"/>
  <c r="Z509" i="600" s="1"/>
  <c r="X516" i="600"/>
  <c r="B514" i="600"/>
  <c r="J507" i="600" a="1"/>
  <c r="J507" i="600" s="1"/>
  <c r="M514" i="600" s="1"/>
  <c r="R344" i="600"/>
  <c r="Q526" i="600"/>
  <c r="M513" i="600"/>
  <c r="M337" i="600"/>
  <c r="K341" i="600"/>
  <c r="M341" i="600" s="1"/>
  <c r="K335" i="600"/>
  <c r="M335" i="600"/>
  <c r="C521" i="600"/>
  <c r="E173" i="600"/>
  <c r="M527" i="600"/>
  <c r="K530" i="600"/>
  <c r="T172" i="600"/>
  <c r="M164" i="600"/>
  <c r="G519" i="600"/>
  <c r="Z510" i="600"/>
  <c r="R516" i="600"/>
  <c r="T509" i="600" a="1"/>
  <c r="T509" i="600" s="1"/>
  <c r="K507" i="600"/>
  <c r="E515" i="600" s="1"/>
  <c r="I515" i="600" s="1"/>
  <c r="M515" i="600" s="1"/>
  <c r="M507" i="600"/>
  <c r="Z343" i="600"/>
  <c r="Z337" i="600" a="1"/>
  <c r="Z337" i="600" s="1"/>
  <c r="X173" i="600"/>
  <c r="B171" i="600"/>
  <c r="C519" i="600" s="1"/>
  <c r="J164" i="600" a="1"/>
  <c r="J164" i="600" s="1"/>
  <c r="M171" i="600" s="1"/>
  <c r="R533" i="600"/>
  <c r="R536" i="600" s="1"/>
  <c r="Q536" i="600"/>
  <c r="S536" i="600" s="1" a="1"/>
  <c r="S536" i="600" s="1"/>
  <c r="S533" i="600" a="1"/>
  <c r="S533" i="600" s="1"/>
  <c r="V507" i="600"/>
  <c r="Z341" i="600"/>
  <c r="Z339" i="600"/>
  <c r="V335" i="600"/>
  <c r="I344" i="600" s="1"/>
  <c r="M344" i="600" s="1" a="1"/>
  <c r="M344" i="600" s="1"/>
  <c r="E526" i="600"/>
  <c r="M529" i="600"/>
  <c r="M528" i="600"/>
  <c r="M526" i="600"/>
  <c r="M525" i="600"/>
  <c r="C520" i="600"/>
  <c r="T169" i="600"/>
  <c r="T166" i="600" a="1"/>
  <c r="T166" i="600" s="1"/>
  <c r="M524" i="600" a="1"/>
  <c r="M524" i="600" s="1"/>
  <c r="V164" i="600"/>
  <c r="I173" i="600" s="1"/>
  <c r="K164" i="600"/>
  <c r="E172" i="600" s="1"/>
  <c r="E515" i="599"/>
  <c r="I515" i="599" s="1"/>
  <c r="M515" i="599" s="1"/>
  <c r="L507" i="599"/>
  <c r="I514" i="599" s="1"/>
  <c r="R533" i="599"/>
  <c r="R536" i="599" s="1"/>
  <c r="Q536" i="599"/>
  <c r="S536" i="599" s="1" a="1"/>
  <c r="S536" i="599" s="1"/>
  <c r="S533" i="599" a="1"/>
  <c r="S533" i="599" s="1"/>
  <c r="R516" i="599"/>
  <c r="T510" i="599" s="1"/>
  <c r="X516" i="599"/>
  <c r="X344" i="599"/>
  <c r="M341" i="599"/>
  <c r="M335" i="599"/>
  <c r="Q526" i="599"/>
  <c r="V507" i="599"/>
  <c r="T342" i="599"/>
  <c r="T339" i="599"/>
  <c r="W335" i="599"/>
  <c r="M164" i="599"/>
  <c r="M170" i="599"/>
  <c r="V164" i="599"/>
  <c r="I173" i="599" s="1"/>
  <c r="M509" i="599"/>
  <c r="K513" i="599"/>
  <c r="M513" i="599" s="1"/>
  <c r="Z510" i="599"/>
  <c r="M507" i="599"/>
  <c r="V335" i="599"/>
  <c r="I344" i="599" s="1"/>
  <c r="M344" i="599" s="1" a="1"/>
  <c r="M344" i="599" s="1"/>
  <c r="X173" i="599"/>
  <c r="Z168" i="599" s="1"/>
  <c r="B171" i="599"/>
  <c r="C519" i="599" s="1"/>
  <c r="J164" i="599" a="1"/>
  <c r="J164" i="599" s="1"/>
  <c r="M171" i="599" s="1"/>
  <c r="T341" i="599"/>
  <c r="T338" i="599"/>
  <c r="K335" i="599"/>
  <c r="K530" i="599"/>
  <c r="M529" i="599" s="1"/>
  <c r="T172" i="599"/>
  <c r="T171" i="599"/>
  <c r="T170" i="599"/>
  <c r="T168" i="599"/>
  <c r="T167" i="599"/>
  <c r="W164" i="599"/>
  <c r="I159" i="598"/>
  <c r="I150" i="598"/>
  <c r="I10" i="598"/>
  <c r="I42" i="598"/>
  <c r="I123" i="598"/>
  <c r="I122" i="598"/>
  <c r="I32" i="598"/>
  <c r="I31" i="598"/>
  <c r="I19" i="598"/>
  <c r="E530" i="600" l="1"/>
  <c r="L164" i="599"/>
  <c r="I171" i="599" s="1"/>
  <c r="I172" i="600"/>
  <c r="M172" i="600" s="1"/>
  <c r="L164" i="600"/>
  <c r="I171" i="600" s="1"/>
  <c r="Z172" i="600"/>
  <c r="Z171" i="600"/>
  <c r="Z170" i="600"/>
  <c r="Z169" i="600"/>
  <c r="Z166" i="600" a="1"/>
  <c r="Z166" i="600" s="1"/>
  <c r="Z167" i="600"/>
  <c r="T515" i="600"/>
  <c r="T512" i="600"/>
  <c r="T510" i="600"/>
  <c r="T513" i="600"/>
  <c r="T511" i="600"/>
  <c r="G521" i="600"/>
  <c r="E343" i="600"/>
  <c r="I343" i="600" s="1"/>
  <c r="M343" i="600" s="1"/>
  <c r="L335" i="600"/>
  <c r="I342" i="600" s="1"/>
  <c r="Z168" i="600"/>
  <c r="T343" i="600"/>
  <c r="T339" i="600"/>
  <c r="T338" i="600"/>
  <c r="T341" i="600"/>
  <c r="T340" i="600"/>
  <c r="T342" i="600"/>
  <c r="Z515" i="600"/>
  <c r="Z513" i="600"/>
  <c r="Z512" i="600"/>
  <c r="Z511" i="600"/>
  <c r="Z514" i="600"/>
  <c r="T514" i="600"/>
  <c r="M173" i="600" a="1"/>
  <c r="M173" i="600" s="1"/>
  <c r="I516" i="600"/>
  <c r="M516" i="600" s="1" a="1"/>
  <c r="M516" i="600" s="1"/>
  <c r="W507" i="600"/>
  <c r="O519" i="600" a="1"/>
  <c r="O519" i="600" s="1"/>
  <c r="Q530" i="600"/>
  <c r="S526" i="600" s="1"/>
  <c r="T337" i="600" a="1"/>
  <c r="T337" i="600" s="1"/>
  <c r="L507" i="600"/>
  <c r="I514" i="600" s="1"/>
  <c r="M527" i="599"/>
  <c r="O519" i="599" a="1"/>
  <c r="O519" i="599" s="1"/>
  <c r="M525" i="599"/>
  <c r="M528" i="599"/>
  <c r="M524" i="599" a="1"/>
  <c r="M524" i="599" s="1"/>
  <c r="Z337" i="599" a="1"/>
  <c r="Z337" i="599" s="1"/>
  <c r="Z340" i="599"/>
  <c r="Z341" i="599"/>
  <c r="Z338" i="599"/>
  <c r="Z342" i="599"/>
  <c r="Z343" i="599"/>
  <c r="Z515" i="599"/>
  <c r="Z512" i="599"/>
  <c r="Z513" i="599"/>
  <c r="Z511" i="599"/>
  <c r="Z514" i="599"/>
  <c r="T509" i="599" a="1"/>
  <c r="T509" i="599" s="1"/>
  <c r="E343" i="599"/>
  <c r="L335" i="599"/>
  <c r="I342" i="599" s="1"/>
  <c r="Z172" i="599"/>
  <c r="Z171" i="599"/>
  <c r="Z170" i="599"/>
  <c r="Z169" i="599"/>
  <c r="Z167" i="599"/>
  <c r="Z166" i="599" a="1"/>
  <c r="Z166" i="599" s="1"/>
  <c r="M173" i="599" a="1"/>
  <c r="M173" i="599" s="1"/>
  <c r="M526" i="599"/>
  <c r="I516" i="599"/>
  <c r="M516" i="599" s="1" a="1"/>
  <c r="M516" i="599" s="1"/>
  <c r="W507" i="599"/>
  <c r="Q530" i="599"/>
  <c r="S526" i="599" s="1"/>
  <c r="Z509" i="599" a="1"/>
  <c r="Z509" i="599" s="1"/>
  <c r="T515" i="599"/>
  <c r="T513" i="599"/>
  <c r="T511" i="599"/>
  <c r="T514" i="599"/>
  <c r="T512" i="599"/>
  <c r="Z339" i="599"/>
  <c r="G123" i="598"/>
  <c r="G159" i="598"/>
  <c r="G150" i="598"/>
  <c r="G118" i="598"/>
  <c r="G144" i="598"/>
  <c r="G32" i="598"/>
  <c r="G31" i="598"/>
  <c r="G10" i="598"/>
  <c r="G19" i="598"/>
  <c r="P536" i="598"/>
  <c r="O536" i="598"/>
  <c r="N536" i="598"/>
  <c r="M536" i="598"/>
  <c r="L536" i="598"/>
  <c r="K536" i="598"/>
  <c r="I536" i="598"/>
  <c r="H536" i="598"/>
  <c r="G536" i="598"/>
  <c r="F536" i="598"/>
  <c r="E536" i="598"/>
  <c r="D536" i="598"/>
  <c r="C535" i="598"/>
  <c r="T535" i="598" s="1" a="1"/>
  <c r="T535" i="598" s="1"/>
  <c r="C534" i="598"/>
  <c r="T534" i="598" s="1" a="1"/>
  <c r="T534" i="598" s="1"/>
  <c r="T533" i="598" a="1"/>
  <c r="T533" i="598" s="1"/>
  <c r="J533" i="598"/>
  <c r="C533" i="598"/>
  <c r="N517" i="598"/>
  <c r="G517" i="598"/>
  <c r="X515" i="598"/>
  <c r="X514" i="598"/>
  <c r="X513" i="598"/>
  <c r="I513" i="598"/>
  <c r="G513" i="598"/>
  <c r="E513" i="598"/>
  <c r="C513" i="598"/>
  <c r="X512" i="598"/>
  <c r="M512" i="598"/>
  <c r="K512" i="598"/>
  <c r="I512" i="598"/>
  <c r="E512" i="598"/>
  <c r="X511" i="598"/>
  <c r="M511" i="598"/>
  <c r="K511" i="598"/>
  <c r="I511" i="598"/>
  <c r="E511" i="598"/>
  <c r="I510" i="598"/>
  <c r="E510" i="598"/>
  <c r="K510" i="598" s="1"/>
  <c r="M510" i="598" s="1"/>
  <c r="I509" i="598"/>
  <c r="E509" i="598"/>
  <c r="K509" i="598" s="1"/>
  <c r="K513" i="598" s="1"/>
  <c r="M513" i="598" s="1"/>
  <c r="AA506" i="598"/>
  <c r="Z506" i="598"/>
  <c r="Y506" i="598"/>
  <c r="X506" i="598"/>
  <c r="U506" i="598"/>
  <c r="T506" i="598"/>
  <c r="S506" i="598"/>
  <c r="R506" i="598"/>
  <c r="Q506" i="598"/>
  <c r="P506" i="598"/>
  <c r="R514" i="598" s="1"/>
  <c r="O506" i="598"/>
  <c r="J506" i="598"/>
  <c r="J506" i="598" a="1"/>
  <c r="I506" i="598"/>
  <c r="G506" i="598"/>
  <c r="H505" i="598"/>
  <c r="H504" i="598"/>
  <c r="H503" i="598"/>
  <c r="H502" i="598"/>
  <c r="D502" i="598"/>
  <c r="W501" i="598"/>
  <c r="V501" i="598"/>
  <c r="N501" i="598"/>
  <c r="K501" i="598"/>
  <c r="M501" i="598" s="1"/>
  <c r="K501" i="598" a="1"/>
  <c r="J501" i="598"/>
  <c r="J501" i="598" a="1"/>
  <c r="H501" i="598"/>
  <c r="H500" i="598"/>
  <c r="H499" i="598"/>
  <c r="V498" i="598"/>
  <c r="W498" i="598" s="1"/>
  <c r="N498" i="598"/>
  <c r="M498" i="598"/>
  <c r="K498" i="598" a="1"/>
  <c r="K498" i="598" s="1"/>
  <c r="J498" i="598" a="1"/>
  <c r="J498" i="598" s="1"/>
  <c r="H498" i="598"/>
  <c r="W497" i="598"/>
  <c r="V497" i="598"/>
  <c r="N497" i="598"/>
  <c r="K497" i="598"/>
  <c r="M497" i="598" s="1"/>
  <c r="K497" i="598" a="1"/>
  <c r="J497" i="598"/>
  <c r="J497" i="598" a="1"/>
  <c r="H497" i="598"/>
  <c r="H496" i="598"/>
  <c r="H495" i="598"/>
  <c r="V494" i="598"/>
  <c r="W494" i="598" s="1"/>
  <c r="N494" i="598"/>
  <c r="M494" i="598"/>
  <c r="K494" i="598" a="1"/>
  <c r="K494" i="598" s="1"/>
  <c r="J494" i="598"/>
  <c r="J494" i="598" a="1"/>
  <c r="H494" i="598"/>
  <c r="V493" i="598"/>
  <c r="W493" i="598" s="1"/>
  <c r="N493" i="598"/>
  <c r="K493" i="598" a="1"/>
  <c r="K493" i="598" s="1"/>
  <c r="M493" i="598" s="1"/>
  <c r="J493" i="598" a="1"/>
  <c r="J493" i="598" s="1"/>
  <c r="H493" i="598"/>
  <c r="W492" i="598"/>
  <c r="V492" i="598"/>
  <c r="N492" i="598"/>
  <c r="K492" i="598"/>
  <c r="M492" i="598" s="1"/>
  <c r="K492" i="598" a="1"/>
  <c r="J492" i="598"/>
  <c r="J492" i="598" a="1"/>
  <c r="H492" i="598"/>
  <c r="V491" i="598"/>
  <c r="V506" i="598" s="1"/>
  <c r="N491" i="598"/>
  <c r="K491" i="598" a="1"/>
  <c r="K491" i="598" s="1"/>
  <c r="J491" i="598" a="1"/>
  <c r="J491" i="598" s="1"/>
  <c r="H491" i="598"/>
  <c r="AA490" i="598"/>
  <c r="Z490" i="598"/>
  <c r="Y490" i="598"/>
  <c r="X490" i="598"/>
  <c r="U490" i="598"/>
  <c r="T490" i="598"/>
  <c r="S490" i="598"/>
  <c r="Q490" i="598"/>
  <c r="P490" i="598"/>
  <c r="O490" i="598"/>
  <c r="J490" i="598" a="1"/>
  <c r="J490" i="598" s="1"/>
  <c r="I490" i="598"/>
  <c r="G490" i="598"/>
  <c r="W489" i="598"/>
  <c r="V489" i="598"/>
  <c r="N489" i="598"/>
  <c r="K489" i="598"/>
  <c r="M489" i="598" s="1"/>
  <c r="K489" i="598" a="1"/>
  <c r="J489" i="598"/>
  <c r="J489" i="598" a="1"/>
  <c r="H489" i="598"/>
  <c r="H488" i="598"/>
  <c r="H487" i="598"/>
  <c r="H486" i="598"/>
  <c r="H485" i="598"/>
  <c r="V484" i="598"/>
  <c r="W484" i="598" s="1"/>
  <c r="N484" i="598"/>
  <c r="K484" i="598" a="1"/>
  <c r="K484" i="598" s="1"/>
  <c r="M484" i="598" s="1"/>
  <c r="J484" i="598" a="1"/>
  <c r="J484" i="598" s="1"/>
  <c r="H484" i="598"/>
  <c r="W483" i="598"/>
  <c r="V483" i="598"/>
  <c r="N483" i="598"/>
  <c r="K483" i="598"/>
  <c r="M483" i="598" s="1"/>
  <c r="K483" i="598" a="1"/>
  <c r="J483" i="598"/>
  <c r="J483" i="598" a="1"/>
  <c r="H483" i="598"/>
  <c r="V482" i="598"/>
  <c r="W482" i="598" s="1"/>
  <c r="N482" i="598"/>
  <c r="K482" i="598" a="1"/>
  <c r="K482" i="598" s="1"/>
  <c r="M482" i="598" s="1"/>
  <c r="J482" i="598" a="1"/>
  <c r="J482" i="598" s="1"/>
  <c r="H482" i="598"/>
  <c r="W481" i="598"/>
  <c r="V481" i="598"/>
  <c r="N481" i="598"/>
  <c r="K481" i="598"/>
  <c r="M481" i="598" s="1"/>
  <c r="K481" i="598" a="1"/>
  <c r="J481" i="598"/>
  <c r="J481" i="598" a="1"/>
  <c r="H481" i="598"/>
  <c r="V480" i="598"/>
  <c r="V490" i="598" s="1"/>
  <c r="W490" i="598" s="1"/>
  <c r="N480" i="598"/>
  <c r="N490" i="598" s="1"/>
  <c r="K480" i="598" a="1"/>
  <c r="K480" i="598" s="1"/>
  <c r="J480" i="598" a="1"/>
  <c r="J480" i="598" s="1"/>
  <c r="H480" i="598"/>
  <c r="H490" i="598" s="1"/>
  <c r="AA479" i="598"/>
  <c r="Z479" i="598"/>
  <c r="Y479" i="598"/>
  <c r="X479" i="598"/>
  <c r="U479" i="598"/>
  <c r="T479" i="598"/>
  <c r="S479" i="598"/>
  <c r="Q479" i="598"/>
  <c r="P479" i="598"/>
  <c r="O479" i="598"/>
  <c r="J479" i="598" a="1"/>
  <c r="J479" i="598" s="1"/>
  <c r="I479" i="598"/>
  <c r="G479" i="598"/>
  <c r="W478" i="598"/>
  <c r="V478" i="598"/>
  <c r="N478" i="598"/>
  <c r="K478" i="598"/>
  <c r="M478" i="598" s="1"/>
  <c r="K478" i="598" a="1"/>
  <c r="J478" i="598"/>
  <c r="J478" i="598" a="1"/>
  <c r="H478" i="598"/>
  <c r="V477" i="598"/>
  <c r="W477" i="598" s="1"/>
  <c r="N477" i="598"/>
  <c r="K477" i="598" a="1"/>
  <c r="K477" i="598" s="1"/>
  <c r="M477" i="598" s="1"/>
  <c r="J477" i="598" a="1"/>
  <c r="J477" i="598" s="1"/>
  <c r="H477" i="598"/>
  <c r="W476" i="598"/>
  <c r="V476" i="598"/>
  <c r="N476" i="598"/>
  <c r="K476" i="598"/>
  <c r="M476" i="598" s="1"/>
  <c r="K476" i="598" a="1"/>
  <c r="J476" i="598"/>
  <c r="J476" i="598" a="1"/>
  <c r="H476" i="598"/>
  <c r="V475" i="598"/>
  <c r="W475" i="598" s="1"/>
  <c r="N475" i="598"/>
  <c r="K475" i="598" a="1"/>
  <c r="K475" i="598" s="1"/>
  <c r="M475" i="598" s="1"/>
  <c r="J475" i="598" a="1"/>
  <c r="J475" i="598" s="1"/>
  <c r="H475" i="598"/>
  <c r="W474" i="598"/>
  <c r="V474" i="598"/>
  <c r="N474" i="598"/>
  <c r="K474" i="598"/>
  <c r="M474" i="598" s="1"/>
  <c r="K474" i="598" a="1"/>
  <c r="J474" i="598"/>
  <c r="J474" i="598" a="1"/>
  <c r="H474" i="598"/>
  <c r="V473" i="598"/>
  <c r="W473" i="598" s="1"/>
  <c r="N473" i="598"/>
  <c r="K473" i="598" a="1"/>
  <c r="K473" i="598" s="1"/>
  <c r="M473" i="598" s="1"/>
  <c r="J473" i="598" a="1"/>
  <c r="J473" i="598" s="1"/>
  <c r="H473" i="598"/>
  <c r="W472" i="598"/>
  <c r="V472" i="598"/>
  <c r="N472" i="598"/>
  <c r="K472" i="598"/>
  <c r="M472" i="598" s="1"/>
  <c r="K472" i="598" a="1"/>
  <c r="J472" i="598"/>
  <c r="J472" i="598" a="1"/>
  <c r="H472" i="598"/>
  <c r="V471" i="598"/>
  <c r="W471" i="598" s="1"/>
  <c r="N471" i="598"/>
  <c r="K471" i="598" a="1"/>
  <c r="K471" i="598" s="1"/>
  <c r="M471" i="598" s="1"/>
  <c r="J471" i="598" a="1"/>
  <c r="J471" i="598" s="1"/>
  <c r="H471" i="598"/>
  <c r="W470" i="598"/>
  <c r="V470" i="598"/>
  <c r="N470" i="598"/>
  <c r="K470" i="598"/>
  <c r="M470" i="598" s="1"/>
  <c r="K470" i="598" a="1"/>
  <c r="J470" i="598"/>
  <c r="J470" i="598" a="1"/>
  <c r="H470" i="598"/>
  <c r="V469" i="598"/>
  <c r="W469" i="598" s="1"/>
  <c r="N469" i="598"/>
  <c r="K469" i="598" a="1"/>
  <c r="K469" i="598" s="1"/>
  <c r="M469" i="598" s="1"/>
  <c r="J469" i="598" a="1"/>
  <c r="J469" i="598" s="1"/>
  <c r="H469" i="598"/>
  <c r="W468" i="598"/>
  <c r="V468" i="598"/>
  <c r="N468" i="598"/>
  <c r="K468" i="598"/>
  <c r="M468" i="598" s="1"/>
  <c r="K468" i="598" a="1"/>
  <c r="J468" i="598"/>
  <c r="J468" i="598" a="1"/>
  <c r="H468" i="598"/>
  <c r="V467" i="598"/>
  <c r="W467" i="598" s="1"/>
  <c r="N467" i="598"/>
  <c r="K467" i="598" a="1"/>
  <c r="K467" i="598" s="1"/>
  <c r="M467" i="598" s="1"/>
  <c r="J467" i="598" a="1"/>
  <c r="J467" i="598" s="1"/>
  <c r="H467" i="598"/>
  <c r="W466" i="598"/>
  <c r="V466" i="598"/>
  <c r="N466" i="598"/>
  <c r="K466" i="598"/>
  <c r="M466" i="598" s="1"/>
  <c r="K466" i="598" a="1"/>
  <c r="J466" i="598"/>
  <c r="J466" i="598" a="1"/>
  <c r="H466" i="598"/>
  <c r="V465" i="598"/>
  <c r="W465" i="598" s="1"/>
  <c r="N465" i="598"/>
  <c r="K465" i="598" a="1"/>
  <c r="K465" i="598" s="1"/>
  <c r="M465" i="598" s="1"/>
  <c r="J465" i="598" a="1"/>
  <c r="J465" i="598" s="1"/>
  <c r="H465" i="598"/>
  <c r="W464" i="598"/>
  <c r="V464" i="598"/>
  <c r="V479" i="598" s="1"/>
  <c r="W479" i="598" s="1"/>
  <c r="N464" i="598"/>
  <c r="N479" i="598" s="1"/>
  <c r="K464" i="598"/>
  <c r="K479" i="598" s="1"/>
  <c r="K464" i="598" a="1"/>
  <c r="J464" i="598"/>
  <c r="J464" i="598" a="1"/>
  <c r="H464" i="598"/>
  <c r="H479" i="598" s="1"/>
  <c r="AA463" i="598"/>
  <c r="Z463" i="598"/>
  <c r="Y463" i="598"/>
  <c r="X463" i="598"/>
  <c r="U463" i="598"/>
  <c r="T463" i="598"/>
  <c r="S463" i="598"/>
  <c r="R463" i="598"/>
  <c r="Q463" i="598"/>
  <c r="P463" i="598"/>
  <c r="O463" i="598"/>
  <c r="I463" i="598"/>
  <c r="G463" i="598"/>
  <c r="J463" i="598" s="1" a="1"/>
  <c r="J463" i="598" s="1"/>
  <c r="V462" i="598"/>
  <c r="W462" i="598" s="1"/>
  <c r="N462" i="598"/>
  <c r="K462" i="598" a="1"/>
  <c r="K462" i="598" s="1"/>
  <c r="M462" i="598" s="1"/>
  <c r="J462" i="598" a="1"/>
  <c r="J462" i="598" s="1"/>
  <c r="H462" i="598"/>
  <c r="W461" i="598"/>
  <c r="V461" i="598"/>
  <c r="N461" i="598"/>
  <c r="K461" i="598"/>
  <c r="M461" i="598" s="1"/>
  <c r="K461" i="598" a="1"/>
  <c r="J461" i="598"/>
  <c r="J461" i="598" a="1"/>
  <c r="H461" i="598"/>
  <c r="V460" i="598"/>
  <c r="W460" i="598" s="1"/>
  <c r="N460" i="598"/>
  <c r="K460" i="598" a="1"/>
  <c r="K460" i="598" s="1"/>
  <c r="M460" i="598" s="1"/>
  <c r="J460" i="598" a="1"/>
  <c r="J460" i="598" s="1"/>
  <c r="H460" i="598"/>
  <c r="K459" i="598" a="1"/>
  <c r="K459" i="598" s="1"/>
  <c r="M459" i="598" s="1"/>
  <c r="H459" i="598"/>
  <c r="K458" i="598" a="1"/>
  <c r="K458" i="598" s="1"/>
  <c r="M458" i="598" s="1"/>
  <c r="H458" i="598"/>
  <c r="K457" i="598" a="1"/>
  <c r="K457" i="598" s="1"/>
  <c r="M457" i="598" s="1"/>
  <c r="H457" i="598"/>
  <c r="W456" i="598"/>
  <c r="V456" i="598"/>
  <c r="N456" i="598"/>
  <c r="K456" i="598"/>
  <c r="M456" i="598" s="1"/>
  <c r="K456" i="598" a="1"/>
  <c r="J456" i="598"/>
  <c r="J456" i="598" a="1"/>
  <c r="H456" i="598"/>
  <c r="V455" i="598"/>
  <c r="W455" i="598" s="1"/>
  <c r="N455" i="598"/>
  <c r="K455" i="598" a="1"/>
  <c r="K455" i="598" s="1"/>
  <c r="M455" i="598" s="1"/>
  <c r="J455" i="598" a="1"/>
  <c r="J455" i="598" s="1"/>
  <c r="H455" i="598"/>
  <c r="N454" i="598"/>
  <c r="K454" i="598"/>
  <c r="M454" i="598" s="1"/>
  <c r="K454" i="598" a="1"/>
  <c r="H454" i="598"/>
  <c r="N453" i="598"/>
  <c r="K453" i="598" a="1"/>
  <c r="K453" i="598" s="1"/>
  <c r="M453" i="598" s="1"/>
  <c r="H453" i="598"/>
  <c r="N452" i="598"/>
  <c r="K452" i="598"/>
  <c r="M452" i="598" s="1"/>
  <c r="K452" i="598" a="1"/>
  <c r="H452" i="598"/>
  <c r="N451" i="598"/>
  <c r="K451" i="598" a="1"/>
  <c r="K451" i="598" s="1"/>
  <c r="M451" i="598" s="1"/>
  <c r="H451" i="598"/>
  <c r="N450" i="598"/>
  <c r="K450" i="598"/>
  <c r="M450" i="598" s="1"/>
  <c r="K450" i="598" a="1"/>
  <c r="H450" i="598"/>
  <c r="N449" i="598"/>
  <c r="K449" i="598" a="1"/>
  <c r="K449" i="598" s="1"/>
  <c r="M449" i="598" s="1"/>
  <c r="H449" i="598"/>
  <c r="W448" i="598"/>
  <c r="V448" i="598"/>
  <c r="N448" i="598"/>
  <c r="K448" i="598"/>
  <c r="M448" i="598" s="1"/>
  <c r="K448" i="598" a="1"/>
  <c r="J448" i="598"/>
  <c r="J448" i="598" a="1"/>
  <c r="H448" i="598"/>
  <c r="V447" i="598"/>
  <c r="W447" i="598" s="1"/>
  <c r="N447" i="598"/>
  <c r="K447" i="598" a="1"/>
  <c r="K447" i="598" s="1"/>
  <c r="M447" i="598" s="1"/>
  <c r="J447" i="598" a="1"/>
  <c r="J447" i="598" s="1"/>
  <c r="H447" i="598"/>
  <c r="W446" i="598"/>
  <c r="V446" i="598"/>
  <c r="N446" i="598"/>
  <c r="K446" i="598"/>
  <c r="M446" i="598" s="1"/>
  <c r="K446" i="598" a="1"/>
  <c r="J446" i="598"/>
  <c r="J446" i="598" a="1"/>
  <c r="H446" i="598"/>
  <c r="V445" i="598"/>
  <c r="W445" i="598" s="1"/>
  <c r="N445" i="598"/>
  <c r="K445" i="598" a="1"/>
  <c r="K445" i="598" s="1"/>
  <c r="M445" i="598" s="1"/>
  <c r="J445" i="598" a="1"/>
  <c r="J445" i="598" s="1"/>
  <c r="H445" i="598"/>
  <c r="W444" i="598"/>
  <c r="V444" i="598"/>
  <c r="N444" i="598"/>
  <c r="K444" i="598"/>
  <c r="M444" i="598" s="1"/>
  <c r="K444" i="598" a="1"/>
  <c r="J444" i="598"/>
  <c r="J444" i="598" a="1"/>
  <c r="H444" i="598"/>
  <c r="V443" i="598"/>
  <c r="W443" i="598" s="1"/>
  <c r="N443" i="598"/>
  <c r="K443" i="598" a="1"/>
  <c r="K443" i="598" s="1"/>
  <c r="M443" i="598" s="1"/>
  <c r="J443" i="598" a="1"/>
  <c r="J443" i="598" s="1"/>
  <c r="H443" i="598"/>
  <c r="W442" i="598"/>
  <c r="V442" i="598"/>
  <c r="N442" i="598"/>
  <c r="K442" i="598"/>
  <c r="M442" i="598" s="1"/>
  <c r="K442" i="598" a="1"/>
  <c r="J442" i="598"/>
  <c r="J442" i="598" a="1"/>
  <c r="H442" i="598"/>
  <c r="V441" i="598"/>
  <c r="W441" i="598" s="1"/>
  <c r="N441" i="598"/>
  <c r="K441" i="598" a="1"/>
  <c r="K441" i="598" s="1"/>
  <c r="M441" i="598" s="1"/>
  <c r="J441" i="598" a="1"/>
  <c r="J441" i="598" s="1"/>
  <c r="H441" i="598"/>
  <c r="W440" i="598"/>
  <c r="V440" i="598"/>
  <c r="N440" i="598"/>
  <c r="K440" i="598"/>
  <c r="M440" i="598" s="1"/>
  <c r="K440" i="598" a="1"/>
  <c r="J440" i="598"/>
  <c r="J440" i="598" a="1"/>
  <c r="H440" i="598"/>
  <c r="V439" i="598"/>
  <c r="W439" i="598" s="1"/>
  <c r="N439" i="598"/>
  <c r="K439" i="598" a="1"/>
  <c r="K439" i="598" s="1"/>
  <c r="M439" i="598" s="1"/>
  <c r="J439" i="598" a="1"/>
  <c r="J439" i="598" s="1"/>
  <c r="H439" i="598"/>
  <c r="W438" i="598"/>
  <c r="V438" i="598"/>
  <c r="N438" i="598"/>
  <c r="K438" i="598"/>
  <c r="M438" i="598" s="1"/>
  <c r="K438" i="598" a="1"/>
  <c r="J438" i="598"/>
  <c r="J438" i="598" a="1"/>
  <c r="H438" i="598"/>
  <c r="V437" i="598"/>
  <c r="W437" i="598" s="1"/>
  <c r="N437" i="598"/>
  <c r="K437" i="598" a="1"/>
  <c r="K437" i="598" s="1"/>
  <c r="M437" i="598" s="1"/>
  <c r="J437" i="598" a="1"/>
  <c r="J437" i="598" s="1"/>
  <c r="H437" i="598"/>
  <c r="N436" i="598"/>
  <c r="K436" i="598"/>
  <c r="M436" i="598" s="1"/>
  <c r="K436" i="598" a="1"/>
  <c r="H436" i="598"/>
  <c r="V435" i="598"/>
  <c r="W435" i="598" s="1"/>
  <c r="N435" i="598"/>
  <c r="K435" i="598" a="1"/>
  <c r="K435" i="598" s="1"/>
  <c r="M435" i="598" s="1"/>
  <c r="J435" i="598" a="1"/>
  <c r="J435" i="598" s="1"/>
  <c r="H435" i="598"/>
  <c r="W434" i="598"/>
  <c r="V434" i="598"/>
  <c r="N434" i="598"/>
  <c r="K434" i="598"/>
  <c r="M434" i="598" s="1"/>
  <c r="K434" i="598" a="1"/>
  <c r="J434" i="598"/>
  <c r="J434" i="598" a="1"/>
  <c r="H434" i="598"/>
  <c r="V433" i="598"/>
  <c r="W433" i="598" s="1"/>
  <c r="N433" i="598"/>
  <c r="K433" i="598" a="1"/>
  <c r="K433" i="598" s="1"/>
  <c r="M433" i="598" s="1"/>
  <c r="J433" i="598" a="1"/>
  <c r="J433" i="598" s="1"/>
  <c r="H433" i="598"/>
  <c r="W432" i="598"/>
  <c r="V432" i="598"/>
  <c r="N432" i="598"/>
  <c r="K432" i="598"/>
  <c r="M432" i="598" s="1"/>
  <c r="K432" i="598" a="1"/>
  <c r="J432" i="598"/>
  <c r="J432" i="598" a="1"/>
  <c r="H432" i="598"/>
  <c r="V431" i="598"/>
  <c r="W431" i="598" s="1"/>
  <c r="N431" i="598"/>
  <c r="K431" i="598" a="1"/>
  <c r="K431" i="598" s="1"/>
  <c r="M431" i="598" s="1"/>
  <c r="J431" i="598" a="1"/>
  <c r="J431" i="598" s="1"/>
  <c r="H431" i="598"/>
  <c r="W430" i="598"/>
  <c r="V430" i="598"/>
  <c r="N430" i="598"/>
  <c r="K430" i="598"/>
  <c r="M430" i="598" s="1"/>
  <c r="K430" i="598" a="1"/>
  <c r="J430" i="598"/>
  <c r="J430" i="598" a="1"/>
  <c r="H430" i="598"/>
  <c r="V429" i="598"/>
  <c r="V463" i="598" s="1"/>
  <c r="W463" i="598" s="1"/>
  <c r="N429" i="598"/>
  <c r="N463" i="598" s="1"/>
  <c r="K429" i="598" a="1"/>
  <c r="K429" i="598" s="1"/>
  <c r="J429" i="598" a="1"/>
  <c r="J429" i="598" s="1"/>
  <c r="H429" i="598"/>
  <c r="H463" i="598" s="1"/>
  <c r="AA428" i="598"/>
  <c r="Z428" i="598"/>
  <c r="Y428" i="598"/>
  <c r="X428" i="598"/>
  <c r="U428" i="598"/>
  <c r="T428" i="598"/>
  <c r="S428" i="598"/>
  <c r="R428" i="598"/>
  <c r="Q428" i="598"/>
  <c r="P428" i="598"/>
  <c r="O428" i="598"/>
  <c r="R510" i="598" s="1"/>
  <c r="I428" i="598"/>
  <c r="G428" i="598"/>
  <c r="J428" i="598" s="1" a="1"/>
  <c r="J428" i="598" s="1"/>
  <c r="K427" i="598"/>
  <c r="M427" i="598" s="1"/>
  <c r="K427" i="598" a="1"/>
  <c r="H427" i="598"/>
  <c r="K426" i="598"/>
  <c r="M426" i="598" s="1"/>
  <c r="K426" i="598" a="1"/>
  <c r="H426" i="598"/>
  <c r="K425" i="598" a="1"/>
  <c r="K425" i="598" s="1"/>
  <c r="M425" i="598" s="1"/>
  <c r="H425" i="598"/>
  <c r="K424" i="598" a="1"/>
  <c r="K424" i="598" s="1"/>
  <c r="M424" i="598" s="1"/>
  <c r="H424" i="598"/>
  <c r="K423" i="598" a="1"/>
  <c r="K423" i="598" s="1"/>
  <c r="M423" i="598" s="1"/>
  <c r="H423" i="598"/>
  <c r="K422" i="598" a="1"/>
  <c r="K422" i="598" s="1"/>
  <c r="M422" i="598" s="1"/>
  <c r="H422" i="598"/>
  <c r="K421" i="598" a="1"/>
  <c r="K421" i="598" s="1"/>
  <c r="M421" i="598" s="1"/>
  <c r="H421" i="598"/>
  <c r="K420" i="598" a="1"/>
  <c r="K420" i="598" s="1"/>
  <c r="M420" i="598" s="1"/>
  <c r="H420" i="598"/>
  <c r="K419" i="598" a="1"/>
  <c r="K419" i="598" s="1"/>
  <c r="M419" i="598" s="1"/>
  <c r="H419" i="598"/>
  <c r="K418" i="598" a="1"/>
  <c r="K418" i="598" s="1"/>
  <c r="M418" i="598" s="1"/>
  <c r="H418" i="598"/>
  <c r="W417" i="598"/>
  <c r="V417" i="598"/>
  <c r="N417" i="598"/>
  <c r="K417" i="598"/>
  <c r="M417" i="598" s="1"/>
  <c r="K417" i="598" a="1"/>
  <c r="J417" i="598"/>
  <c r="J417" i="598" a="1"/>
  <c r="H417" i="598"/>
  <c r="V416" i="598"/>
  <c r="W416" i="598" s="1"/>
  <c r="N416" i="598"/>
  <c r="K416" i="598" a="1"/>
  <c r="K416" i="598" s="1"/>
  <c r="M416" i="598" s="1"/>
  <c r="J416" i="598" a="1"/>
  <c r="J416" i="598" s="1"/>
  <c r="H416" i="598"/>
  <c r="W415" i="598"/>
  <c r="V415" i="598"/>
  <c r="N415" i="598"/>
  <c r="K415" i="598"/>
  <c r="M415" i="598" s="1"/>
  <c r="K415" i="598" a="1"/>
  <c r="J415" i="598"/>
  <c r="J415" i="598" a="1"/>
  <c r="H415" i="598"/>
  <c r="V414" i="598"/>
  <c r="W414" i="598" s="1"/>
  <c r="N414" i="598"/>
  <c r="K414" i="598" a="1"/>
  <c r="K414" i="598" s="1"/>
  <c r="M414" i="598" s="1"/>
  <c r="J414" i="598" a="1"/>
  <c r="J414" i="598" s="1"/>
  <c r="H414" i="598"/>
  <c r="H413" i="598"/>
  <c r="V412" i="598"/>
  <c r="W412" i="598" s="1"/>
  <c r="N412" i="598"/>
  <c r="K412" i="598" a="1"/>
  <c r="K412" i="598" s="1"/>
  <c r="M412" i="598" s="1"/>
  <c r="J412" i="598" a="1"/>
  <c r="J412" i="598" s="1"/>
  <c r="H412" i="598"/>
  <c r="W411" i="598"/>
  <c r="V411" i="598"/>
  <c r="N411" i="598"/>
  <c r="K411" i="598"/>
  <c r="M411" i="598" s="1"/>
  <c r="K411" i="598" a="1"/>
  <c r="J411" i="598"/>
  <c r="J411" i="598" a="1"/>
  <c r="H411" i="598"/>
  <c r="H410" i="598"/>
  <c r="K409" i="598"/>
  <c r="K409" i="598" a="1"/>
  <c r="H409" i="598"/>
  <c r="V408" i="598"/>
  <c r="W408" i="598" s="1"/>
  <c r="N408" i="598"/>
  <c r="K408" i="598" a="1"/>
  <c r="K408" i="598" s="1"/>
  <c r="M408" i="598" s="1"/>
  <c r="J408" i="598" a="1"/>
  <c r="J408" i="598" s="1"/>
  <c r="H408" i="598"/>
  <c r="W407" i="598"/>
  <c r="V407" i="598"/>
  <c r="N407" i="598"/>
  <c r="K407" i="598"/>
  <c r="M407" i="598" s="1"/>
  <c r="K407" i="598" a="1"/>
  <c r="J407" i="598"/>
  <c r="J407" i="598" a="1"/>
  <c r="H407" i="598"/>
  <c r="V406" i="598"/>
  <c r="W406" i="598" s="1"/>
  <c r="N406" i="598"/>
  <c r="K406" i="598" a="1"/>
  <c r="K406" i="598" s="1"/>
  <c r="M406" i="598" s="1"/>
  <c r="J406" i="598" a="1"/>
  <c r="J406" i="598" s="1"/>
  <c r="H406" i="598"/>
  <c r="W405" i="598"/>
  <c r="V405" i="598"/>
  <c r="N405" i="598"/>
  <c r="K405" i="598"/>
  <c r="M405" i="598" s="1"/>
  <c r="K405" i="598" a="1"/>
  <c r="J405" i="598"/>
  <c r="J405" i="598" a="1"/>
  <c r="H405" i="598"/>
  <c r="V404" i="598"/>
  <c r="W404" i="598" s="1"/>
  <c r="N404" i="598"/>
  <c r="K404" i="598" a="1"/>
  <c r="K404" i="598" s="1"/>
  <c r="M404" i="598" s="1"/>
  <c r="J404" i="598" a="1"/>
  <c r="J404" i="598" s="1"/>
  <c r="H404" i="598"/>
  <c r="W403" i="598"/>
  <c r="V403" i="598"/>
  <c r="N403" i="598"/>
  <c r="K403" i="598"/>
  <c r="M403" i="598" s="1"/>
  <c r="K403" i="598" a="1"/>
  <c r="J403" i="598"/>
  <c r="J403" i="598" a="1"/>
  <c r="H403" i="598"/>
  <c r="V402" i="598"/>
  <c r="W402" i="598" s="1"/>
  <c r="N402" i="598"/>
  <c r="K402" i="598" a="1"/>
  <c r="K402" i="598" s="1"/>
  <c r="M402" i="598" s="1"/>
  <c r="J402" i="598" a="1"/>
  <c r="J402" i="598" s="1"/>
  <c r="H402" i="598"/>
  <c r="W401" i="598"/>
  <c r="V401" i="598"/>
  <c r="N401" i="598"/>
  <c r="K401" i="598"/>
  <c r="M401" i="598" s="1"/>
  <c r="K401" i="598" a="1"/>
  <c r="J401" i="598"/>
  <c r="J401" i="598" a="1"/>
  <c r="H401" i="598"/>
  <c r="V400" i="598"/>
  <c r="W400" i="598" s="1"/>
  <c r="N400" i="598"/>
  <c r="K400" i="598" a="1"/>
  <c r="K400" i="598" s="1"/>
  <c r="M400" i="598" s="1"/>
  <c r="J400" i="598" a="1"/>
  <c r="J400" i="598" s="1"/>
  <c r="H400" i="598"/>
  <c r="W399" i="598"/>
  <c r="V399" i="598"/>
  <c r="N399" i="598"/>
  <c r="K399" i="598"/>
  <c r="M399" i="598" s="1"/>
  <c r="K399" i="598" a="1"/>
  <c r="J399" i="598"/>
  <c r="J399" i="598" a="1"/>
  <c r="H399" i="598"/>
  <c r="K398" i="598"/>
  <c r="M398" i="598" s="1"/>
  <c r="K398" i="598" a="1"/>
  <c r="H398" i="598"/>
  <c r="K397" i="598" a="1"/>
  <c r="K397" i="598" s="1"/>
  <c r="M397" i="598" s="1"/>
  <c r="H397" i="598"/>
  <c r="K396" i="598" a="1"/>
  <c r="K396" i="598" s="1"/>
  <c r="M396" i="598" s="1"/>
  <c r="H396" i="598"/>
  <c r="K395" i="598" a="1"/>
  <c r="K395" i="598" s="1"/>
  <c r="M395" i="598" s="1"/>
  <c r="H395" i="598"/>
  <c r="N394" i="598"/>
  <c r="K394" i="598"/>
  <c r="M394" i="598" s="1"/>
  <c r="K394" i="598" a="1"/>
  <c r="H394" i="598"/>
  <c r="N393" i="598"/>
  <c r="K393" i="598" a="1"/>
  <c r="K393" i="598" s="1"/>
  <c r="M393" i="598" s="1"/>
  <c r="H393" i="598"/>
  <c r="N392" i="598"/>
  <c r="K392" i="598" a="1"/>
  <c r="K392" i="598" s="1"/>
  <c r="M392" i="598" s="1"/>
  <c r="H392" i="598"/>
  <c r="N391" i="598"/>
  <c r="K391" i="598" a="1"/>
  <c r="K391" i="598" s="1"/>
  <c r="M391" i="598" s="1"/>
  <c r="H391" i="598"/>
  <c r="W390" i="598"/>
  <c r="V390" i="598"/>
  <c r="N390" i="598"/>
  <c r="K390" i="598"/>
  <c r="M390" i="598" s="1"/>
  <c r="K390" i="598" a="1"/>
  <c r="J390" i="598" a="1"/>
  <c r="J390" i="598" s="1"/>
  <c r="H390" i="598"/>
  <c r="V389" i="598"/>
  <c r="W389" i="598" s="1"/>
  <c r="N389" i="598"/>
  <c r="K389" i="598" a="1"/>
  <c r="K389" i="598" s="1"/>
  <c r="M389" i="598" s="1"/>
  <c r="J389" i="598" a="1"/>
  <c r="J389" i="598" s="1"/>
  <c r="H389" i="598"/>
  <c r="W388" i="598"/>
  <c r="V388" i="598"/>
  <c r="N388" i="598"/>
  <c r="K388" i="598"/>
  <c r="M388" i="598" s="1"/>
  <c r="K388" i="598" a="1"/>
  <c r="J388" i="598"/>
  <c r="J388" i="598" a="1"/>
  <c r="H388" i="598"/>
  <c r="V387" i="598"/>
  <c r="W387" i="598" s="1"/>
  <c r="N387" i="598"/>
  <c r="K387" i="598" a="1"/>
  <c r="K387" i="598" s="1"/>
  <c r="M387" i="598" s="1"/>
  <c r="J387" i="598" a="1"/>
  <c r="J387" i="598" s="1"/>
  <c r="H387" i="598"/>
  <c r="W386" i="598"/>
  <c r="V386" i="598"/>
  <c r="N386" i="598"/>
  <c r="K386" i="598"/>
  <c r="M386" i="598" s="1"/>
  <c r="K386" i="598" a="1"/>
  <c r="J386" i="598"/>
  <c r="J386" i="598" a="1"/>
  <c r="H386" i="598"/>
  <c r="V385" i="598"/>
  <c r="W385" i="598" s="1"/>
  <c r="N385" i="598"/>
  <c r="K385" i="598" a="1"/>
  <c r="K385" i="598" s="1"/>
  <c r="M385" i="598" s="1"/>
  <c r="J385" i="598" a="1"/>
  <c r="J385" i="598" s="1"/>
  <c r="H385" i="598"/>
  <c r="W384" i="598"/>
  <c r="V384" i="598"/>
  <c r="N384" i="598"/>
  <c r="K384" i="598"/>
  <c r="M384" i="598" s="1"/>
  <c r="K384" i="598" a="1"/>
  <c r="J384" i="598"/>
  <c r="J384" i="598" a="1"/>
  <c r="H384" i="598"/>
  <c r="V383" i="598"/>
  <c r="W383" i="598" s="1"/>
  <c r="N383" i="598"/>
  <c r="K383" i="598" a="1"/>
  <c r="K383" i="598" s="1"/>
  <c r="M383" i="598" s="1"/>
  <c r="J383" i="598" a="1"/>
  <c r="J383" i="598" s="1"/>
  <c r="H383" i="598"/>
  <c r="W382" i="598"/>
  <c r="V382" i="598"/>
  <c r="N382" i="598"/>
  <c r="K382" i="598"/>
  <c r="M382" i="598" s="1"/>
  <c r="K382" i="598" a="1"/>
  <c r="J382" i="598"/>
  <c r="J382" i="598" a="1"/>
  <c r="H382" i="598"/>
  <c r="V381" i="598"/>
  <c r="W381" i="598" s="1"/>
  <c r="N381" i="598"/>
  <c r="K381" i="598" a="1"/>
  <c r="K381" i="598" s="1"/>
  <c r="M381" i="598" s="1"/>
  <c r="J381" i="598" a="1"/>
  <c r="J381" i="598" s="1"/>
  <c r="H381" i="598"/>
  <c r="W380" i="598"/>
  <c r="V380" i="598"/>
  <c r="N380" i="598"/>
  <c r="K380" i="598"/>
  <c r="M380" i="598" s="1"/>
  <c r="K380" i="598" a="1"/>
  <c r="J380" i="598"/>
  <c r="J380" i="598" a="1"/>
  <c r="H380" i="598"/>
  <c r="V379" i="598"/>
  <c r="W379" i="598" s="1"/>
  <c r="N379" i="598"/>
  <c r="K379" i="598" a="1"/>
  <c r="K379" i="598" s="1"/>
  <c r="M379" i="598" s="1"/>
  <c r="J379" i="598" a="1"/>
  <c r="J379" i="598" s="1"/>
  <c r="H379" i="598"/>
  <c r="K378" i="598" a="1"/>
  <c r="K378" i="598" s="1"/>
  <c r="M378" i="598" s="1"/>
  <c r="H378" i="598"/>
  <c r="K377" i="598" a="1"/>
  <c r="K377" i="598" s="1"/>
  <c r="M377" i="598" s="1"/>
  <c r="H377" i="598"/>
  <c r="K376" i="598" a="1"/>
  <c r="K376" i="598" s="1"/>
  <c r="M376" i="598" s="1"/>
  <c r="H376" i="598"/>
  <c r="W375" i="598"/>
  <c r="V375" i="598"/>
  <c r="N375" i="598"/>
  <c r="K375" i="598"/>
  <c r="M375" i="598" s="1"/>
  <c r="K375" i="598" a="1"/>
  <c r="J375" i="598"/>
  <c r="J375" i="598" a="1"/>
  <c r="H375" i="598"/>
  <c r="V374" i="598"/>
  <c r="W374" i="598" s="1"/>
  <c r="N374" i="598"/>
  <c r="K374" i="598" a="1"/>
  <c r="K374" i="598" s="1"/>
  <c r="M374" i="598" s="1"/>
  <c r="J374" i="598" a="1"/>
  <c r="J374" i="598" s="1"/>
  <c r="H374" i="598"/>
  <c r="W373" i="598"/>
  <c r="V373" i="598"/>
  <c r="N373" i="598"/>
  <c r="K373" i="598"/>
  <c r="M373" i="598" s="1"/>
  <c r="K373" i="598" a="1"/>
  <c r="J373" i="598"/>
  <c r="J373" i="598" a="1"/>
  <c r="H373" i="598"/>
  <c r="K372" i="598" a="1"/>
  <c r="K372" i="598" s="1"/>
  <c r="H372" i="598"/>
  <c r="W371" i="598"/>
  <c r="V371" i="598"/>
  <c r="V428" i="598" s="1"/>
  <c r="W428" i="598" s="1"/>
  <c r="N371" i="598"/>
  <c r="N428" i="598" s="1"/>
  <c r="K371" i="598"/>
  <c r="K371" i="598" a="1"/>
  <c r="J371" i="598"/>
  <c r="J371" i="598" a="1"/>
  <c r="H371" i="598"/>
  <c r="H428" i="598" s="1"/>
  <c r="AA370" i="598"/>
  <c r="AA507" i="598" s="1"/>
  <c r="Z370" i="598"/>
  <c r="Z507" i="598" s="1"/>
  <c r="Y370" i="598"/>
  <c r="Y507" i="598" s="1"/>
  <c r="X370" i="598"/>
  <c r="X507" i="598" s="1"/>
  <c r="U370" i="598"/>
  <c r="U507" i="598" s="1"/>
  <c r="T370" i="598"/>
  <c r="T507" i="598" s="1"/>
  <c r="S370" i="598"/>
  <c r="S507" i="598" s="1"/>
  <c r="R370" i="598"/>
  <c r="R507" i="598" s="1"/>
  <c r="Q370" i="598"/>
  <c r="Q507" i="598" s="1"/>
  <c r="P370" i="598"/>
  <c r="P507" i="598" s="1"/>
  <c r="O370" i="598"/>
  <c r="O507" i="598" s="1"/>
  <c r="X510" i="598" s="1"/>
  <c r="I370" i="598"/>
  <c r="I507" i="598" s="1"/>
  <c r="B515" i="598" s="1"/>
  <c r="G370" i="598"/>
  <c r="G507" i="598" s="1"/>
  <c r="V369" i="598"/>
  <c r="W369" i="598" s="1"/>
  <c r="N369" i="598"/>
  <c r="K369" i="598" a="1"/>
  <c r="K369" i="598" s="1"/>
  <c r="M369" i="598" s="1"/>
  <c r="J369" i="598" a="1"/>
  <c r="J369" i="598" s="1"/>
  <c r="H369" i="598"/>
  <c r="W368" i="598"/>
  <c r="V368" i="598"/>
  <c r="N368" i="598"/>
  <c r="K368" i="598"/>
  <c r="M368" i="598" s="1"/>
  <c r="K368" i="598" a="1"/>
  <c r="J368" i="598"/>
  <c r="J368" i="598" a="1"/>
  <c r="H368" i="598"/>
  <c r="K367" i="598"/>
  <c r="M367" i="598" s="1"/>
  <c r="K367" i="598" a="1"/>
  <c r="H367" i="598"/>
  <c r="K366" i="598"/>
  <c r="M366" i="598" s="1"/>
  <c r="K366" i="598" a="1"/>
  <c r="H366" i="598"/>
  <c r="K365" i="598"/>
  <c r="M365" i="598" s="1"/>
  <c r="K365" i="598" a="1"/>
  <c r="H365" i="598"/>
  <c r="K364" i="598"/>
  <c r="M364" i="598" s="1"/>
  <c r="K364" i="598" a="1"/>
  <c r="H364" i="598"/>
  <c r="V363" i="598"/>
  <c r="W363" i="598" s="1"/>
  <c r="N363" i="598"/>
  <c r="K363" i="598" a="1"/>
  <c r="K363" i="598" s="1"/>
  <c r="M363" i="598" s="1"/>
  <c r="J363" i="598" a="1"/>
  <c r="J363" i="598" s="1"/>
  <c r="H363" i="598"/>
  <c r="W362" i="598"/>
  <c r="V362" i="598"/>
  <c r="N362" i="598"/>
  <c r="K362" i="598"/>
  <c r="M362" i="598" s="1"/>
  <c r="K362" i="598" a="1"/>
  <c r="J362" i="598"/>
  <c r="J362" i="598" a="1"/>
  <c r="H362" i="598"/>
  <c r="V361" i="598"/>
  <c r="W361" i="598" s="1"/>
  <c r="N361" i="598"/>
  <c r="K361" i="598" a="1"/>
  <c r="K361" i="598" s="1"/>
  <c r="M361" i="598" s="1"/>
  <c r="J361" i="598" a="1"/>
  <c r="J361" i="598" s="1"/>
  <c r="H361" i="598"/>
  <c r="H360" i="598"/>
  <c r="H359" i="598"/>
  <c r="W358" i="598"/>
  <c r="V358" i="598"/>
  <c r="N358" i="598"/>
  <c r="K358" i="598"/>
  <c r="M358" i="598" s="1"/>
  <c r="K358" i="598" a="1"/>
  <c r="J358" i="598"/>
  <c r="J358" i="598" a="1"/>
  <c r="H358" i="598"/>
  <c r="V357" i="598"/>
  <c r="W357" i="598" s="1"/>
  <c r="N357" i="598"/>
  <c r="K357" i="598" a="1"/>
  <c r="K357" i="598" s="1"/>
  <c r="M357" i="598" s="1"/>
  <c r="J357" i="598" a="1"/>
  <c r="J357" i="598" s="1"/>
  <c r="H357" i="598"/>
  <c r="K356" i="598" a="1"/>
  <c r="K356" i="598" s="1"/>
  <c r="M356" i="598" s="1"/>
  <c r="H356" i="598"/>
  <c r="K355" i="598" a="1"/>
  <c r="K355" i="598" s="1"/>
  <c r="M355" i="598" s="1"/>
  <c r="H355" i="598"/>
  <c r="W354" i="598"/>
  <c r="V354" i="598"/>
  <c r="N354" i="598"/>
  <c r="K354" i="598"/>
  <c r="M354" i="598" s="1"/>
  <c r="K354" i="598" a="1"/>
  <c r="J354" i="598"/>
  <c r="J354" i="598" a="1"/>
  <c r="H354" i="598"/>
  <c r="V353" i="598"/>
  <c r="W353" i="598" s="1"/>
  <c r="N353" i="598"/>
  <c r="K353" i="598" a="1"/>
  <c r="K353" i="598" s="1"/>
  <c r="M353" i="598" s="1"/>
  <c r="J353" i="598" a="1"/>
  <c r="J353" i="598" s="1"/>
  <c r="H353" i="598"/>
  <c r="W352" i="598"/>
  <c r="V352" i="598"/>
  <c r="N352" i="598"/>
  <c r="K352" i="598"/>
  <c r="M352" i="598" s="1"/>
  <c r="K352" i="598" a="1"/>
  <c r="J352" i="598"/>
  <c r="J352" i="598" a="1"/>
  <c r="H352" i="598"/>
  <c r="V351" i="598"/>
  <c r="W351" i="598" s="1"/>
  <c r="N351" i="598"/>
  <c r="K351" i="598" a="1"/>
  <c r="K351" i="598" s="1"/>
  <c r="M351" i="598" s="1"/>
  <c r="J351" i="598" a="1"/>
  <c r="J351" i="598" s="1"/>
  <c r="H351" i="598"/>
  <c r="W350" i="598"/>
  <c r="V350" i="598"/>
  <c r="N350" i="598"/>
  <c r="K350" i="598"/>
  <c r="M350" i="598" s="1"/>
  <c r="K350" i="598" a="1"/>
  <c r="J350" i="598"/>
  <c r="J350" i="598" a="1"/>
  <c r="H350" i="598"/>
  <c r="V349" i="598"/>
  <c r="V370" i="598" s="1"/>
  <c r="V507" i="598" s="1"/>
  <c r="N349" i="598"/>
  <c r="N370" i="598" s="1"/>
  <c r="K349" i="598" a="1"/>
  <c r="K349" i="598" s="1"/>
  <c r="J349" i="598" a="1"/>
  <c r="J349" i="598" s="1"/>
  <c r="H349" i="598"/>
  <c r="H370" i="598" s="1"/>
  <c r="X343" i="598"/>
  <c r="X342" i="598"/>
  <c r="X341" i="598"/>
  <c r="G341" i="598"/>
  <c r="C341" i="598"/>
  <c r="X340" i="598"/>
  <c r="I340" i="598"/>
  <c r="E340" i="598"/>
  <c r="K340" i="598" s="1"/>
  <c r="M340" i="598" s="1"/>
  <c r="I339" i="598"/>
  <c r="E339" i="598"/>
  <c r="K339" i="598" s="1"/>
  <c r="M339" i="598" s="1"/>
  <c r="I338" i="598"/>
  <c r="E338" i="598"/>
  <c r="K338" i="598" s="1"/>
  <c r="M338" i="598" s="1"/>
  <c r="X337" i="598"/>
  <c r="I337" i="598"/>
  <c r="I341" i="598" s="1"/>
  <c r="E337" i="598"/>
  <c r="E341" i="598" s="1"/>
  <c r="AA334" i="598"/>
  <c r="Z334" i="598"/>
  <c r="Y334" i="598"/>
  <c r="X334" i="598"/>
  <c r="U334" i="598"/>
  <c r="T334" i="598"/>
  <c r="S334" i="598"/>
  <c r="R334" i="598"/>
  <c r="Q334" i="598"/>
  <c r="P334" i="598"/>
  <c r="O334" i="598"/>
  <c r="R342" i="598" s="1"/>
  <c r="I334" i="598"/>
  <c r="G334" i="598"/>
  <c r="K333" i="598" a="1"/>
  <c r="K333" i="598" s="1"/>
  <c r="H333" i="598"/>
  <c r="K332" i="598" a="1"/>
  <c r="K332" i="598" s="1"/>
  <c r="H332" i="598"/>
  <c r="K331" i="598" a="1"/>
  <c r="K331" i="598" s="1"/>
  <c r="H331" i="598"/>
  <c r="W330" i="598"/>
  <c r="V330" i="598"/>
  <c r="N330" i="598"/>
  <c r="K330" i="598" a="1"/>
  <c r="K330" i="598" s="1"/>
  <c r="D330" i="598"/>
  <c r="H330" i="598" s="1"/>
  <c r="H329" i="598"/>
  <c r="K328" i="598"/>
  <c r="K328" i="598" a="1"/>
  <c r="H328" i="598"/>
  <c r="H327" i="598"/>
  <c r="W326" i="598"/>
  <c r="V326" i="598"/>
  <c r="N326" i="598"/>
  <c r="K326" i="598"/>
  <c r="M326" i="598" s="1"/>
  <c r="K326" i="598" a="1"/>
  <c r="J326" i="598" a="1"/>
  <c r="J326" i="598" s="1"/>
  <c r="H326" i="598"/>
  <c r="W325" i="598"/>
  <c r="V325" i="598"/>
  <c r="N325" i="598"/>
  <c r="K325" i="598"/>
  <c r="M325" i="598" s="1"/>
  <c r="K325" i="598" a="1"/>
  <c r="J325" i="598" a="1"/>
  <c r="J325" i="598" s="1"/>
  <c r="H325" i="598"/>
  <c r="H324" i="598"/>
  <c r="V323" i="598"/>
  <c r="W323" i="598" s="1"/>
  <c r="N323" i="598"/>
  <c r="K323" i="598" a="1"/>
  <c r="K323" i="598" s="1"/>
  <c r="M323" i="598" s="1"/>
  <c r="J323" i="598" a="1"/>
  <c r="J323" i="598" s="1"/>
  <c r="H323" i="598"/>
  <c r="W322" i="598"/>
  <c r="V322" i="598"/>
  <c r="N322" i="598"/>
  <c r="K322" i="598"/>
  <c r="M322" i="598" s="1"/>
  <c r="K322" i="598" a="1"/>
  <c r="J322" i="598"/>
  <c r="J322" i="598" a="1"/>
  <c r="H322" i="598"/>
  <c r="V321" i="598"/>
  <c r="W321" i="598" s="1"/>
  <c r="N321" i="598"/>
  <c r="K321" i="598" a="1"/>
  <c r="K321" i="598" s="1"/>
  <c r="M321" i="598" s="1"/>
  <c r="J321" i="598" a="1"/>
  <c r="J321" i="598" s="1"/>
  <c r="H321" i="598"/>
  <c r="W320" i="598"/>
  <c r="W334" i="598" s="1"/>
  <c r="V320" i="598"/>
  <c r="V334" i="598" s="1"/>
  <c r="N320" i="598"/>
  <c r="N334" i="598" s="1"/>
  <c r="K320" i="598"/>
  <c r="K320" i="598" a="1"/>
  <c r="J320" i="598"/>
  <c r="J320" i="598" a="1"/>
  <c r="H320" i="598"/>
  <c r="H334" i="598" s="1"/>
  <c r="AA319" i="598"/>
  <c r="Z319" i="598"/>
  <c r="Y319" i="598"/>
  <c r="X319" i="598"/>
  <c r="U319" i="598"/>
  <c r="T319" i="598"/>
  <c r="S319" i="598"/>
  <c r="Q319" i="598"/>
  <c r="P319" i="598"/>
  <c r="O319" i="598"/>
  <c r="R341" i="598" s="1"/>
  <c r="I319" i="598"/>
  <c r="G319" i="598"/>
  <c r="J319" i="598" s="1" a="1"/>
  <c r="J319" i="598" s="1"/>
  <c r="V318" i="598"/>
  <c r="W318" i="598" s="1"/>
  <c r="N318" i="598"/>
  <c r="K318" i="598" a="1"/>
  <c r="K318" i="598" s="1"/>
  <c r="M318" i="598" s="1"/>
  <c r="J318" i="598" a="1"/>
  <c r="J318" i="598" s="1"/>
  <c r="H318" i="598"/>
  <c r="H317" i="598"/>
  <c r="H316" i="598"/>
  <c r="H315" i="598"/>
  <c r="H314" i="598"/>
  <c r="W313" i="598"/>
  <c r="V313" i="598"/>
  <c r="N313" i="598"/>
  <c r="K313" i="598"/>
  <c r="M313" i="598" s="1"/>
  <c r="K313" i="598" a="1"/>
  <c r="J313" i="598"/>
  <c r="J313" i="598" a="1"/>
  <c r="H313" i="598"/>
  <c r="V312" i="598"/>
  <c r="W312" i="598" s="1"/>
  <c r="N312" i="598"/>
  <c r="K312" i="598" a="1"/>
  <c r="K312" i="598" s="1"/>
  <c r="M312" i="598" s="1"/>
  <c r="J312" i="598" a="1"/>
  <c r="J312" i="598" s="1"/>
  <c r="H312" i="598"/>
  <c r="W311" i="598"/>
  <c r="V311" i="598"/>
  <c r="N311" i="598"/>
  <c r="K311" i="598"/>
  <c r="M311" i="598" s="1"/>
  <c r="K311" i="598" a="1"/>
  <c r="J311" i="598"/>
  <c r="J311" i="598" a="1"/>
  <c r="H311" i="598"/>
  <c r="V310" i="598"/>
  <c r="W310" i="598" s="1"/>
  <c r="N310" i="598"/>
  <c r="K310" i="598" a="1"/>
  <c r="K310" i="598" s="1"/>
  <c r="M310" i="598" s="1"/>
  <c r="J310" i="598" a="1"/>
  <c r="J310" i="598" s="1"/>
  <c r="H310" i="598"/>
  <c r="W309" i="598"/>
  <c r="V309" i="598"/>
  <c r="V319" i="598" s="1"/>
  <c r="W319" i="598" s="1"/>
  <c r="N309" i="598"/>
  <c r="N319" i="598" s="1"/>
  <c r="K309" i="598"/>
  <c r="K319" i="598" s="1"/>
  <c r="K309" i="598" a="1"/>
  <c r="J309" i="598"/>
  <c r="J309" i="598" a="1"/>
  <c r="H309" i="598"/>
  <c r="H319" i="598" s="1"/>
  <c r="AA308" i="598"/>
  <c r="Z308" i="598"/>
  <c r="Y308" i="598"/>
  <c r="X308" i="598"/>
  <c r="U308" i="598"/>
  <c r="T308" i="598"/>
  <c r="S308" i="598"/>
  <c r="Q308" i="598"/>
  <c r="P308" i="598"/>
  <c r="O308" i="598"/>
  <c r="R340" i="598" s="1"/>
  <c r="I308" i="598"/>
  <c r="G308" i="598"/>
  <c r="J308" i="598" s="1" a="1"/>
  <c r="J308" i="598" s="1"/>
  <c r="V307" i="598"/>
  <c r="W307" i="598" s="1"/>
  <c r="N307" i="598"/>
  <c r="K307" i="598" a="1"/>
  <c r="K307" i="598" s="1"/>
  <c r="M307" i="598" s="1"/>
  <c r="J307" i="598" a="1"/>
  <c r="J307" i="598" s="1"/>
  <c r="H307" i="598"/>
  <c r="W306" i="598"/>
  <c r="V306" i="598"/>
  <c r="N306" i="598"/>
  <c r="K306" i="598"/>
  <c r="M306" i="598" s="1"/>
  <c r="K306" i="598" a="1"/>
  <c r="J306" i="598"/>
  <c r="J306" i="598" a="1"/>
  <c r="H306" i="598"/>
  <c r="V305" i="598"/>
  <c r="W305" i="598" s="1"/>
  <c r="N305" i="598"/>
  <c r="K305" i="598" a="1"/>
  <c r="K305" i="598" s="1"/>
  <c r="M305" i="598" s="1"/>
  <c r="J305" i="598" a="1"/>
  <c r="J305" i="598" s="1"/>
  <c r="H305" i="598"/>
  <c r="W304" i="598"/>
  <c r="V304" i="598"/>
  <c r="N304" i="598"/>
  <c r="K304" i="598"/>
  <c r="M304" i="598" s="1"/>
  <c r="K304" i="598" a="1"/>
  <c r="J304" i="598"/>
  <c r="J304" i="598" a="1"/>
  <c r="H304" i="598"/>
  <c r="V303" i="598"/>
  <c r="W303" i="598" s="1"/>
  <c r="N303" i="598"/>
  <c r="K303" i="598" a="1"/>
  <c r="K303" i="598" s="1"/>
  <c r="M303" i="598" s="1"/>
  <c r="J303" i="598" a="1"/>
  <c r="J303" i="598" s="1"/>
  <c r="H303" i="598"/>
  <c r="W302" i="598"/>
  <c r="V302" i="598"/>
  <c r="N302" i="598"/>
  <c r="K302" i="598"/>
  <c r="M302" i="598" s="1"/>
  <c r="K302" i="598" a="1"/>
  <c r="J302" i="598"/>
  <c r="J302" i="598" a="1"/>
  <c r="H302" i="598"/>
  <c r="V301" i="598"/>
  <c r="W301" i="598" s="1"/>
  <c r="N301" i="598"/>
  <c r="K301" i="598" a="1"/>
  <c r="K301" i="598" s="1"/>
  <c r="M301" i="598" s="1"/>
  <c r="J301" i="598" a="1"/>
  <c r="J301" i="598" s="1"/>
  <c r="H301" i="598"/>
  <c r="W300" i="598"/>
  <c r="V300" i="598"/>
  <c r="N300" i="598"/>
  <c r="K300" i="598"/>
  <c r="M300" i="598" s="1"/>
  <c r="K300" i="598" a="1"/>
  <c r="J300" i="598"/>
  <c r="J300" i="598" a="1"/>
  <c r="H300" i="598"/>
  <c r="V299" i="598"/>
  <c r="W299" i="598" s="1"/>
  <c r="N299" i="598"/>
  <c r="K299" i="598" a="1"/>
  <c r="K299" i="598" s="1"/>
  <c r="M299" i="598" s="1"/>
  <c r="J299" i="598" a="1"/>
  <c r="J299" i="598" s="1"/>
  <c r="H299" i="598"/>
  <c r="W298" i="598"/>
  <c r="V298" i="598"/>
  <c r="N298" i="598"/>
  <c r="K298" i="598"/>
  <c r="M298" i="598" s="1"/>
  <c r="K298" i="598" a="1"/>
  <c r="J298" i="598"/>
  <c r="J298" i="598" a="1"/>
  <c r="H298" i="598"/>
  <c r="V297" i="598"/>
  <c r="W297" i="598" s="1"/>
  <c r="N297" i="598"/>
  <c r="K297" i="598" a="1"/>
  <c r="K297" i="598" s="1"/>
  <c r="M297" i="598" s="1"/>
  <c r="J297" i="598" a="1"/>
  <c r="J297" i="598" s="1"/>
  <c r="H297" i="598"/>
  <c r="W296" i="598"/>
  <c r="V296" i="598"/>
  <c r="N296" i="598"/>
  <c r="K296" i="598"/>
  <c r="M296" i="598" s="1"/>
  <c r="K296" i="598" a="1"/>
  <c r="J296" i="598"/>
  <c r="J296" i="598" a="1"/>
  <c r="H296" i="598"/>
  <c r="V295" i="598"/>
  <c r="W295" i="598" s="1"/>
  <c r="N295" i="598"/>
  <c r="K295" i="598" a="1"/>
  <c r="K295" i="598" s="1"/>
  <c r="M295" i="598" s="1"/>
  <c r="J295" i="598" a="1"/>
  <c r="J295" i="598" s="1"/>
  <c r="H295" i="598"/>
  <c r="W294" i="598"/>
  <c r="V294" i="598"/>
  <c r="N294" i="598"/>
  <c r="K294" i="598"/>
  <c r="M294" i="598" s="1"/>
  <c r="K294" i="598" a="1"/>
  <c r="J294" i="598"/>
  <c r="J294" i="598" a="1"/>
  <c r="H294" i="598"/>
  <c r="V293" i="598"/>
  <c r="V308" i="598" s="1"/>
  <c r="W308" i="598" s="1"/>
  <c r="N293" i="598"/>
  <c r="N308" i="598" s="1"/>
  <c r="K293" i="598" a="1"/>
  <c r="K293" i="598" s="1"/>
  <c r="J293" i="598" a="1"/>
  <c r="J293" i="598" s="1"/>
  <c r="H293" i="598"/>
  <c r="H308" i="598" s="1"/>
  <c r="AA292" i="598"/>
  <c r="Z292" i="598"/>
  <c r="Y292" i="598"/>
  <c r="X292" i="598"/>
  <c r="U292" i="598"/>
  <c r="T292" i="598"/>
  <c r="S292" i="598"/>
  <c r="R292" i="598"/>
  <c r="Q292" i="598"/>
  <c r="P292" i="598"/>
  <c r="O292" i="598"/>
  <c r="R339" i="598" s="1"/>
  <c r="I292" i="598"/>
  <c r="G292" i="598"/>
  <c r="J292" i="598" s="1" a="1"/>
  <c r="J292" i="598" s="1"/>
  <c r="V291" i="598"/>
  <c r="W291" i="598" s="1"/>
  <c r="N291" i="598"/>
  <c r="K291" i="598" a="1"/>
  <c r="K291" i="598" s="1"/>
  <c r="M291" i="598" s="1"/>
  <c r="J291" i="598" a="1"/>
  <c r="J291" i="598" s="1"/>
  <c r="H291" i="598"/>
  <c r="W290" i="598"/>
  <c r="V290" i="598"/>
  <c r="N290" i="598"/>
  <c r="K290" i="598"/>
  <c r="M290" i="598" s="1"/>
  <c r="K290" i="598" a="1"/>
  <c r="J290" i="598"/>
  <c r="J290" i="598" a="1"/>
  <c r="H290" i="598"/>
  <c r="V289" i="598"/>
  <c r="W289" i="598" s="1"/>
  <c r="N289" i="598"/>
  <c r="K289" i="598" a="1"/>
  <c r="K289" i="598" s="1"/>
  <c r="M289" i="598" s="1"/>
  <c r="J289" i="598" a="1"/>
  <c r="J289" i="598" s="1"/>
  <c r="H289" i="598"/>
  <c r="H288" i="598"/>
  <c r="H287" i="598"/>
  <c r="H286" i="598"/>
  <c r="V285" i="598"/>
  <c r="W285" i="598" s="1"/>
  <c r="N285" i="598"/>
  <c r="K285" i="598" a="1"/>
  <c r="K285" i="598" s="1"/>
  <c r="M285" i="598" s="1"/>
  <c r="J285" i="598" a="1"/>
  <c r="J285" i="598" s="1"/>
  <c r="H285" i="598"/>
  <c r="W284" i="598"/>
  <c r="V284" i="598"/>
  <c r="N284" i="598"/>
  <c r="K284" i="598"/>
  <c r="M284" i="598" s="1"/>
  <c r="K284" i="598" a="1"/>
  <c r="J284" i="598"/>
  <c r="J284" i="598" a="1"/>
  <c r="H284" i="598"/>
  <c r="N283" i="598"/>
  <c r="K283" i="598" a="1"/>
  <c r="K283" i="598" s="1"/>
  <c r="M283" i="598" s="1"/>
  <c r="H283" i="598"/>
  <c r="N282" i="598"/>
  <c r="K282" i="598"/>
  <c r="M282" i="598" s="1"/>
  <c r="K282" i="598" a="1"/>
  <c r="H282" i="598"/>
  <c r="N281" i="598"/>
  <c r="K281" i="598" a="1"/>
  <c r="K281" i="598" s="1"/>
  <c r="M281" i="598" s="1"/>
  <c r="H281" i="598"/>
  <c r="N280" i="598"/>
  <c r="K280" i="598"/>
  <c r="M280" i="598" s="1"/>
  <c r="K280" i="598" a="1"/>
  <c r="H280" i="598"/>
  <c r="N279" i="598"/>
  <c r="K279" i="598" a="1"/>
  <c r="K279" i="598" s="1"/>
  <c r="M279" i="598" s="1"/>
  <c r="H279" i="598"/>
  <c r="N278" i="598"/>
  <c r="K278" i="598"/>
  <c r="M278" i="598" s="1"/>
  <c r="K278" i="598" a="1"/>
  <c r="H278" i="598"/>
  <c r="V277" i="598"/>
  <c r="W277" i="598" s="1"/>
  <c r="N277" i="598"/>
  <c r="K277" i="598" a="1"/>
  <c r="K277" i="598" s="1"/>
  <c r="M277" i="598" s="1"/>
  <c r="J277" i="598" a="1"/>
  <c r="J277" i="598" s="1"/>
  <c r="H277" i="598"/>
  <c r="W276" i="598"/>
  <c r="V276" i="598"/>
  <c r="N276" i="598"/>
  <c r="K276" i="598"/>
  <c r="M276" i="598" s="1"/>
  <c r="K276" i="598" a="1"/>
  <c r="J276" i="598"/>
  <c r="J276" i="598" a="1"/>
  <c r="H276" i="598"/>
  <c r="V275" i="598"/>
  <c r="W275" i="598" s="1"/>
  <c r="N275" i="598"/>
  <c r="K275" i="598" a="1"/>
  <c r="K275" i="598" s="1"/>
  <c r="M275" i="598" s="1"/>
  <c r="J275" i="598" a="1"/>
  <c r="J275" i="598" s="1"/>
  <c r="H275" i="598"/>
  <c r="W274" i="598"/>
  <c r="V274" i="598"/>
  <c r="N274" i="598"/>
  <c r="K274" i="598"/>
  <c r="M274" i="598" s="1"/>
  <c r="K274" i="598" a="1"/>
  <c r="J274" i="598"/>
  <c r="J274" i="598" a="1"/>
  <c r="H274" i="598"/>
  <c r="V273" i="598"/>
  <c r="W273" i="598" s="1"/>
  <c r="N273" i="598"/>
  <c r="K273" i="598" a="1"/>
  <c r="K273" i="598" s="1"/>
  <c r="M273" i="598" s="1"/>
  <c r="J273" i="598" a="1"/>
  <c r="J273" i="598" s="1"/>
  <c r="H273" i="598"/>
  <c r="W272" i="598"/>
  <c r="V272" i="598"/>
  <c r="N272" i="598"/>
  <c r="K272" i="598"/>
  <c r="M272" i="598" s="1"/>
  <c r="K272" i="598" a="1"/>
  <c r="J272" i="598"/>
  <c r="J272" i="598" a="1"/>
  <c r="H272" i="598"/>
  <c r="V271" i="598"/>
  <c r="W271" i="598" s="1"/>
  <c r="N271" i="598"/>
  <c r="K271" i="598" a="1"/>
  <c r="K271" i="598" s="1"/>
  <c r="M271" i="598" s="1"/>
  <c r="J271" i="598" a="1"/>
  <c r="J271" i="598" s="1"/>
  <c r="H271" i="598"/>
  <c r="W270" i="598"/>
  <c r="V270" i="598"/>
  <c r="N270" i="598"/>
  <c r="K270" i="598"/>
  <c r="M270" i="598" s="1"/>
  <c r="K270" i="598" a="1"/>
  <c r="J270" i="598"/>
  <c r="J270" i="598" a="1"/>
  <c r="H270" i="598"/>
  <c r="V269" i="598"/>
  <c r="W269" i="598" s="1"/>
  <c r="N269" i="598"/>
  <c r="K269" i="598" a="1"/>
  <c r="K269" i="598" s="1"/>
  <c r="M269" i="598" s="1"/>
  <c r="J269" i="598" a="1"/>
  <c r="J269" i="598" s="1"/>
  <c r="H269" i="598"/>
  <c r="W268" i="598"/>
  <c r="V268" i="598"/>
  <c r="N268" i="598"/>
  <c r="K268" i="598"/>
  <c r="M268" i="598" s="1"/>
  <c r="K268" i="598" a="1"/>
  <c r="J268" i="598"/>
  <c r="J268" i="598" a="1"/>
  <c r="H268" i="598"/>
  <c r="V267" i="598"/>
  <c r="W267" i="598" s="1"/>
  <c r="N267" i="598"/>
  <c r="K267" i="598" a="1"/>
  <c r="K267" i="598" s="1"/>
  <c r="M267" i="598" s="1"/>
  <c r="J267" i="598" a="1"/>
  <c r="J267" i="598" s="1"/>
  <c r="H267" i="598"/>
  <c r="W266" i="598"/>
  <c r="V266" i="598"/>
  <c r="N266" i="598"/>
  <c r="K266" i="598"/>
  <c r="M266" i="598" s="1"/>
  <c r="K266" i="598" a="1"/>
  <c r="J266" i="598"/>
  <c r="J266" i="598" a="1"/>
  <c r="H266" i="598"/>
  <c r="N265" i="598"/>
  <c r="K265" i="598" a="1"/>
  <c r="K265" i="598" s="1"/>
  <c r="M265" i="598" s="1"/>
  <c r="H265" i="598"/>
  <c r="W264" i="598"/>
  <c r="V264" i="598"/>
  <c r="N264" i="598"/>
  <c r="K264" i="598"/>
  <c r="M264" i="598" s="1"/>
  <c r="K264" i="598" a="1"/>
  <c r="J264" i="598"/>
  <c r="J264" i="598" a="1"/>
  <c r="H264" i="598"/>
  <c r="V263" i="598"/>
  <c r="W263" i="598" s="1"/>
  <c r="N263" i="598"/>
  <c r="K263" i="598" a="1"/>
  <c r="K263" i="598" s="1"/>
  <c r="M263" i="598" s="1"/>
  <c r="J263" i="598" a="1"/>
  <c r="J263" i="598" s="1"/>
  <c r="H263" i="598"/>
  <c r="W262" i="598"/>
  <c r="V262" i="598"/>
  <c r="N262" i="598"/>
  <c r="K262" i="598"/>
  <c r="M262" i="598" s="1"/>
  <c r="K262" i="598" a="1"/>
  <c r="J262" i="598"/>
  <c r="J262" i="598" a="1"/>
  <c r="H262" i="598"/>
  <c r="V261" i="598"/>
  <c r="W261" i="598" s="1"/>
  <c r="N261" i="598"/>
  <c r="K261" i="598" a="1"/>
  <c r="K261" i="598" s="1"/>
  <c r="M261" i="598" s="1"/>
  <c r="J261" i="598" a="1"/>
  <c r="J261" i="598" s="1"/>
  <c r="H261" i="598"/>
  <c r="W260" i="598"/>
  <c r="V260" i="598"/>
  <c r="N260" i="598"/>
  <c r="K260" i="598"/>
  <c r="M260" i="598" s="1"/>
  <c r="K260" i="598" a="1"/>
  <c r="J260" i="598"/>
  <c r="J260" i="598" a="1"/>
  <c r="H260" i="598"/>
  <c r="V259" i="598"/>
  <c r="W259" i="598" s="1"/>
  <c r="N259" i="598"/>
  <c r="K259" i="598" a="1"/>
  <c r="K259" i="598" s="1"/>
  <c r="M259" i="598" s="1"/>
  <c r="J259" i="598" a="1"/>
  <c r="J259" i="598" s="1"/>
  <c r="H259" i="598"/>
  <c r="W258" i="598"/>
  <c r="V258" i="598"/>
  <c r="V292" i="598" s="1"/>
  <c r="W292" i="598" s="1"/>
  <c r="N258" i="598"/>
  <c r="N292" i="598" s="1"/>
  <c r="K258" i="598"/>
  <c r="K258" i="598" a="1"/>
  <c r="J258" i="598"/>
  <c r="J258" i="598" a="1"/>
  <c r="H258" i="598"/>
  <c r="H292" i="598" s="1"/>
  <c r="AA257" i="598"/>
  <c r="Z257" i="598"/>
  <c r="Y257" i="598"/>
  <c r="X257" i="598"/>
  <c r="U257" i="598"/>
  <c r="T257" i="598"/>
  <c r="S257" i="598"/>
  <c r="R257" i="598"/>
  <c r="Q257" i="598"/>
  <c r="P257" i="598"/>
  <c r="O257" i="598"/>
  <c r="R338" i="598" s="1"/>
  <c r="I257" i="598"/>
  <c r="G257" i="598"/>
  <c r="J257" i="598" s="1" a="1"/>
  <c r="J257" i="598" s="1"/>
  <c r="H256" i="598"/>
  <c r="H255" i="598"/>
  <c r="H254" i="598"/>
  <c r="H253" i="598"/>
  <c r="H252" i="598"/>
  <c r="H251" i="598"/>
  <c r="K250" i="598"/>
  <c r="M250" i="598" s="1"/>
  <c r="K250" i="598" a="1"/>
  <c r="H250" i="598"/>
  <c r="K249" i="598"/>
  <c r="M249" i="598" s="1"/>
  <c r="K249" i="598" a="1"/>
  <c r="H249" i="598"/>
  <c r="K248" i="598" a="1"/>
  <c r="K248" i="598" s="1"/>
  <c r="M248" i="598" s="1"/>
  <c r="H248" i="598"/>
  <c r="K247" i="598" a="1"/>
  <c r="K247" i="598" s="1"/>
  <c r="M247" i="598" s="1"/>
  <c r="H247" i="598"/>
  <c r="W246" i="598"/>
  <c r="V246" i="598"/>
  <c r="N246" i="598"/>
  <c r="K246" i="598"/>
  <c r="M246" i="598" s="1"/>
  <c r="K246" i="598" a="1"/>
  <c r="J246" i="598" a="1"/>
  <c r="J246" i="598" s="1"/>
  <c r="H246" i="598"/>
  <c r="W245" i="598"/>
  <c r="V245" i="598"/>
  <c r="N245" i="598"/>
  <c r="K245" i="598"/>
  <c r="M245" i="598" s="1"/>
  <c r="K245" i="598" a="1"/>
  <c r="J245" i="598" a="1"/>
  <c r="J245" i="598" s="1"/>
  <c r="H245" i="598"/>
  <c r="W244" i="598"/>
  <c r="V244" i="598"/>
  <c r="N244" i="598"/>
  <c r="K244" i="598"/>
  <c r="M244" i="598" s="1"/>
  <c r="K244" i="598" a="1"/>
  <c r="J244" i="598" a="1"/>
  <c r="J244" i="598" s="1"/>
  <c r="H244" i="598"/>
  <c r="V243" i="598"/>
  <c r="W243" i="598" s="1"/>
  <c r="N243" i="598"/>
  <c r="K243" i="598" a="1"/>
  <c r="K243" i="598" s="1"/>
  <c r="M243" i="598" s="1"/>
  <c r="J243" i="598" a="1"/>
  <c r="J243" i="598" s="1"/>
  <c r="H243" i="598"/>
  <c r="M242" i="598"/>
  <c r="H242" i="598"/>
  <c r="W241" i="598"/>
  <c r="V241" i="598"/>
  <c r="N241" i="598"/>
  <c r="K241" i="598"/>
  <c r="M241" i="598" s="1"/>
  <c r="K241" i="598" a="1"/>
  <c r="J241" i="598"/>
  <c r="J241" i="598" a="1"/>
  <c r="H241" i="598"/>
  <c r="V240" i="598"/>
  <c r="W240" i="598" s="1"/>
  <c r="N240" i="598"/>
  <c r="K240" i="598" a="1"/>
  <c r="K240" i="598" s="1"/>
  <c r="M240" i="598" s="1"/>
  <c r="J240" i="598" a="1"/>
  <c r="J240" i="598" s="1"/>
  <c r="H240" i="598"/>
  <c r="K239" i="598" a="1"/>
  <c r="K239" i="598" s="1"/>
  <c r="M239" i="598" s="1"/>
  <c r="H239" i="598"/>
  <c r="H238" i="598"/>
  <c r="V237" i="598"/>
  <c r="W237" i="598" s="1"/>
  <c r="N237" i="598"/>
  <c r="K237" i="598" a="1"/>
  <c r="K237" i="598" s="1"/>
  <c r="M237" i="598" s="1"/>
  <c r="J237" i="598" a="1"/>
  <c r="J237" i="598" s="1"/>
  <c r="H237" i="598"/>
  <c r="W236" i="598"/>
  <c r="V236" i="598"/>
  <c r="N236" i="598"/>
  <c r="K236" i="598"/>
  <c r="M236" i="598" s="1"/>
  <c r="K236" i="598" a="1"/>
  <c r="J236" i="598"/>
  <c r="J236" i="598" a="1"/>
  <c r="H236" i="598"/>
  <c r="V235" i="598"/>
  <c r="W235" i="598" s="1"/>
  <c r="N235" i="598"/>
  <c r="K235" i="598" a="1"/>
  <c r="K235" i="598" s="1"/>
  <c r="M235" i="598" s="1"/>
  <c r="J235" i="598" a="1"/>
  <c r="J235" i="598" s="1"/>
  <c r="H235" i="598"/>
  <c r="W234" i="598"/>
  <c r="V234" i="598"/>
  <c r="N234" i="598"/>
  <c r="K234" i="598"/>
  <c r="M234" i="598" s="1"/>
  <c r="K234" i="598" a="1"/>
  <c r="J234" i="598"/>
  <c r="J234" i="598" a="1"/>
  <c r="H234" i="598"/>
  <c r="V233" i="598"/>
  <c r="W233" i="598" s="1"/>
  <c r="N233" i="598"/>
  <c r="K233" i="598" a="1"/>
  <c r="K233" i="598" s="1"/>
  <c r="M233" i="598" s="1"/>
  <c r="J233" i="598" a="1"/>
  <c r="J233" i="598" s="1"/>
  <c r="H233" i="598"/>
  <c r="W232" i="598"/>
  <c r="V232" i="598"/>
  <c r="N232" i="598"/>
  <c r="K232" i="598"/>
  <c r="M232" i="598" s="1"/>
  <c r="K232" i="598" a="1"/>
  <c r="J232" i="598"/>
  <c r="J232" i="598" a="1"/>
  <c r="H232" i="598"/>
  <c r="V231" i="598"/>
  <c r="W231" i="598" s="1"/>
  <c r="N231" i="598"/>
  <c r="K231" i="598" a="1"/>
  <c r="K231" i="598" s="1"/>
  <c r="M231" i="598" s="1"/>
  <c r="J231" i="598" a="1"/>
  <c r="J231" i="598" s="1"/>
  <c r="H231" i="598"/>
  <c r="W230" i="598"/>
  <c r="V230" i="598"/>
  <c r="N230" i="598"/>
  <c r="K230" i="598"/>
  <c r="M230" i="598" s="1"/>
  <c r="K230" i="598" a="1"/>
  <c r="J230" i="598"/>
  <c r="J230" i="598" a="1"/>
  <c r="H230" i="598"/>
  <c r="V229" i="598"/>
  <c r="W229" i="598" s="1"/>
  <c r="N229" i="598"/>
  <c r="K229" i="598" a="1"/>
  <c r="K229" i="598" s="1"/>
  <c r="M229" i="598" s="1"/>
  <c r="J229" i="598" a="1"/>
  <c r="J229" i="598" s="1"/>
  <c r="H229" i="598"/>
  <c r="W228" i="598"/>
  <c r="V228" i="598"/>
  <c r="N228" i="598"/>
  <c r="K228" i="598"/>
  <c r="M228" i="598" s="1"/>
  <c r="K228" i="598" a="1"/>
  <c r="J228" i="598"/>
  <c r="J228" i="598" a="1"/>
  <c r="H228" i="598"/>
  <c r="N227" i="598"/>
  <c r="K227" i="598" a="1"/>
  <c r="K227" i="598" s="1"/>
  <c r="M227" i="598" s="1"/>
  <c r="H227" i="598"/>
  <c r="N226" i="598"/>
  <c r="K226" i="598"/>
  <c r="M226" i="598" s="1"/>
  <c r="K226" i="598" a="1"/>
  <c r="H226" i="598"/>
  <c r="N225" i="598"/>
  <c r="K225" i="598" a="1"/>
  <c r="K225" i="598" s="1"/>
  <c r="M225" i="598" s="1"/>
  <c r="H225" i="598"/>
  <c r="N224" i="598"/>
  <c r="K224" i="598"/>
  <c r="M224" i="598" s="1"/>
  <c r="K224" i="598" a="1"/>
  <c r="H224" i="598"/>
  <c r="N223" i="598"/>
  <c r="K223" i="598" a="1"/>
  <c r="K223" i="598" s="1"/>
  <c r="M223" i="598" s="1"/>
  <c r="H223" i="598"/>
  <c r="N222" i="598"/>
  <c r="K222" i="598"/>
  <c r="M222" i="598" s="1"/>
  <c r="K222" i="598" a="1"/>
  <c r="H222" i="598"/>
  <c r="N221" i="598"/>
  <c r="K221" i="598" a="1"/>
  <c r="K221" i="598" s="1"/>
  <c r="M221" i="598" s="1"/>
  <c r="H221" i="598"/>
  <c r="N220" i="598"/>
  <c r="K220" i="598"/>
  <c r="M220" i="598" s="1"/>
  <c r="K220" i="598" a="1"/>
  <c r="H220" i="598"/>
  <c r="V219" i="598"/>
  <c r="W219" i="598" s="1"/>
  <c r="N219" i="598"/>
  <c r="K219" i="598" a="1"/>
  <c r="K219" i="598" s="1"/>
  <c r="M219" i="598" s="1"/>
  <c r="J219" i="598" a="1"/>
  <c r="J219" i="598" s="1"/>
  <c r="H219" i="598"/>
  <c r="W218" i="598"/>
  <c r="V218" i="598"/>
  <c r="N218" i="598"/>
  <c r="K218" i="598"/>
  <c r="M218" i="598" s="1"/>
  <c r="K218" i="598" a="1"/>
  <c r="J218" i="598"/>
  <c r="J218" i="598" a="1"/>
  <c r="H218" i="598"/>
  <c r="V217" i="598"/>
  <c r="W217" i="598" s="1"/>
  <c r="N217" i="598"/>
  <c r="K217" i="598" a="1"/>
  <c r="K217" i="598" s="1"/>
  <c r="M217" i="598" s="1"/>
  <c r="J217" i="598" a="1"/>
  <c r="J217" i="598" s="1"/>
  <c r="H217" i="598"/>
  <c r="W216" i="598"/>
  <c r="V216" i="598"/>
  <c r="N216" i="598"/>
  <c r="K216" i="598"/>
  <c r="M216" i="598" s="1"/>
  <c r="K216" i="598" a="1"/>
  <c r="J216" i="598"/>
  <c r="J216" i="598" a="1"/>
  <c r="H216" i="598"/>
  <c r="V215" i="598"/>
  <c r="W215" i="598" s="1"/>
  <c r="N215" i="598"/>
  <c r="K215" i="598" a="1"/>
  <c r="K215" i="598" s="1"/>
  <c r="M215" i="598" s="1"/>
  <c r="J215" i="598" a="1"/>
  <c r="J215" i="598" s="1"/>
  <c r="H215" i="598"/>
  <c r="W214" i="598"/>
  <c r="V214" i="598"/>
  <c r="N214" i="598"/>
  <c r="K214" i="598"/>
  <c r="M214" i="598" s="1"/>
  <c r="K214" i="598" a="1"/>
  <c r="J214" i="598"/>
  <c r="J214" i="598" a="1"/>
  <c r="H214" i="598"/>
  <c r="V213" i="598"/>
  <c r="W213" i="598" s="1"/>
  <c r="N213" i="598"/>
  <c r="K213" i="598" a="1"/>
  <c r="K213" i="598" s="1"/>
  <c r="M213" i="598" s="1"/>
  <c r="J213" i="598" a="1"/>
  <c r="J213" i="598" s="1"/>
  <c r="H213" i="598"/>
  <c r="W212" i="598"/>
  <c r="V212" i="598"/>
  <c r="N212" i="598"/>
  <c r="K212" i="598"/>
  <c r="M212" i="598" s="1"/>
  <c r="K212" i="598" a="1"/>
  <c r="J212" i="598"/>
  <c r="J212" i="598" a="1"/>
  <c r="H212" i="598"/>
  <c r="V211" i="598"/>
  <c r="W211" i="598" s="1"/>
  <c r="N211" i="598"/>
  <c r="K211" i="598" a="1"/>
  <c r="K211" i="598" s="1"/>
  <c r="M211" i="598" s="1"/>
  <c r="J211" i="598" a="1"/>
  <c r="J211" i="598" s="1"/>
  <c r="H211" i="598"/>
  <c r="W210" i="598"/>
  <c r="V210" i="598"/>
  <c r="N210" i="598"/>
  <c r="K210" i="598"/>
  <c r="M210" i="598" s="1"/>
  <c r="K210" i="598" a="1"/>
  <c r="J210" i="598"/>
  <c r="J210" i="598" a="1"/>
  <c r="H210" i="598"/>
  <c r="V209" i="598"/>
  <c r="W209" i="598" s="1"/>
  <c r="N209" i="598"/>
  <c r="K209" i="598" a="1"/>
  <c r="K209" i="598" s="1"/>
  <c r="M209" i="598" s="1"/>
  <c r="J209" i="598" a="1"/>
  <c r="J209" i="598" s="1"/>
  <c r="H209" i="598"/>
  <c r="W208" i="598"/>
  <c r="V208" i="598"/>
  <c r="N208" i="598"/>
  <c r="K208" i="598"/>
  <c r="M208" i="598" s="1"/>
  <c r="K208" i="598" a="1"/>
  <c r="J208" i="598"/>
  <c r="J208" i="598" a="1"/>
  <c r="H208" i="598"/>
  <c r="H207" i="598"/>
  <c r="H206" i="598"/>
  <c r="H205" i="598"/>
  <c r="W204" i="598"/>
  <c r="V204" i="598"/>
  <c r="N204" i="598"/>
  <c r="K204" i="598"/>
  <c r="M204" i="598" s="1"/>
  <c r="K204" i="598" a="1"/>
  <c r="J204" i="598"/>
  <c r="J204" i="598" a="1"/>
  <c r="H204" i="598"/>
  <c r="V203" i="598"/>
  <c r="W203" i="598" s="1"/>
  <c r="N203" i="598"/>
  <c r="K203" i="598" a="1"/>
  <c r="K203" i="598" s="1"/>
  <c r="M203" i="598" s="1"/>
  <c r="J203" i="598" a="1"/>
  <c r="J203" i="598" s="1"/>
  <c r="H203" i="598"/>
  <c r="W202" i="598"/>
  <c r="V202" i="598"/>
  <c r="N202" i="598"/>
  <c r="K202" i="598"/>
  <c r="M202" i="598" s="1"/>
  <c r="K202" i="598" a="1"/>
  <c r="J202" i="598"/>
  <c r="J202" i="598" a="1"/>
  <c r="H202" i="598"/>
  <c r="H201" i="598"/>
  <c r="W200" i="598"/>
  <c r="V200" i="598"/>
  <c r="V257" i="598" s="1"/>
  <c r="W257" i="598" s="1"/>
  <c r="N200" i="598"/>
  <c r="N257" i="598" s="1"/>
  <c r="K200" i="598"/>
  <c r="M200" i="598" s="1"/>
  <c r="M257" i="598" s="1"/>
  <c r="K200" i="598" a="1"/>
  <c r="J200" i="598" a="1"/>
  <c r="J200" i="598" s="1"/>
  <c r="H200" i="598"/>
  <c r="H257" i="598" s="1"/>
  <c r="AA199" i="598"/>
  <c r="AA335" i="598" s="1"/>
  <c r="Z199" i="598"/>
  <c r="Z335" i="598" s="1"/>
  <c r="Y199" i="598"/>
  <c r="Y335" i="598" s="1"/>
  <c r="X199" i="598"/>
  <c r="X335" i="598" s="1"/>
  <c r="U199" i="598"/>
  <c r="U335" i="598" s="1"/>
  <c r="T199" i="598"/>
  <c r="T335" i="598" s="1"/>
  <c r="S199" i="598"/>
  <c r="S335" i="598" s="1"/>
  <c r="R199" i="598"/>
  <c r="R335" i="598" s="1"/>
  <c r="Q199" i="598"/>
  <c r="Q335" i="598" s="1"/>
  <c r="P199" i="598"/>
  <c r="O199" i="598"/>
  <c r="I199" i="598"/>
  <c r="I335" i="598" s="1"/>
  <c r="B343" i="598" s="1"/>
  <c r="G199" i="598"/>
  <c r="G335" i="598" s="1"/>
  <c r="V198" i="598"/>
  <c r="W198" i="598" s="1"/>
  <c r="N198" i="598"/>
  <c r="K198" i="598" a="1"/>
  <c r="K198" i="598" s="1"/>
  <c r="M198" i="598" s="1"/>
  <c r="J198" i="598" a="1"/>
  <c r="J198" i="598" s="1"/>
  <c r="H198" i="598"/>
  <c r="W197" i="598"/>
  <c r="V197" i="598"/>
  <c r="N197" i="598"/>
  <c r="K197" i="598"/>
  <c r="M197" i="598" s="1"/>
  <c r="K197" i="598" a="1"/>
  <c r="J197" i="598"/>
  <c r="J197" i="598" a="1"/>
  <c r="H197" i="598"/>
  <c r="K196" i="598"/>
  <c r="M196" i="598" s="1"/>
  <c r="K196" i="598" a="1"/>
  <c r="H196" i="598"/>
  <c r="K195" i="598"/>
  <c r="M195" i="598" s="1"/>
  <c r="K195" i="598" a="1"/>
  <c r="H195" i="598"/>
  <c r="K194" i="598"/>
  <c r="M194" i="598" s="1"/>
  <c r="K194" i="598" a="1"/>
  <c r="H194" i="598"/>
  <c r="K193" i="598"/>
  <c r="M193" i="598" s="1"/>
  <c r="K193" i="598" a="1"/>
  <c r="H193" i="598"/>
  <c r="V192" i="598"/>
  <c r="W192" i="598" s="1"/>
  <c r="N192" i="598"/>
  <c r="K192" i="598" a="1"/>
  <c r="K192" i="598" s="1"/>
  <c r="M192" i="598" s="1"/>
  <c r="J192" i="598" a="1"/>
  <c r="J192" i="598" s="1"/>
  <c r="H192" i="598"/>
  <c r="W191" i="598"/>
  <c r="V191" i="598"/>
  <c r="N191" i="598"/>
  <c r="K191" i="598"/>
  <c r="M191" i="598" s="1"/>
  <c r="K191" i="598" a="1"/>
  <c r="J191" i="598" a="1"/>
  <c r="J191" i="598" s="1"/>
  <c r="H191" i="598"/>
  <c r="V190" i="598"/>
  <c r="W190" i="598" s="1"/>
  <c r="N190" i="598"/>
  <c r="K190" i="598" a="1"/>
  <c r="K190" i="598" s="1"/>
  <c r="M190" i="598" s="1"/>
  <c r="J190" i="598" a="1"/>
  <c r="J190" i="598" s="1"/>
  <c r="H190" i="598"/>
  <c r="N189" i="598"/>
  <c r="K189" i="598"/>
  <c r="M189" i="598" s="1"/>
  <c r="K189" i="598" a="1"/>
  <c r="J189" i="598" a="1"/>
  <c r="J189" i="598" s="1"/>
  <c r="H189" i="598"/>
  <c r="N188" i="598"/>
  <c r="K188" i="598" a="1"/>
  <c r="K188" i="598" s="1"/>
  <c r="M188" i="598" s="1"/>
  <c r="J188" i="598" a="1"/>
  <c r="J188" i="598" s="1"/>
  <c r="H188" i="598"/>
  <c r="W187" i="598"/>
  <c r="V187" i="598"/>
  <c r="N187" i="598"/>
  <c r="K187" i="598"/>
  <c r="M187" i="598" s="1"/>
  <c r="K187" i="598" a="1"/>
  <c r="J187" i="598" a="1"/>
  <c r="J187" i="598" s="1"/>
  <c r="H187" i="598"/>
  <c r="V186" i="598"/>
  <c r="W186" i="598" s="1"/>
  <c r="N186" i="598"/>
  <c r="K186" i="598" a="1"/>
  <c r="K186" i="598" s="1"/>
  <c r="M186" i="598" s="1"/>
  <c r="J186" i="598" a="1"/>
  <c r="J186" i="598" s="1"/>
  <c r="H186" i="598"/>
  <c r="N185" i="598"/>
  <c r="K185" i="598"/>
  <c r="M185" i="598" s="1"/>
  <c r="K185" i="598" a="1"/>
  <c r="H185" i="598"/>
  <c r="N184" i="598"/>
  <c r="K184" i="598" a="1"/>
  <c r="K184" i="598" s="1"/>
  <c r="M184" i="598" s="1"/>
  <c r="H184" i="598"/>
  <c r="W183" i="598"/>
  <c r="V183" i="598"/>
  <c r="N183" i="598"/>
  <c r="K183" i="598"/>
  <c r="M183" i="598" s="1"/>
  <c r="K183" i="598" a="1"/>
  <c r="J183" i="598"/>
  <c r="J183" i="598" a="1"/>
  <c r="H183" i="598"/>
  <c r="V182" i="598"/>
  <c r="W182" i="598" s="1"/>
  <c r="N182" i="598"/>
  <c r="K182" i="598" a="1"/>
  <c r="K182" i="598" s="1"/>
  <c r="M182" i="598" s="1"/>
  <c r="J182" i="598" a="1"/>
  <c r="J182" i="598" s="1"/>
  <c r="H182" i="598"/>
  <c r="W181" i="598"/>
  <c r="V181" i="598"/>
  <c r="N181" i="598"/>
  <c r="K181" i="598"/>
  <c r="M181" i="598" s="1"/>
  <c r="K181" i="598" a="1"/>
  <c r="J181" i="598" a="1"/>
  <c r="J181" i="598" s="1"/>
  <c r="H181" i="598"/>
  <c r="V180" i="598"/>
  <c r="W180" i="598" s="1"/>
  <c r="N180" i="598"/>
  <c r="K180" i="598" a="1"/>
  <c r="K180" i="598" s="1"/>
  <c r="M180" i="598" s="1"/>
  <c r="J180" i="598" a="1"/>
  <c r="J180" i="598" s="1"/>
  <c r="H180" i="598"/>
  <c r="W179" i="598"/>
  <c r="V179" i="598"/>
  <c r="N179" i="598"/>
  <c r="K179" i="598"/>
  <c r="M179" i="598" s="1"/>
  <c r="K179" i="598" a="1"/>
  <c r="J179" i="598"/>
  <c r="J179" i="598" a="1"/>
  <c r="H179" i="598"/>
  <c r="V178" i="598"/>
  <c r="V199" i="598" s="1"/>
  <c r="V335" i="598" s="1"/>
  <c r="I344" i="598" s="1"/>
  <c r="N178" i="598"/>
  <c r="N199" i="598" s="1"/>
  <c r="N335" i="598" s="1"/>
  <c r="B344" i="598" s="1"/>
  <c r="E344" i="598" s="1"/>
  <c r="K178" i="598" a="1"/>
  <c r="K178" i="598" s="1"/>
  <c r="J178" i="598" a="1"/>
  <c r="J178" i="598" s="1"/>
  <c r="H178" i="598"/>
  <c r="H199" i="598" s="1"/>
  <c r="H335" i="598" s="1"/>
  <c r="E342" i="598" s="1"/>
  <c r="X171" i="598"/>
  <c r="Q529" i="598" s="1"/>
  <c r="X170" i="598"/>
  <c r="Q528" i="598" s="1"/>
  <c r="G170" i="598"/>
  <c r="C170" i="598"/>
  <c r="X169" i="598"/>
  <c r="Q527" i="598" s="1"/>
  <c r="I169" i="598"/>
  <c r="E169" i="598"/>
  <c r="K169" i="598" s="1"/>
  <c r="M169" i="598" s="1"/>
  <c r="I168" i="598"/>
  <c r="E168" i="598"/>
  <c r="K168" i="598" s="1"/>
  <c r="M168" i="598" s="1"/>
  <c r="I167" i="598"/>
  <c r="E167" i="598"/>
  <c r="K167" i="598" s="1"/>
  <c r="M167" i="598" s="1"/>
  <c r="X166" i="598"/>
  <c r="Q524" i="598" s="1"/>
  <c r="I166" i="598"/>
  <c r="I170" i="598" s="1"/>
  <c r="E166" i="598"/>
  <c r="K166" i="598" s="1"/>
  <c r="AA163" i="598"/>
  <c r="Z163" i="598"/>
  <c r="Y163" i="598"/>
  <c r="X163" i="598"/>
  <c r="U163" i="598"/>
  <c r="T163" i="598"/>
  <c r="S163" i="598"/>
  <c r="R163" i="598"/>
  <c r="Q163" i="598"/>
  <c r="P163" i="598"/>
  <c r="O163" i="598"/>
  <c r="R171" i="598" s="1"/>
  <c r="I163" i="598"/>
  <c r="G163" i="598"/>
  <c r="C529" i="598" s="1"/>
  <c r="H162" i="598"/>
  <c r="H161" i="598"/>
  <c r="H160" i="598"/>
  <c r="V159" i="598"/>
  <c r="W159" i="598" s="1"/>
  <c r="N159" i="598"/>
  <c r="K159" i="598"/>
  <c r="K159" i="598" a="1"/>
  <c r="J159" i="598" a="1"/>
  <c r="J159" i="598" s="1"/>
  <c r="H159" i="598"/>
  <c r="D159" i="598"/>
  <c r="V158" i="598"/>
  <c r="W158" i="598" s="1"/>
  <c r="N158" i="598"/>
  <c r="K158" i="598" a="1"/>
  <c r="K158" i="598" s="1"/>
  <c r="M158" i="598" s="1"/>
  <c r="J158" i="598" a="1"/>
  <c r="J158" i="598" s="1"/>
  <c r="H158" i="598"/>
  <c r="H157" i="598"/>
  <c r="H156" i="598"/>
  <c r="V155" i="598"/>
  <c r="W155" i="598" s="1"/>
  <c r="N155" i="598"/>
  <c r="K155" i="598" a="1"/>
  <c r="K155" i="598" s="1"/>
  <c r="M155" i="598" s="1"/>
  <c r="J155" i="598" a="1"/>
  <c r="J155" i="598" s="1"/>
  <c r="H155" i="598"/>
  <c r="V154" i="598"/>
  <c r="W154" i="598" s="1"/>
  <c r="N154" i="598"/>
  <c r="K154" i="598"/>
  <c r="M154" i="598" s="1"/>
  <c r="K154" i="598" a="1"/>
  <c r="J154" i="598"/>
  <c r="J154" i="598" a="1"/>
  <c r="H154" i="598"/>
  <c r="H153" i="598"/>
  <c r="W152" i="598"/>
  <c r="V152" i="598"/>
  <c r="N152" i="598"/>
  <c r="K152" i="598" a="1"/>
  <c r="K152" i="598" s="1"/>
  <c r="M152" i="598" s="1"/>
  <c r="J152" i="598" a="1"/>
  <c r="J152" i="598" s="1"/>
  <c r="H152" i="598"/>
  <c r="W151" i="598"/>
  <c r="V151" i="598"/>
  <c r="N151" i="598"/>
  <c r="K151" i="598" a="1"/>
  <c r="K151" i="598" s="1"/>
  <c r="M151" i="598" s="1"/>
  <c r="J151" i="598" a="1"/>
  <c r="J151" i="598" s="1"/>
  <c r="H151" i="598"/>
  <c r="V150" i="598"/>
  <c r="W150" i="598" s="1"/>
  <c r="N150" i="598"/>
  <c r="K150" i="598" a="1"/>
  <c r="K150" i="598" s="1"/>
  <c r="M150" i="598" s="1"/>
  <c r="J150" i="598" a="1"/>
  <c r="J150" i="598" s="1"/>
  <c r="H150" i="598"/>
  <c r="V149" i="598"/>
  <c r="V163" i="598" s="1"/>
  <c r="W163" i="598" s="1"/>
  <c r="N149" i="598"/>
  <c r="K149" i="598" a="1"/>
  <c r="K149" i="598" s="1"/>
  <c r="J149" i="598" a="1"/>
  <c r="J149" i="598" s="1"/>
  <c r="H149" i="598"/>
  <c r="H163" i="598" s="1"/>
  <c r="AA148" i="598"/>
  <c r="Z148" i="598"/>
  <c r="Y148" i="598"/>
  <c r="X148" i="598"/>
  <c r="U148" i="598"/>
  <c r="T148" i="598"/>
  <c r="S148" i="598"/>
  <c r="Q148" i="598"/>
  <c r="P148" i="598"/>
  <c r="O148" i="598"/>
  <c r="I148" i="598"/>
  <c r="G148" i="598"/>
  <c r="C528" i="598" s="1"/>
  <c r="V147" i="598"/>
  <c r="W147" i="598" s="1"/>
  <c r="N147" i="598"/>
  <c r="K147" i="598" a="1"/>
  <c r="K147" i="598" s="1"/>
  <c r="M147" i="598" s="1"/>
  <c r="J147" i="598" a="1"/>
  <c r="J147" i="598" s="1"/>
  <c r="H147" i="598"/>
  <c r="K146" i="598" a="1"/>
  <c r="K146" i="598" s="1"/>
  <c r="H146" i="598"/>
  <c r="K145" i="598" a="1"/>
  <c r="K145" i="598" s="1"/>
  <c r="H145" i="598"/>
  <c r="K144" i="598" a="1"/>
  <c r="K144" i="598" s="1"/>
  <c r="H144" i="598"/>
  <c r="K143" i="598" a="1"/>
  <c r="K143" i="598" s="1"/>
  <c r="H143" i="598"/>
  <c r="W142" i="598"/>
  <c r="V142" i="598"/>
  <c r="N142" i="598"/>
  <c r="K142" i="598" a="1"/>
  <c r="K142" i="598" s="1"/>
  <c r="M142" i="598" s="1"/>
  <c r="J142" i="598" a="1"/>
  <c r="J142" i="598" s="1"/>
  <c r="H142" i="598"/>
  <c r="V141" i="598"/>
  <c r="W141" i="598" s="1"/>
  <c r="N141" i="598"/>
  <c r="K141" i="598" a="1"/>
  <c r="K141" i="598" s="1"/>
  <c r="M141" i="598" s="1"/>
  <c r="J141" i="598" a="1"/>
  <c r="J141" i="598" s="1"/>
  <c r="H141" i="598"/>
  <c r="V140" i="598"/>
  <c r="W140" i="598" s="1"/>
  <c r="N140" i="598"/>
  <c r="K140" i="598"/>
  <c r="M140" i="598" s="1"/>
  <c r="K140" i="598" a="1"/>
  <c r="J140" i="598"/>
  <c r="J140" i="598" a="1"/>
  <c r="H140" i="598"/>
  <c r="V139" i="598"/>
  <c r="W139" i="598" s="1"/>
  <c r="N139" i="598"/>
  <c r="K139" i="598" a="1"/>
  <c r="K139" i="598" s="1"/>
  <c r="M139" i="598" s="1"/>
  <c r="J139" i="598" a="1"/>
  <c r="J139" i="598" s="1"/>
  <c r="H139" i="598"/>
  <c r="W138" i="598"/>
  <c r="V138" i="598"/>
  <c r="V148" i="598" s="1"/>
  <c r="W148" i="598" s="1"/>
  <c r="N138" i="598"/>
  <c r="N148" i="598" s="1"/>
  <c r="K138" i="598" a="1"/>
  <c r="K138" i="598" s="1"/>
  <c r="J138" i="598" a="1"/>
  <c r="J138" i="598" s="1"/>
  <c r="H138" i="598"/>
  <c r="H148" i="598" s="1"/>
  <c r="AA137" i="598"/>
  <c r="Z137" i="598"/>
  <c r="Y137" i="598"/>
  <c r="X137" i="598"/>
  <c r="U137" i="598"/>
  <c r="T137" i="598"/>
  <c r="S137" i="598"/>
  <c r="Q137" i="598"/>
  <c r="P137" i="598"/>
  <c r="O137" i="598"/>
  <c r="R169" i="598" s="1"/>
  <c r="I137" i="598"/>
  <c r="G137" i="598"/>
  <c r="C527" i="598" s="1"/>
  <c r="V136" i="598"/>
  <c r="W136" i="598" s="1"/>
  <c r="N136" i="598"/>
  <c r="K136" i="598" a="1"/>
  <c r="K136" i="598" s="1"/>
  <c r="M136" i="598" s="1"/>
  <c r="J136" i="598" a="1"/>
  <c r="J136" i="598" s="1"/>
  <c r="H136" i="598"/>
  <c r="V135" i="598"/>
  <c r="W135" i="598" s="1"/>
  <c r="N135" i="598"/>
  <c r="K135" i="598" a="1"/>
  <c r="K135" i="598" s="1"/>
  <c r="M135" i="598" s="1"/>
  <c r="J135" i="598" a="1"/>
  <c r="J135" i="598" s="1"/>
  <c r="H135" i="598"/>
  <c r="V134" i="598"/>
  <c r="W134" i="598" s="1"/>
  <c r="N134" i="598"/>
  <c r="K134" i="598" a="1"/>
  <c r="K134" i="598" s="1"/>
  <c r="M134" i="598" s="1"/>
  <c r="J134" i="598" a="1"/>
  <c r="J134" i="598" s="1"/>
  <c r="H134" i="598"/>
  <c r="V133" i="598"/>
  <c r="W133" i="598" s="1"/>
  <c r="N133" i="598"/>
  <c r="K133" i="598"/>
  <c r="M133" i="598" s="1"/>
  <c r="K133" i="598" a="1"/>
  <c r="J133" i="598"/>
  <c r="J133" i="598" a="1"/>
  <c r="H133" i="598"/>
  <c r="V132" i="598"/>
  <c r="W132" i="598" s="1"/>
  <c r="N132" i="598"/>
  <c r="K132" i="598" a="1"/>
  <c r="K132" i="598" s="1"/>
  <c r="M132" i="598" s="1"/>
  <c r="J132" i="598" a="1"/>
  <c r="J132" i="598" s="1"/>
  <c r="H132" i="598"/>
  <c r="W131" i="598"/>
  <c r="V131" i="598"/>
  <c r="N131" i="598"/>
  <c r="K131" i="598" a="1"/>
  <c r="K131" i="598" s="1"/>
  <c r="M131" i="598" s="1"/>
  <c r="J131" i="598" a="1"/>
  <c r="J131" i="598" s="1"/>
  <c r="H131" i="598"/>
  <c r="V130" i="598"/>
  <c r="W130" i="598" s="1"/>
  <c r="N130" i="598"/>
  <c r="K130" i="598" a="1"/>
  <c r="K130" i="598" s="1"/>
  <c r="M130" i="598" s="1"/>
  <c r="J130" i="598" a="1"/>
  <c r="J130" i="598" s="1"/>
  <c r="H130" i="598"/>
  <c r="V129" i="598"/>
  <c r="W129" i="598" s="1"/>
  <c r="N129" i="598"/>
  <c r="K129" i="598"/>
  <c r="M129" i="598" s="1"/>
  <c r="K129" i="598" a="1"/>
  <c r="J129" i="598"/>
  <c r="J129" i="598" a="1"/>
  <c r="H129" i="598"/>
  <c r="V128" i="598"/>
  <c r="W128" i="598" s="1"/>
  <c r="N128" i="598"/>
  <c r="K128" i="598" a="1"/>
  <c r="K128" i="598" s="1"/>
  <c r="M128" i="598" s="1"/>
  <c r="J128" i="598" a="1"/>
  <c r="J128" i="598" s="1"/>
  <c r="H128" i="598"/>
  <c r="W127" i="598"/>
  <c r="V127" i="598"/>
  <c r="N127" i="598"/>
  <c r="K127" i="598" a="1"/>
  <c r="K127" i="598" s="1"/>
  <c r="M127" i="598" s="1"/>
  <c r="J127" i="598" a="1"/>
  <c r="J127" i="598" s="1"/>
  <c r="H127" i="598"/>
  <c r="V126" i="598"/>
  <c r="W126" i="598" s="1"/>
  <c r="N126" i="598"/>
  <c r="K126" i="598" a="1"/>
  <c r="K126" i="598" s="1"/>
  <c r="M126" i="598" s="1"/>
  <c r="J126" i="598" a="1"/>
  <c r="J126" i="598" s="1"/>
  <c r="H126" i="598"/>
  <c r="V125" i="598"/>
  <c r="W125" i="598" s="1"/>
  <c r="N125" i="598"/>
  <c r="K125" i="598"/>
  <c r="M125" i="598" s="1"/>
  <c r="K125" i="598" a="1"/>
  <c r="J125" i="598"/>
  <c r="J125" i="598" a="1"/>
  <c r="H125" i="598"/>
  <c r="V124" i="598"/>
  <c r="W124" i="598" s="1"/>
  <c r="N124" i="598"/>
  <c r="K124" i="598" a="1"/>
  <c r="K124" i="598" s="1"/>
  <c r="M124" i="598" s="1"/>
  <c r="J124" i="598" a="1"/>
  <c r="J124" i="598" s="1"/>
  <c r="H124" i="598"/>
  <c r="W123" i="598"/>
  <c r="V123" i="598"/>
  <c r="N123" i="598"/>
  <c r="K123" i="598" a="1"/>
  <c r="K123" i="598" s="1"/>
  <c r="M123" i="598" s="1"/>
  <c r="J123" i="598" a="1"/>
  <c r="J123" i="598" s="1"/>
  <c r="H123" i="598"/>
  <c r="V122" i="598"/>
  <c r="W122" i="598" s="1"/>
  <c r="N122" i="598"/>
  <c r="K122" i="598" a="1"/>
  <c r="K122" i="598" s="1"/>
  <c r="J122" i="598" a="1"/>
  <c r="J122" i="598" s="1"/>
  <c r="H122" i="598"/>
  <c r="H137" i="598" s="1"/>
  <c r="AA121" i="598"/>
  <c r="Z121" i="598"/>
  <c r="Y121" i="598"/>
  <c r="X121" i="598"/>
  <c r="U121" i="598"/>
  <c r="T121" i="598"/>
  <c r="S121" i="598"/>
  <c r="R121" i="598"/>
  <c r="Q121" i="598"/>
  <c r="P121" i="598"/>
  <c r="O121" i="598"/>
  <c r="R168" i="598" s="1"/>
  <c r="I121" i="598"/>
  <c r="G121" i="598"/>
  <c r="C526" i="598" s="1"/>
  <c r="V120" i="598"/>
  <c r="W120" i="598" s="1"/>
  <c r="N120" i="598"/>
  <c r="K120" i="598" a="1"/>
  <c r="K120" i="598" s="1"/>
  <c r="M120" i="598" s="1"/>
  <c r="J120" i="598" a="1"/>
  <c r="J120" i="598" s="1"/>
  <c r="H120" i="598"/>
  <c r="W119" i="598"/>
  <c r="V119" i="598"/>
  <c r="N119" i="598"/>
  <c r="K119" i="598" a="1"/>
  <c r="K119" i="598" s="1"/>
  <c r="M119" i="598" s="1"/>
  <c r="J119" i="598" a="1"/>
  <c r="J119" i="598" s="1"/>
  <c r="H119" i="598"/>
  <c r="V118" i="598"/>
  <c r="W118" i="598" s="1"/>
  <c r="N118" i="598"/>
  <c r="K118" i="598" a="1"/>
  <c r="K118" i="598" s="1"/>
  <c r="M118" i="598" s="1"/>
  <c r="J118" i="598" a="1"/>
  <c r="J118" i="598" s="1"/>
  <c r="H118" i="598"/>
  <c r="K117" i="598" a="1"/>
  <c r="K117" i="598" s="1"/>
  <c r="H117" i="598"/>
  <c r="K116" i="598" a="1"/>
  <c r="K116" i="598" s="1"/>
  <c r="H116" i="598"/>
  <c r="K115" i="598" a="1"/>
  <c r="K115" i="598" s="1"/>
  <c r="H115" i="598"/>
  <c r="V114" i="598"/>
  <c r="W114" i="598" s="1"/>
  <c r="N114" i="598"/>
  <c r="K114" i="598" a="1"/>
  <c r="K114" i="598" s="1"/>
  <c r="M114" i="598" s="1"/>
  <c r="J114" i="598" a="1"/>
  <c r="J114" i="598" s="1"/>
  <c r="H114" i="598"/>
  <c r="V113" i="598"/>
  <c r="W113" i="598" s="1"/>
  <c r="N113" i="598"/>
  <c r="K113" i="598" a="1"/>
  <c r="K113" i="598" s="1"/>
  <c r="M113" i="598" s="1"/>
  <c r="J113" i="598" a="1"/>
  <c r="J113" i="598" s="1"/>
  <c r="H113" i="598"/>
  <c r="N112" i="598"/>
  <c r="K112" i="598" a="1"/>
  <c r="K112" i="598" s="1"/>
  <c r="M112" i="598" s="1"/>
  <c r="H112" i="598"/>
  <c r="N111" i="598"/>
  <c r="K111" i="598" a="1"/>
  <c r="K111" i="598" s="1"/>
  <c r="M111" i="598" s="1"/>
  <c r="H111" i="598"/>
  <c r="N110" i="598"/>
  <c r="K110" i="598" a="1"/>
  <c r="K110" i="598" s="1"/>
  <c r="M110" i="598" s="1"/>
  <c r="H110" i="598"/>
  <c r="N109" i="598"/>
  <c r="K109" i="598" a="1"/>
  <c r="K109" i="598" s="1"/>
  <c r="M109" i="598" s="1"/>
  <c r="H109" i="598"/>
  <c r="N108" i="598"/>
  <c r="K108" i="598" a="1"/>
  <c r="K108" i="598" s="1"/>
  <c r="M108" i="598" s="1"/>
  <c r="H108" i="598"/>
  <c r="N107" i="598"/>
  <c r="K107" i="598" a="1"/>
  <c r="K107" i="598" s="1"/>
  <c r="M107" i="598" s="1"/>
  <c r="H107" i="598"/>
  <c r="V106" i="598"/>
  <c r="W106" i="598" s="1"/>
  <c r="N106" i="598"/>
  <c r="K106" i="598" a="1"/>
  <c r="K106" i="598" s="1"/>
  <c r="M106" i="598" s="1"/>
  <c r="J106" i="598" a="1"/>
  <c r="J106" i="598" s="1"/>
  <c r="H106" i="598"/>
  <c r="V105" i="598"/>
  <c r="W105" i="598" s="1"/>
  <c r="N105" i="598"/>
  <c r="K105" i="598" a="1"/>
  <c r="K105" i="598" s="1"/>
  <c r="M105" i="598" s="1"/>
  <c r="J105" i="598" a="1"/>
  <c r="J105" i="598" s="1"/>
  <c r="H105" i="598"/>
  <c r="V104" i="598"/>
  <c r="W104" i="598" s="1"/>
  <c r="N104" i="598"/>
  <c r="K104" i="598" a="1"/>
  <c r="K104" i="598" s="1"/>
  <c r="M104" i="598" s="1"/>
  <c r="J104" i="598" a="1"/>
  <c r="J104" i="598" s="1"/>
  <c r="H104" i="598"/>
  <c r="V103" i="598"/>
  <c r="W103" i="598" s="1"/>
  <c r="N103" i="598"/>
  <c r="K103" i="598" a="1"/>
  <c r="K103" i="598" s="1"/>
  <c r="M103" i="598" s="1"/>
  <c r="J103" i="598" a="1"/>
  <c r="J103" i="598" s="1"/>
  <c r="H103" i="598"/>
  <c r="V102" i="598"/>
  <c r="W102" i="598" s="1"/>
  <c r="N102" i="598"/>
  <c r="K102" i="598" a="1"/>
  <c r="K102" i="598" s="1"/>
  <c r="M102" i="598" s="1"/>
  <c r="J102" i="598" a="1"/>
  <c r="J102" i="598" s="1"/>
  <c r="H102" i="598"/>
  <c r="V101" i="598"/>
  <c r="W101" i="598" s="1"/>
  <c r="N101" i="598"/>
  <c r="K101" i="598" a="1"/>
  <c r="K101" i="598" s="1"/>
  <c r="M101" i="598" s="1"/>
  <c r="J101" i="598" a="1"/>
  <c r="J101" i="598" s="1"/>
  <c r="H101" i="598"/>
  <c r="V100" i="598"/>
  <c r="W100" i="598" s="1"/>
  <c r="N100" i="598"/>
  <c r="K100" i="598" a="1"/>
  <c r="K100" i="598" s="1"/>
  <c r="M100" i="598" s="1"/>
  <c r="J100" i="598" a="1"/>
  <c r="J100" i="598" s="1"/>
  <c r="H100" i="598"/>
  <c r="V99" i="598"/>
  <c r="W99" i="598" s="1"/>
  <c r="N99" i="598"/>
  <c r="K99" i="598" a="1"/>
  <c r="K99" i="598" s="1"/>
  <c r="M99" i="598" s="1"/>
  <c r="J99" i="598" a="1"/>
  <c r="J99" i="598" s="1"/>
  <c r="H99" i="598"/>
  <c r="V98" i="598"/>
  <c r="W98" i="598" s="1"/>
  <c r="N98" i="598"/>
  <c r="K98" i="598" a="1"/>
  <c r="K98" i="598" s="1"/>
  <c r="M98" i="598" s="1"/>
  <c r="J98" i="598" a="1"/>
  <c r="J98" i="598" s="1"/>
  <c r="H98" i="598"/>
  <c r="V97" i="598"/>
  <c r="W97" i="598" s="1"/>
  <c r="N97" i="598"/>
  <c r="K97" i="598" a="1"/>
  <c r="K97" i="598" s="1"/>
  <c r="M97" i="598" s="1"/>
  <c r="J97" i="598" a="1"/>
  <c r="J97" i="598" s="1"/>
  <c r="H97" i="598"/>
  <c r="V96" i="598"/>
  <c r="W96" i="598" s="1"/>
  <c r="N96" i="598"/>
  <c r="K96" i="598" a="1"/>
  <c r="K96" i="598" s="1"/>
  <c r="M96" i="598" s="1"/>
  <c r="J96" i="598" a="1"/>
  <c r="J96" i="598" s="1"/>
  <c r="H96" i="598"/>
  <c r="V95" i="598"/>
  <c r="W95" i="598" s="1"/>
  <c r="N95" i="598"/>
  <c r="K95" i="598" a="1"/>
  <c r="K95" i="598" s="1"/>
  <c r="M95" i="598" s="1"/>
  <c r="J95" i="598" a="1"/>
  <c r="J95" i="598" s="1"/>
  <c r="H95" i="598"/>
  <c r="K94" i="598" a="1"/>
  <c r="K94" i="598" s="1"/>
  <c r="M94" i="598" s="1"/>
  <c r="H94" i="598"/>
  <c r="V93" i="598"/>
  <c r="W93" i="598" s="1"/>
  <c r="N93" i="598"/>
  <c r="K93" i="598" a="1"/>
  <c r="K93" i="598" s="1"/>
  <c r="M93" i="598" s="1"/>
  <c r="J93" i="598" a="1"/>
  <c r="J93" i="598" s="1"/>
  <c r="H93" i="598"/>
  <c r="V92" i="598"/>
  <c r="W92" i="598" s="1"/>
  <c r="N92" i="598"/>
  <c r="K92" i="598" a="1"/>
  <c r="K92" i="598" s="1"/>
  <c r="M92" i="598" s="1"/>
  <c r="J92" i="598" a="1"/>
  <c r="J92" i="598" s="1"/>
  <c r="H92" i="598"/>
  <c r="V91" i="598"/>
  <c r="W91" i="598" s="1"/>
  <c r="N91" i="598"/>
  <c r="K91" i="598" a="1"/>
  <c r="K91" i="598" s="1"/>
  <c r="M91" i="598" s="1"/>
  <c r="J91" i="598" a="1"/>
  <c r="J91" i="598" s="1"/>
  <c r="H91" i="598"/>
  <c r="V90" i="598"/>
  <c r="W90" i="598" s="1"/>
  <c r="N90" i="598"/>
  <c r="K90" i="598" a="1"/>
  <c r="K90" i="598" s="1"/>
  <c r="M90" i="598" s="1"/>
  <c r="J90" i="598" a="1"/>
  <c r="J90" i="598" s="1"/>
  <c r="H90" i="598"/>
  <c r="V89" i="598"/>
  <c r="W89" i="598" s="1"/>
  <c r="N89" i="598"/>
  <c r="K89" i="598" a="1"/>
  <c r="K89" i="598" s="1"/>
  <c r="M89" i="598" s="1"/>
  <c r="J89" i="598" a="1"/>
  <c r="J89" i="598" s="1"/>
  <c r="H89" i="598"/>
  <c r="V88" i="598"/>
  <c r="W88" i="598" s="1"/>
  <c r="N88" i="598"/>
  <c r="K88" i="598" a="1"/>
  <c r="K88" i="598" s="1"/>
  <c r="M88" i="598" s="1"/>
  <c r="J88" i="598" a="1"/>
  <c r="J88" i="598" s="1"/>
  <c r="H88" i="598"/>
  <c r="V87" i="598"/>
  <c r="N87" i="598"/>
  <c r="K87" i="598" a="1"/>
  <c r="K87" i="598" s="1"/>
  <c r="J87" i="598" a="1"/>
  <c r="J87" i="598" s="1"/>
  <c r="H87" i="598"/>
  <c r="AA86" i="598"/>
  <c r="Z86" i="598"/>
  <c r="Y86" i="598"/>
  <c r="X86" i="598"/>
  <c r="U86" i="598"/>
  <c r="T86" i="598"/>
  <c r="S86" i="598"/>
  <c r="R86" i="598"/>
  <c r="Q86" i="598"/>
  <c r="P86" i="598"/>
  <c r="O86" i="598"/>
  <c r="R167" i="598" s="1"/>
  <c r="I86" i="598"/>
  <c r="G86" i="598"/>
  <c r="C525" i="598" s="1"/>
  <c r="K85" i="598" a="1"/>
  <c r="K85" i="598" s="1"/>
  <c r="H85" i="598"/>
  <c r="K84" i="598" a="1"/>
  <c r="K84" i="598" s="1"/>
  <c r="H84" i="598"/>
  <c r="K83" i="598" a="1"/>
  <c r="K83" i="598" s="1"/>
  <c r="H83" i="598"/>
  <c r="K82" i="598" a="1"/>
  <c r="K82" i="598" s="1"/>
  <c r="H82" i="598"/>
  <c r="K81" i="598" a="1"/>
  <c r="K81" i="598" s="1"/>
  <c r="H81" i="598"/>
  <c r="K80" i="598" a="1"/>
  <c r="K80" i="598" s="1"/>
  <c r="H80" i="598"/>
  <c r="K79" i="598" a="1"/>
  <c r="K79" i="598" s="1"/>
  <c r="M79" i="598" s="1"/>
  <c r="H79" i="598"/>
  <c r="K78" i="598" a="1"/>
  <c r="K78" i="598" s="1"/>
  <c r="M78" i="598" s="1"/>
  <c r="H78" i="598"/>
  <c r="K77" i="598" a="1"/>
  <c r="K77" i="598" s="1"/>
  <c r="M77" i="598" s="1"/>
  <c r="H77" i="598"/>
  <c r="K76" i="598" a="1"/>
  <c r="K76" i="598" s="1"/>
  <c r="M76" i="598" s="1"/>
  <c r="H76" i="598"/>
  <c r="V75" i="598"/>
  <c r="W75" i="598" s="1"/>
  <c r="N75" i="598"/>
  <c r="K75" i="598" a="1"/>
  <c r="K75" i="598" s="1"/>
  <c r="M75" i="598" s="1"/>
  <c r="J75" i="598" a="1"/>
  <c r="J75" i="598" s="1"/>
  <c r="H75" i="598"/>
  <c r="V74" i="598"/>
  <c r="W74" i="598" s="1"/>
  <c r="N74" i="598"/>
  <c r="K74" i="598" a="1"/>
  <c r="K74" i="598" s="1"/>
  <c r="M74" i="598" s="1"/>
  <c r="J74" i="598" a="1"/>
  <c r="J74" i="598" s="1"/>
  <c r="H74" i="598"/>
  <c r="V73" i="598"/>
  <c r="W73" i="598" s="1"/>
  <c r="N73" i="598"/>
  <c r="K73" i="598" a="1"/>
  <c r="K73" i="598" s="1"/>
  <c r="M73" i="598" s="1"/>
  <c r="J73" i="598" a="1"/>
  <c r="J73" i="598" s="1"/>
  <c r="H73" i="598"/>
  <c r="V72" i="598"/>
  <c r="W72" i="598" s="1"/>
  <c r="N72" i="598"/>
  <c r="K72" i="598" a="1"/>
  <c r="K72" i="598" s="1"/>
  <c r="M72" i="598" s="1"/>
  <c r="J72" i="598" a="1"/>
  <c r="J72" i="598" s="1"/>
  <c r="H72" i="598"/>
  <c r="H71" i="598"/>
  <c r="V70" i="598"/>
  <c r="W70" i="598" s="1"/>
  <c r="N70" i="598"/>
  <c r="K70" i="598" a="1"/>
  <c r="K70" i="598" s="1"/>
  <c r="M70" i="598" s="1"/>
  <c r="J70" i="598" a="1"/>
  <c r="J70" i="598" s="1"/>
  <c r="H70" i="598"/>
  <c r="V69" i="598"/>
  <c r="W69" i="598" s="1"/>
  <c r="N69" i="598"/>
  <c r="K69" i="598" a="1"/>
  <c r="K69" i="598" s="1"/>
  <c r="M69" i="598" s="1"/>
  <c r="J69" i="598" a="1"/>
  <c r="J69" i="598" s="1"/>
  <c r="H69" i="598"/>
  <c r="K68" i="598" a="1"/>
  <c r="K68" i="598" s="1"/>
  <c r="H68" i="598"/>
  <c r="K67" i="598" a="1"/>
  <c r="K67" i="598" s="1"/>
  <c r="H67" i="598"/>
  <c r="V66" i="598"/>
  <c r="W66" i="598" s="1"/>
  <c r="N66" i="598"/>
  <c r="K66" i="598" a="1"/>
  <c r="K66" i="598" s="1"/>
  <c r="M66" i="598" s="1"/>
  <c r="J66" i="598" a="1"/>
  <c r="J66" i="598" s="1"/>
  <c r="H66" i="598"/>
  <c r="V65" i="598"/>
  <c r="W65" i="598" s="1"/>
  <c r="N65" i="598"/>
  <c r="K65" i="598" a="1"/>
  <c r="K65" i="598" s="1"/>
  <c r="M65" i="598" s="1"/>
  <c r="J65" i="598" a="1"/>
  <c r="J65" i="598" s="1"/>
  <c r="H65" i="598"/>
  <c r="V64" i="598"/>
  <c r="W64" i="598" s="1"/>
  <c r="N64" i="598"/>
  <c r="K64" i="598" a="1"/>
  <c r="K64" i="598" s="1"/>
  <c r="M64" i="598" s="1"/>
  <c r="J64" i="598" a="1"/>
  <c r="J64" i="598" s="1"/>
  <c r="H64" i="598"/>
  <c r="V63" i="598"/>
  <c r="W63" i="598" s="1"/>
  <c r="N63" i="598"/>
  <c r="K63" i="598" a="1"/>
  <c r="K63" i="598" s="1"/>
  <c r="M63" i="598" s="1"/>
  <c r="J63" i="598" a="1"/>
  <c r="J63" i="598" s="1"/>
  <c r="H63" i="598"/>
  <c r="V62" i="598"/>
  <c r="W62" i="598" s="1"/>
  <c r="N62" i="598"/>
  <c r="K62" i="598"/>
  <c r="M62" i="598" s="1"/>
  <c r="K62" i="598" a="1"/>
  <c r="J62" i="598"/>
  <c r="J62" i="598" a="1"/>
  <c r="H62" i="598"/>
  <c r="V61" i="598"/>
  <c r="W61" i="598" s="1"/>
  <c r="N61" i="598"/>
  <c r="K61" i="598" a="1"/>
  <c r="K61" i="598" s="1"/>
  <c r="M61" i="598" s="1"/>
  <c r="J61" i="598" a="1"/>
  <c r="J61" i="598" s="1"/>
  <c r="H61" i="598"/>
  <c r="V60" i="598"/>
  <c r="W60" i="598" s="1"/>
  <c r="N60" i="598"/>
  <c r="K60" i="598" a="1"/>
  <c r="K60" i="598" s="1"/>
  <c r="M60" i="598" s="1"/>
  <c r="J60" i="598" a="1"/>
  <c r="J60" i="598" s="1"/>
  <c r="H60" i="598"/>
  <c r="V59" i="598"/>
  <c r="W59" i="598" s="1"/>
  <c r="N59" i="598"/>
  <c r="K59" i="598" a="1"/>
  <c r="K59" i="598" s="1"/>
  <c r="M59" i="598" s="1"/>
  <c r="J59" i="598" a="1"/>
  <c r="J59" i="598" s="1"/>
  <c r="H59" i="598"/>
  <c r="V58" i="598"/>
  <c r="W58" i="598" s="1"/>
  <c r="N58" i="598"/>
  <c r="K58" i="598" a="1"/>
  <c r="K58" i="598" s="1"/>
  <c r="M58" i="598" s="1"/>
  <c r="J58" i="598" a="1"/>
  <c r="J58" i="598" s="1"/>
  <c r="H58" i="598"/>
  <c r="V57" i="598"/>
  <c r="W57" i="598" s="1"/>
  <c r="N57" i="598"/>
  <c r="K57" i="598" a="1"/>
  <c r="K57" i="598" s="1"/>
  <c r="M57" i="598" s="1"/>
  <c r="J57" i="598" a="1"/>
  <c r="J57" i="598" s="1"/>
  <c r="H57" i="598"/>
  <c r="K56" i="598" a="1"/>
  <c r="K56" i="598" s="1"/>
  <c r="M56" i="598" s="1"/>
  <c r="H56" i="598"/>
  <c r="K55" i="598" a="1"/>
  <c r="K55" i="598" s="1"/>
  <c r="M55" i="598" s="1"/>
  <c r="H55" i="598"/>
  <c r="K54" i="598" a="1"/>
  <c r="K54" i="598" s="1"/>
  <c r="M54" i="598" s="1"/>
  <c r="H54" i="598"/>
  <c r="K53" i="598" a="1"/>
  <c r="K53" i="598" s="1"/>
  <c r="M53" i="598" s="1"/>
  <c r="H53" i="598"/>
  <c r="N52" i="598"/>
  <c r="K52" i="598" a="1"/>
  <c r="K52" i="598" s="1"/>
  <c r="M52" i="598" s="1"/>
  <c r="H52" i="598"/>
  <c r="N51" i="598"/>
  <c r="K51" i="598" a="1"/>
  <c r="K51" i="598" s="1"/>
  <c r="M51" i="598" s="1"/>
  <c r="H51" i="598"/>
  <c r="N50" i="598"/>
  <c r="K50" i="598" a="1"/>
  <c r="K50" i="598" s="1"/>
  <c r="M50" i="598" s="1"/>
  <c r="H50" i="598"/>
  <c r="N49" i="598"/>
  <c r="K49" i="598" a="1"/>
  <c r="K49" i="598" s="1"/>
  <c r="M49" i="598" s="1"/>
  <c r="H49" i="598"/>
  <c r="V48" i="598"/>
  <c r="W48" i="598" s="1"/>
  <c r="N48" i="598"/>
  <c r="K48" i="598"/>
  <c r="M48" i="598" s="1"/>
  <c r="K48" i="598" a="1"/>
  <c r="J48" i="598" a="1"/>
  <c r="J48" i="598" s="1"/>
  <c r="H48" i="598"/>
  <c r="V47" i="598"/>
  <c r="W47" i="598" s="1"/>
  <c r="N47" i="598"/>
  <c r="K47" i="598" a="1"/>
  <c r="K47" i="598" s="1"/>
  <c r="M47" i="598" s="1"/>
  <c r="J47" i="598" a="1"/>
  <c r="J47" i="598" s="1"/>
  <c r="H47" i="598"/>
  <c r="V46" i="598"/>
  <c r="W46" i="598" s="1"/>
  <c r="N46" i="598"/>
  <c r="K46" i="598" a="1"/>
  <c r="K46" i="598" s="1"/>
  <c r="M46" i="598" s="1"/>
  <c r="J46" i="598" a="1"/>
  <c r="J46" i="598" s="1"/>
  <c r="H46" i="598"/>
  <c r="V45" i="598"/>
  <c r="W45" i="598" s="1"/>
  <c r="N45" i="598"/>
  <c r="K45" i="598" a="1"/>
  <c r="K45" i="598" s="1"/>
  <c r="M45" i="598" s="1"/>
  <c r="J45" i="598" a="1"/>
  <c r="J45" i="598" s="1"/>
  <c r="H45" i="598"/>
  <c r="V44" i="598"/>
  <c r="W44" i="598" s="1"/>
  <c r="N44" i="598"/>
  <c r="K44" i="598" a="1"/>
  <c r="K44" i="598" s="1"/>
  <c r="M44" i="598" s="1"/>
  <c r="J44" i="598" a="1"/>
  <c r="J44" i="598" s="1"/>
  <c r="H44" i="598"/>
  <c r="V43" i="598"/>
  <c r="W43" i="598" s="1"/>
  <c r="N43" i="598"/>
  <c r="K43" i="598" a="1"/>
  <c r="K43" i="598" s="1"/>
  <c r="M43" i="598" s="1"/>
  <c r="J43" i="598" a="1"/>
  <c r="J43" i="598" s="1"/>
  <c r="H43" i="598"/>
  <c r="V42" i="598"/>
  <c r="W42" i="598" s="1"/>
  <c r="N42" i="598"/>
  <c r="K42" i="598" a="1"/>
  <c r="K42" i="598" s="1"/>
  <c r="M42" i="598" s="1"/>
  <c r="J42" i="598" a="1"/>
  <c r="J42" i="598" s="1"/>
  <c r="H42" i="598"/>
  <c r="V41" i="598"/>
  <c r="W41" i="598" s="1"/>
  <c r="N41" i="598"/>
  <c r="K41" i="598" a="1"/>
  <c r="K41" i="598" s="1"/>
  <c r="M41" i="598" s="1"/>
  <c r="J41" i="598" a="1"/>
  <c r="J41" i="598" s="1"/>
  <c r="H41" i="598"/>
  <c r="V40" i="598"/>
  <c r="W40" i="598" s="1"/>
  <c r="N40" i="598"/>
  <c r="K40" i="598" a="1"/>
  <c r="K40" i="598" s="1"/>
  <c r="M40" i="598" s="1"/>
  <c r="J40" i="598" a="1"/>
  <c r="J40" i="598" s="1"/>
  <c r="H40" i="598"/>
  <c r="V39" i="598"/>
  <c r="W39" i="598" s="1"/>
  <c r="N39" i="598"/>
  <c r="K39" i="598" a="1"/>
  <c r="K39" i="598" s="1"/>
  <c r="M39" i="598" s="1"/>
  <c r="J39" i="598" a="1"/>
  <c r="J39" i="598" s="1"/>
  <c r="H39" i="598"/>
  <c r="V38" i="598"/>
  <c r="W38" i="598" s="1"/>
  <c r="N38" i="598"/>
  <c r="K38" i="598" a="1"/>
  <c r="K38" i="598" s="1"/>
  <c r="M38" i="598" s="1"/>
  <c r="J38" i="598" a="1"/>
  <c r="J38" i="598" s="1"/>
  <c r="H38" i="598"/>
  <c r="V37" i="598"/>
  <c r="W37" i="598" s="1"/>
  <c r="N37" i="598"/>
  <c r="K37" i="598" a="1"/>
  <c r="K37" i="598" s="1"/>
  <c r="M37" i="598" s="1"/>
  <c r="J37" i="598" a="1"/>
  <c r="J37" i="598" s="1"/>
  <c r="H37" i="598"/>
  <c r="H36" i="598"/>
  <c r="H35" i="598"/>
  <c r="H34" i="598"/>
  <c r="V33" i="598"/>
  <c r="W33" i="598" s="1"/>
  <c r="N33" i="598"/>
  <c r="K33" i="598" a="1"/>
  <c r="K33" i="598" s="1"/>
  <c r="M33" i="598" s="1"/>
  <c r="J33" i="598" a="1"/>
  <c r="J33" i="598" s="1"/>
  <c r="H33" i="598"/>
  <c r="V32" i="598"/>
  <c r="W32" i="598" s="1"/>
  <c r="N32" i="598"/>
  <c r="K32" i="598" a="1"/>
  <c r="K32" i="598" s="1"/>
  <c r="M32" i="598" s="1"/>
  <c r="J32" i="598" a="1"/>
  <c r="J32" i="598" s="1"/>
  <c r="H32" i="598"/>
  <c r="V31" i="598"/>
  <c r="W31" i="598" s="1"/>
  <c r="N31" i="598"/>
  <c r="K31" i="598" a="1"/>
  <c r="K31" i="598" s="1"/>
  <c r="M31" i="598" s="1"/>
  <c r="J31" i="598" a="1"/>
  <c r="J31" i="598" s="1"/>
  <c r="H31" i="598"/>
  <c r="K30" i="598" a="1"/>
  <c r="K30" i="598" s="1"/>
  <c r="H30" i="598"/>
  <c r="V29" i="598"/>
  <c r="N29" i="598"/>
  <c r="N86" i="598" s="1"/>
  <c r="K29" i="598" a="1"/>
  <c r="K29" i="598" s="1"/>
  <c r="J29" i="598" a="1"/>
  <c r="J29" i="598" s="1"/>
  <c r="H29" i="598"/>
  <c r="AA28" i="598"/>
  <c r="AA164" i="598" s="1"/>
  <c r="Z28" i="598"/>
  <c r="Z164" i="598" s="1"/>
  <c r="Y28" i="598"/>
  <c r="Y164" i="598" s="1"/>
  <c r="X28" i="598"/>
  <c r="X164" i="598" s="1"/>
  <c r="U28" i="598"/>
  <c r="U164" i="598" s="1"/>
  <c r="T28" i="598"/>
  <c r="T164" i="598" s="1"/>
  <c r="S28" i="598"/>
  <c r="S164" i="598" s="1"/>
  <c r="R28" i="598"/>
  <c r="R164" i="598" s="1"/>
  <c r="Q28" i="598"/>
  <c r="Q164" i="598" s="1"/>
  <c r="P28" i="598"/>
  <c r="O28" i="598"/>
  <c r="I28" i="598"/>
  <c r="G28" i="598"/>
  <c r="V27" i="598"/>
  <c r="W27" i="598" s="1"/>
  <c r="N27" i="598"/>
  <c r="K27" i="598" a="1"/>
  <c r="K27" i="598" s="1"/>
  <c r="M27" i="598" s="1"/>
  <c r="J27" i="598" a="1"/>
  <c r="J27" i="598" s="1"/>
  <c r="H27" i="598"/>
  <c r="V26" i="598"/>
  <c r="W26" i="598" s="1"/>
  <c r="N26" i="598"/>
  <c r="K26" i="598" a="1"/>
  <c r="K26" i="598" s="1"/>
  <c r="M26" i="598" s="1"/>
  <c r="J26" i="598" a="1"/>
  <c r="J26" i="598" s="1"/>
  <c r="H26" i="598"/>
  <c r="K25" i="598"/>
  <c r="M25" i="598" s="1"/>
  <c r="K25" i="598" a="1"/>
  <c r="J25" i="598" a="1"/>
  <c r="J25" i="598" s="1"/>
  <c r="H25" i="598"/>
  <c r="K24" i="598" a="1"/>
  <c r="K24" i="598" s="1"/>
  <c r="M24" i="598" s="1"/>
  <c r="J24" i="598" a="1"/>
  <c r="J24" i="598" s="1"/>
  <c r="H24" i="598"/>
  <c r="K23" i="598" a="1"/>
  <c r="K23" i="598" s="1"/>
  <c r="M23" i="598" s="1"/>
  <c r="J23" i="598" a="1"/>
  <c r="J23" i="598" s="1"/>
  <c r="H23" i="598"/>
  <c r="K22" i="598" a="1"/>
  <c r="K22" i="598" s="1"/>
  <c r="M22" i="598" s="1"/>
  <c r="J22" i="598" a="1"/>
  <c r="J22" i="598" s="1"/>
  <c r="H22" i="598"/>
  <c r="V21" i="598"/>
  <c r="W21" i="598" s="1"/>
  <c r="N21" i="598"/>
  <c r="K21" i="598" a="1"/>
  <c r="K21" i="598" s="1"/>
  <c r="M21" i="598" s="1"/>
  <c r="J21" i="598" a="1"/>
  <c r="J21" i="598" s="1"/>
  <c r="H21" i="598"/>
  <c r="V20" i="598"/>
  <c r="W20" i="598" s="1"/>
  <c r="N20" i="598"/>
  <c r="K20" i="598" a="1"/>
  <c r="K20" i="598" s="1"/>
  <c r="M20" i="598" s="1"/>
  <c r="J20" i="598" a="1"/>
  <c r="J20" i="598" s="1"/>
  <c r="H20" i="598"/>
  <c r="V19" i="598"/>
  <c r="W19" i="598" s="1"/>
  <c r="N19" i="598"/>
  <c r="K19" i="598" a="1"/>
  <c r="K19" i="598" s="1"/>
  <c r="M19" i="598" s="1"/>
  <c r="J19" i="598" a="1"/>
  <c r="J19" i="598" s="1"/>
  <c r="H19" i="598"/>
  <c r="N18" i="598"/>
  <c r="K18" i="598" a="1"/>
  <c r="K18" i="598" s="1"/>
  <c r="M18" i="598" s="1"/>
  <c r="J18" i="598" a="1"/>
  <c r="J18" i="598" s="1"/>
  <c r="H18" i="598"/>
  <c r="N17" i="598"/>
  <c r="K17" i="598" a="1"/>
  <c r="K17" i="598" s="1"/>
  <c r="M17" i="598" s="1"/>
  <c r="J17" i="598" a="1"/>
  <c r="J17" i="598" s="1"/>
  <c r="H17" i="598"/>
  <c r="V16" i="598"/>
  <c r="W16" i="598" s="1"/>
  <c r="N16" i="598"/>
  <c r="K16" i="598" a="1"/>
  <c r="K16" i="598" s="1"/>
  <c r="M16" i="598" s="1"/>
  <c r="J16" i="598" a="1"/>
  <c r="J16" i="598" s="1"/>
  <c r="H16" i="598"/>
  <c r="V15" i="598"/>
  <c r="W15" i="598" s="1"/>
  <c r="N15" i="598"/>
  <c r="K15" i="598"/>
  <c r="M15" i="598" s="1"/>
  <c r="K15" i="598" a="1"/>
  <c r="J15" i="598"/>
  <c r="J15" i="598" a="1"/>
  <c r="H15" i="598"/>
  <c r="N14" i="598"/>
  <c r="K14" i="598" a="1"/>
  <c r="K14" i="598" s="1"/>
  <c r="M14" i="598" s="1"/>
  <c r="H14" i="598"/>
  <c r="N13" i="598"/>
  <c r="K13" i="598" a="1"/>
  <c r="K13" i="598" s="1"/>
  <c r="M13" i="598" s="1"/>
  <c r="H13" i="598"/>
  <c r="V12" i="598"/>
  <c r="W12" i="598" s="1"/>
  <c r="N12" i="598"/>
  <c r="K12" i="598" a="1"/>
  <c r="K12" i="598" s="1"/>
  <c r="M12" i="598" s="1"/>
  <c r="J12" i="598" a="1"/>
  <c r="J12" i="598" s="1"/>
  <c r="H12" i="598"/>
  <c r="V11" i="598"/>
  <c r="W11" i="598" s="1"/>
  <c r="N11" i="598"/>
  <c r="K11" i="598"/>
  <c r="M11" i="598" s="1"/>
  <c r="K11" i="598" a="1"/>
  <c r="J11" i="598"/>
  <c r="J11" i="598" a="1"/>
  <c r="H11" i="598"/>
  <c r="V10" i="598"/>
  <c r="W10" i="598" s="1"/>
  <c r="N10" i="598"/>
  <c r="K10" i="598" a="1"/>
  <c r="K10" i="598" s="1"/>
  <c r="M10" i="598" s="1"/>
  <c r="J10" i="598" a="1"/>
  <c r="J10" i="598" s="1"/>
  <c r="H10" i="598"/>
  <c r="V9" i="598"/>
  <c r="W9" i="598" s="1"/>
  <c r="N9" i="598"/>
  <c r="K9" i="598" a="1"/>
  <c r="K9" i="598" s="1"/>
  <c r="M9" i="598" s="1"/>
  <c r="J9" i="598" a="1"/>
  <c r="J9" i="598" s="1"/>
  <c r="H9" i="598"/>
  <c r="V8" i="598"/>
  <c r="W8" i="598" s="1"/>
  <c r="N8" i="598"/>
  <c r="K8" i="598" a="1"/>
  <c r="K8" i="598" s="1"/>
  <c r="M8" i="598" s="1"/>
  <c r="J8" i="598" a="1"/>
  <c r="J8" i="598" s="1"/>
  <c r="H8" i="598"/>
  <c r="V7" i="598"/>
  <c r="V28" i="598" s="1"/>
  <c r="N7" i="598"/>
  <c r="N28" i="598" s="1"/>
  <c r="K7" i="598"/>
  <c r="K7" i="598" a="1"/>
  <c r="J7" i="598"/>
  <c r="J7" i="598" a="1"/>
  <c r="H7" i="598"/>
  <c r="H28" i="598" s="1"/>
  <c r="S528" i="600" l="1"/>
  <c r="S524" i="600" a="1"/>
  <c r="S524" i="600" s="1"/>
  <c r="S527" i="600"/>
  <c r="S529" i="600"/>
  <c r="S525" i="600"/>
  <c r="K521" i="600"/>
  <c r="O521" i="600" s="1" a="1"/>
  <c r="O521" i="600" s="1"/>
  <c r="G520" i="600"/>
  <c r="S528" i="599"/>
  <c r="S524" i="599" a="1"/>
  <c r="S524" i="599" s="1"/>
  <c r="S527" i="599"/>
  <c r="S529" i="599"/>
  <c r="S525" i="599"/>
  <c r="K521" i="599"/>
  <c r="O521" i="599" s="1" a="1"/>
  <c r="O521" i="599" s="1"/>
  <c r="I343" i="599"/>
  <c r="M343" i="599" s="1"/>
  <c r="G520" i="599"/>
  <c r="J535" i="598"/>
  <c r="Q535" i="598" s="1"/>
  <c r="R535" i="598" s="1"/>
  <c r="C536" i="598"/>
  <c r="T536" i="598" s="1" a="1"/>
  <c r="T536" i="598" s="1"/>
  <c r="J534" i="598"/>
  <c r="Q534" i="598" s="1"/>
  <c r="R534" i="598" s="1"/>
  <c r="J536" i="598"/>
  <c r="Q533" i="598"/>
  <c r="R533" i="598" s="1"/>
  <c r="R536" i="598" s="1"/>
  <c r="I164" i="598"/>
  <c r="B172" i="598" s="1"/>
  <c r="H86" i="598"/>
  <c r="V86" i="598"/>
  <c r="W86" i="598" s="1"/>
  <c r="H121" i="598"/>
  <c r="V121" i="598"/>
  <c r="W121" i="598" s="1"/>
  <c r="N163" i="598"/>
  <c r="K163" i="598"/>
  <c r="W149" i="598"/>
  <c r="R170" i="598"/>
  <c r="N137" i="598"/>
  <c r="N121" i="598"/>
  <c r="N164" i="598" s="1"/>
  <c r="B173" i="598" s="1"/>
  <c r="E173" i="598" s="1"/>
  <c r="W7" i="598"/>
  <c r="J163" i="598" a="1"/>
  <c r="J163" i="598" s="1"/>
  <c r="K28" i="598"/>
  <c r="W28" i="598"/>
  <c r="K86" i="598"/>
  <c r="M29" i="598"/>
  <c r="M86" i="598" s="1"/>
  <c r="M7" i="598"/>
  <c r="M28" i="598" s="1"/>
  <c r="C524" i="598"/>
  <c r="G164" i="598"/>
  <c r="C520" i="598"/>
  <c r="R166" i="598"/>
  <c r="O164" i="598"/>
  <c r="K525" i="598"/>
  <c r="K526" i="598"/>
  <c r="K528" i="598"/>
  <c r="K529" i="598"/>
  <c r="J28" i="598" a="1"/>
  <c r="J28" i="598" s="1"/>
  <c r="X167" i="598"/>
  <c r="P164" i="598"/>
  <c r="X168" i="598" s="1"/>
  <c r="W29" i="598"/>
  <c r="K121" i="598"/>
  <c r="M87" i="598"/>
  <c r="M121" i="598" s="1"/>
  <c r="K137" i="598"/>
  <c r="M122" i="598"/>
  <c r="M137" i="598" s="1"/>
  <c r="K527" i="598"/>
  <c r="K148" i="598"/>
  <c r="K170" i="598"/>
  <c r="M166" i="598"/>
  <c r="M178" i="598"/>
  <c r="M199" i="598" s="1"/>
  <c r="K199" i="598"/>
  <c r="V137" i="598"/>
  <c r="W137" i="598" s="1"/>
  <c r="E170" i="598"/>
  <c r="W178" i="598"/>
  <c r="W199" i="598" s="1"/>
  <c r="W335" i="598" s="1"/>
  <c r="J199" i="598" a="1"/>
  <c r="J199" i="598" s="1"/>
  <c r="X338" i="598"/>
  <c r="P335" i="598"/>
  <c r="X339" i="598" s="1"/>
  <c r="K257" i="598"/>
  <c r="K292" i="598"/>
  <c r="M293" i="598"/>
  <c r="M308" i="598" s="1"/>
  <c r="K308" i="598"/>
  <c r="K370" i="598"/>
  <c r="M349" i="598"/>
  <c r="M370" i="598" s="1"/>
  <c r="J86" i="598" a="1"/>
  <c r="J86" i="598" s="1"/>
  <c r="W87" i="598"/>
  <c r="J121" i="598" a="1"/>
  <c r="J121" i="598" s="1"/>
  <c r="J137" i="598" a="1"/>
  <c r="J137" i="598" s="1"/>
  <c r="M138" i="598"/>
  <c r="M148" i="598" s="1"/>
  <c r="J148" i="598" a="1"/>
  <c r="J148" i="598" s="1"/>
  <c r="M149" i="598"/>
  <c r="M163" i="598" s="1"/>
  <c r="J335" i="598" a="1"/>
  <c r="J335" i="598" s="1"/>
  <c r="M342" i="598" s="1"/>
  <c r="B342" i="598"/>
  <c r="M344" i="598" s="1" a="1"/>
  <c r="M344" i="598" s="1"/>
  <c r="O335" i="598"/>
  <c r="R337" i="598"/>
  <c r="M258" i="598"/>
  <c r="M292" i="598" s="1"/>
  <c r="K334" i="598"/>
  <c r="X344" i="598"/>
  <c r="Z343" i="598" s="1"/>
  <c r="W293" i="598"/>
  <c r="M309" i="598"/>
  <c r="M319" i="598" s="1"/>
  <c r="M320" i="598"/>
  <c r="M334" i="598" s="1"/>
  <c r="K337" i="598"/>
  <c r="Z337" i="598" a="1"/>
  <c r="Z337" i="598" s="1"/>
  <c r="W349" i="598"/>
  <c r="W370" i="598" s="1"/>
  <c r="J370" i="598" a="1"/>
  <c r="J370" i="598" s="1"/>
  <c r="K428" i="598"/>
  <c r="K463" i="598"/>
  <c r="M429" i="598"/>
  <c r="M463" i="598" s="1"/>
  <c r="I516" i="598"/>
  <c r="W507" i="598"/>
  <c r="B514" i="598"/>
  <c r="J507" i="598" a="1"/>
  <c r="J507" i="598" s="1"/>
  <c r="M514" i="598" s="1"/>
  <c r="K490" i="598"/>
  <c r="M480" i="598"/>
  <c r="M490" i="598" s="1"/>
  <c r="K506" i="598"/>
  <c r="M491" i="598"/>
  <c r="M506" i="598" s="1"/>
  <c r="R511" i="598"/>
  <c r="M464" i="598"/>
  <c r="M479" i="598" s="1"/>
  <c r="R512" i="598"/>
  <c r="W480" i="598"/>
  <c r="R513" i="598"/>
  <c r="H506" i="598"/>
  <c r="H507" i="598" s="1"/>
  <c r="E514" i="598" s="1"/>
  <c r="N506" i="598"/>
  <c r="N507" i="598" s="1"/>
  <c r="B516" i="598" s="1"/>
  <c r="W491" i="598"/>
  <c r="W506" i="598" s="1"/>
  <c r="R509" i="598"/>
  <c r="M371" i="598"/>
  <c r="M428" i="598" s="1"/>
  <c r="W429" i="598"/>
  <c r="M509" i="598"/>
  <c r="X509" i="598"/>
  <c r="S533" i="598" a="1"/>
  <c r="S533" i="598" s="1"/>
  <c r="S534" i="598" a="1"/>
  <c r="S534" i="598" s="1"/>
  <c r="S535" i="598" a="1"/>
  <c r="S535" i="598" s="1"/>
  <c r="Q536" i="598"/>
  <c r="I159" i="597"/>
  <c r="I10" i="597"/>
  <c r="I122" i="597"/>
  <c r="I58" i="597"/>
  <c r="I19" i="597"/>
  <c r="S530" i="600" l="1"/>
  <c r="K520" i="600"/>
  <c r="O520" i="600" s="1"/>
  <c r="K519" i="600"/>
  <c r="S530" i="599"/>
  <c r="K520" i="599"/>
  <c r="O520" i="599" s="1"/>
  <c r="K519" i="599"/>
  <c r="S536" i="598" a="1"/>
  <c r="S536" i="598" s="1"/>
  <c r="H164" i="598"/>
  <c r="E171" i="598" s="1"/>
  <c r="X173" i="598"/>
  <c r="Z169" i="598" s="1"/>
  <c r="G519" i="598"/>
  <c r="K164" i="598"/>
  <c r="E172" i="598" s="1"/>
  <c r="I172" i="598" s="1"/>
  <c r="M172" i="598" s="1"/>
  <c r="E516" i="598"/>
  <c r="C521" i="598"/>
  <c r="G521" i="598" s="1"/>
  <c r="R516" i="598"/>
  <c r="T509" i="598" a="1"/>
  <c r="T509" i="598" s="1"/>
  <c r="M516" i="598" a="1"/>
  <c r="M516" i="598" s="1"/>
  <c r="M507" i="598"/>
  <c r="Z338" i="598"/>
  <c r="Z170" i="598"/>
  <c r="K335" i="598"/>
  <c r="Q526" i="598"/>
  <c r="Z168" i="598"/>
  <c r="K524" i="598"/>
  <c r="R173" i="598"/>
  <c r="C530" i="598"/>
  <c r="E524" i="598" s="1"/>
  <c r="V164" i="598"/>
  <c r="I173" i="598" s="1"/>
  <c r="X516" i="598"/>
  <c r="Z509" i="598" s="1" a="1"/>
  <c r="Z509" i="598" s="1"/>
  <c r="T513" i="598"/>
  <c r="T512" i="598"/>
  <c r="T511" i="598"/>
  <c r="M337" i="598"/>
  <c r="K341" i="598"/>
  <c r="M341" i="598" s="1"/>
  <c r="Z342" i="598"/>
  <c r="Z341" i="598"/>
  <c r="Z340" i="598"/>
  <c r="R344" i="598"/>
  <c r="T337" i="598" s="1" a="1"/>
  <c r="T337" i="598" s="1"/>
  <c r="Z166" i="598" a="1"/>
  <c r="Z166" i="598" s="1"/>
  <c r="Z172" i="598"/>
  <c r="K507" i="598"/>
  <c r="Z339" i="598"/>
  <c r="Z171" i="598"/>
  <c r="M335" i="598"/>
  <c r="M170" i="598"/>
  <c r="Q525" i="598"/>
  <c r="Z167" i="598"/>
  <c r="B171" i="598"/>
  <c r="C519" i="598" s="1"/>
  <c r="L164" i="598"/>
  <c r="I171" i="598" s="1"/>
  <c r="J164" i="598" a="1"/>
  <c r="J164" i="598" s="1"/>
  <c r="M171" i="598" s="1"/>
  <c r="M164" i="598"/>
  <c r="W164" i="598"/>
  <c r="G159" i="597"/>
  <c r="G30" i="597"/>
  <c r="E515" i="598" l="1"/>
  <c r="I515" i="598" s="1"/>
  <c r="M515" i="598" s="1"/>
  <c r="L507" i="598"/>
  <c r="I514" i="598" s="1"/>
  <c r="K530" i="598"/>
  <c r="T172" i="598"/>
  <c r="T167" i="598"/>
  <c r="T168" i="598"/>
  <c r="T170" i="598"/>
  <c r="T171" i="598"/>
  <c r="T169" i="598"/>
  <c r="O519" i="598" a="1"/>
  <c r="O519" i="598" s="1"/>
  <c r="Q530" i="598"/>
  <c r="T343" i="598"/>
  <c r="T342" i="598"/>
  <c r="T341" i="598"/>
  <c r="T340" i="598"/>
  <c r="T338" i="598"/>
  <c r="T339" i="598"/>
  <c r="Z515" i="598"/>
  <c r="Z514" i="598"/>
  <c r="Z513" i="598"/>
  <c r="Z512" i="598"/>
  <c r="Z511" i="598"/>
  <c r="Z510" i="598"/>
  <c r="K521" i="598"/>
  <c r="O521" i="598" s="1" a="1"/>
  <c r="O521" i="598" s="1"/>
  <c r="M173" i="598" a="1"/>
  <c r="M173" i="598" s="1"/>
  <c r="E526" i="598"/>
  <c r="E529" i="598"/>
  <c r="E525" i="598"/>
  <c r="E527" i="598"/>
  <c r="E528" i="598"/>
  <c r="T166" i="598" a="1"/>
  <c r="T166" i="598" s="1"/>
  <c r="M524" i="598" a="1"/>
  <c r="M524" i="598" s="1"/>
  <c r="S526" i="598"/>
  <c r="E343" i="598"/>
  <c r="L335" i="598"/>
  <c r="I342" i="598" s="1"/>
  <c r="T515" i="598"/>
  <c r="T514" i="598"/>
  <c r="T510" i="598"/>
  <c r="I31" i="597"/>
  <c r="I30" i="597"/>
  <c r="I29" i="597"/>
  <c r="I38" i="597"/>
  <c r="E530" i="598" l="1"/>
  <c r="S528" i="598"/>
  <c r="S524" i="598" a="1"/>
  <c r="S524" i="598" s="1"/>
  <c r="S527" i="598"/>
  <c r="S529" i="598"/>
  <c r="M529" i="598"/>
  <c r="M526" i="598"/>
  <c r="M527" i="598"/>
  <c r="M528" i="598"/>
  <c r="M525" i="598"/>
  <c r="I343" i="598"/>
  <c r="M343" i="598" s="1"/>
  <c r="G520" i="598"/>
  <c r="S525" i="598"/>
  <c r="G151" i="597"/>
  <c r="G117" i="597"/>
  <c r="G122" i="597"/>
  <c r="G144" i="597"/>
  <c r="G58" i="597"/>
  <c r="G38" i="597"/>
  <c r="G29" i="597"/>
  <c r="G10" i="597"/>
  <c r="G19" i="597"/>
  <c r="P536" i="597"/>
  <c r="O536" i="597"/>
  <c r="N536" i="597"/>
  <c r="M536" i="597"/>
  <c r="L536" i="597"/>
  <c r="K536" i="597"/>
  <c r="I536" i="597"/>
  <c r="H536" i="597"/>
  <c r="G536" i="597"/>
  <c r="F536" i="597"/>
  <c r="E536" i="597"/>
  <c r="D536" i="597"/>
  <c r="C535" i="597"/>
  <c r="J535" i="597" s="1"/>
  <c r="Q535" i="597" s="1"/>
  <c r="C534" i="597"/>
  <c r="J534" i="597" s="1"/>
  <c r="Q534" i="597" s="1"/>
  <c r="C533" i="597"/>
  <c r="J533" i="597" s="1"/>
  <c r="G517" i="597"/>
  <c r="N517" i="597" s="1"/>
  <c r="X515" i="597"/>
  <c r="X514" i="597"/>
  <c r="X513" i="597"/>
  <c r="G513" i="597"/>
  <c r="C513" i="597"/>
  <c r="X512" i="597"/>
  <c r="I512" i="597"/>
  <c r="E512" i="597"/>
  <c r="K512" i="597" s="1"/>
  <c r="M512" i="597" s="1"/>
  <c r="X511" i="597"/>
  <c r="I511" i="597"/>
  <c r="E511" i="597"/>
  <c r="K511" i="597" s="1"/>
  <c r="M511" i="597" s="1"/>
  <c r="I510" i="597"/>
  <c r="E510" i="597"/>
  <c r="K510" i="597" s="1"/>
  <c r="M510" i="597" s="1"/>
  <c r="I509" i="597"/>
  <c r="I513" i="597" s="1"/>
  <c r="E509" i="597"/>
  <c r="E513" i="597" s="1"/>
  <c r="AA506" i="597"/>
  <c r="Z506" i="597"/>
  <c r="Y506" i="597"/>
  <c r="X506" i="597"/>
  <c r="U506" i="597"/>
  <c r="T506" i="597"/>
  <c r="S506" i="597"/>
  <c r="R506" i="597"/>
  <c r="Q506" i="597"/>
  <c r="P506" i="597"/>
  <c r="O506" i="597"/>
  <c r="R514" i="597" s="1"/>
  <c r="J506" i="597" a="1"/>
  <c r="J506" i="597" s="1"/>
  <c r="I506" i="597"/>
  <c r="G506" i="597"/>
  <c r="H505" i="597"/>
  <c r="H504" i="597"/>
  <c r="H503" i="597"/>
  <c r="D502" i="597"/>
  <c r="H502" i="597" s="1"/>
  <c r="V501" i="597"/>
  <c r="W501" i="597" s="1"/>
  <c r="N501" i="597"/>
  <c r="K501" i="597" a="1"/>
  <c r="K501" i="597" s="1"/>
  <c r="M501" i="597" s="1"/>
  <c r="J501" i="597" a="1"/>
  <c r="J501" i="597" s="1"/>
  <c r="H501" i="597"/>
  <c r="H500" i="597"/>
  <c r="H499" i="597"/>
  <c r="W498" i="597"/>
  <c r="V498" i="597"/>
  <c r="N498" i="597"/>
  <c r="K498" i="597"/>
  <c r="M498" i="597" s="1"/>
  <c r="K498" i="597" a="1"/>
  <c r="J498" i="597"/>
  <c r="J498" i="597" a="1"/>
  <c r="H498" i="597"/>
  <c r="V497" i="597"/>
  <c r="W497" i="597" s="1"/>
  <c r="N497" i="597"/>
  <c r="K497" i="597" a="1"/>
  <c r="K497" i="597" s="1"/>
  <c r="M497" i="597" s="1"/>
  <c r="J497" i="597" a="1"/>
  <c r="J497" i="597" s="1"/>
  <c r="H497" i="597"/>
  <c r="H496" i="597"/>
  <c r="H495" i="597"/>
  <c r="W494" i="597"/>
  <c r="V494" i="597"/>
  <c r="N494" i="597"/>
  <c r="K494" i="597"/>
  <c r="M494" i="597" s="1"/>
  <c r="K494" i="597" a="1"/>
  <c r="J494" i="597"/>
  <c r="J494" i="597" a="1"/>
  <c r="H494" i="597"/>
  <c r="V493" i="597"/>
  <c r="W493" i="597" s="1"/>
  <c r="N493" i="597"/>
  <c r="K493" i="597" a="1"/>
  <c r="K493" i="597" s="1"/>
  <c r="M493" i="597" s="1"/>
  <c r="J493" i="597" a="1"/>
  <c r="J493" i="597" s="1"/>
  <c r="H493" i="597"/>
  <c r="W492" i="597"/>
  <c r="V492" i="597"/>
  <c r="N492" i="597"/>
  <c r="K492" i="597"/>
  <c r="M492" i="597" s="1"/>
  <c r="K492" i="597" a="1"/>
  <c r="J492" i="597"/>
  <c r="J492" i="597" a="1"/>
  <c r="H492" i="597"/>
  <c r="V491" i="597"/>
  <c r="V506" i="597" s="1"/>
  <c r="N491" i="597"/>
  <c r="N506" i="597" s="1"/>
  <c r="K491" i="597" a="1"/>
  <c r="K491" i="597" s="1"/>
  <c r="J491" i="597" a="1"/>
  <c r="J491" i="597" s="1"/>
  <c r="H491" i="597"/>
  <c r="H506" i="597" s="1"/>
  <c r="AA490" i="597"/>
  <c r="Z490" i="597"/>
  <c r="Y490" i="597"/>
  <c r="X490" i="597"/>
  <c r="U490" i="597"/>
  <c r="T490" i="597"/>
  <c r="S490" i="597"/>
  <c r="Q490" i="597"/>
  <c r="P490" i="597"/>
  <c r="O490" i="597"/>
  <c r="J490" i="597" a="1"/>
  <c r="J490" i="597" s="1"/>
  <c r="I490" i="597"/>
  <c r="G490" i="597"/>
  <c r="W489" i="597"/>
  <c r="V489" i="597"/>
  <c r="N489" i="597"/>
  <c r="K489" i="597"/>
  <c r="M489" i="597" s="1"/>
  <c r="K489" i="597" a="1"/>
  <c r="J489" i="597"/>
  <c r="J489" i="597" a="1"/>
  <c r="H489" i="597"/>
  <c r="H488" i="597"/>
  <c r="H487" i="597"/>
  <c r="H486" i="597"/>
  <c r="H485" i="597"/>
  <c r="V484" i="597"/>
  <c r="W484" i="597" s="1"/>
  <c r="N484" i="597"/>
  <c r="K484" i="597" a="1"/>
  <c r="K484" i="597" s="1"/>
  <c r="M484" i="597" s="1"/>
  <c r="J484" i="597" a="1"/>
  <c r="J484" i="597" s="1"/>
  <c r="H484" i="597"/>
  <c r="W483" i="597"/>
  <c r="V483" i="597"/>
  <c r="N483" i="597"/>
  <c r="K483" i="597"/>
  <c r="M483" i="597" s="1"/>
  <c r="K483" i="597" a="1"/>
  <c r="J483" i="597"/>
  <c r="J483" i="597" a="1"/>
  <c r="H483" i="597"/>
  <c r="V482" i="597"/>
  <c r="W482" i="597" s="1"/>
  <c r="N482" i="597"/>
  <c r="K482" i="597" a="1"/>
  <c r="K482" i="597" s="1"/>
  <c r="M482" i="597" s="1"/>
  <c r="J482" i="597" a="1"/>
  <c r="J482" i="597" s="1"/>
  <c r="H482" i="597"/>
  <c r="W481" i="597"/>
  <c r="V481" i="597"/>
  <c r="N481" i="597"/>
  <c r="N490" i="597" s="1"/>
  <c r="K481" i="597"/>
  <c r="M481" i="597" s="1"/>
  <c r="K481" i="597" a="1"/>
  <c r="J481" i="597"/>
  <c r="J481" i="597" a="1"/>
  <c r="H481" i="597"/>
  <c r="H490" i="597" s="1"/>
  <c r="V480" i="597"/>
  <c r="V490" i="597" s="1"/>
  <c r="W490" i="597" s="1"/>
  <c r="N480" i="597"/>
  <c r="K480" i="597" a="1"/>
  <c r="K480" i="597" s="1"/>
  <c r="J480" i="597" a="1"/>
  <c r="J480" i="597" s="1"/>
  <c r="H480" i="597"/>
  <c r="AA479" i="597"/>
  <c r="Z479" i="597"/>
  <c r="Y479" i="597"/>
  <c r="X479" i="597"/>
  <c r="U479" i="597"/>
  <c r="T479" i="597"/>
  <c r="S479" i="597"/>
  <c r="Q479" i="597"/>
  <c r="P479" i="597"/>
  <c r="O479" i="597"/>
  <c r="J479" i="597" a="1"/>
  <c r="J479" i="597" s="1"/>
  <c r="I479" i="597"/>
  <c r="G479" i="597"/>
  <c r="W478" i="597"/>
  <c r="V478" i="597"/>
  <c r="N478" i="597"/>
  <c r="K478" i="597"/>
  <c r="M478" i="597" s="1"/>
  <c r="K478" i="597" a="1"/>
  <c r="J478" i="597"/>
  <c r="J478" i="597" a="1"/>
  <c r="H478" i="597"/>
  <c r="V477" i="597"/>
  <c r="W477" i="597" s="1"/>
  <c r="N477" i="597"/>
  <c r="K477" i="597" a="1"/>
  <c r="K477" i="597" s="1"/>
  <c r="M477" i="597" s="1"/>
  <c r="J477" i="597" a="1"/>
  <c r="J477" i="597" s="1"/>
  <c r="H477" i="597"/>
  <c r="W476" i="597"/>
  <c r="V476" i="597"/>
  <c r="N476" i="597"/>
  <c r="K476" i="597"/>
  <c r="M476" i="597" s="1"/>
  <c r="K476" i="597" a="1"/>
  <c r="J476" i="597"/>
  <c r="J476" i="597" a="1"/>
  <c r="H476" i="597"/>
  <c r="V475" i="597"/>
  <c r="W475" i="597" s="1"/>
  <c r="N475" i="597"/>
  <c r="K475" i="597" a="1"/>
  <c r="K475" i="597" s="1"/>
  <c r="M475" i="597" s="1"/>
  <c r="J475" i="597" a="1"/>
  <c r="J475" i="597" s="1"/>
  <c r="H475" i="597"/>
  <c r="W474" i="597"/>
  <c r="V474" i="597"/>
  <c r="N474" i="597"/>
  <c r="K474" i="597"/>
  <c r="M474" i="597" s="1"/>
  <c r="K474" i="597" a="1"/>
  <c r="J474" i="597"/>
  <c r="J474" i="597" a="1"/>
  <c r="H474" i="597"/>
  <c r="V473" i="597"/>
  <c r="W473" i="597" s="1"/>
  <c r="N473" i="597"/>
  <c r="K473" i="597" a="1"/>
  <c r="K473" i="597" s="1"/>
  <c r="M473" i="597" s="1"/>
  <c r="J473" i="597" a="1"/>
  <c r="J473" i="597" s="1"/>
  <c r="H473" i="597"/>
  <c r="W472" i="597"/>
  <c r="V472" i="597"/>
  <c r="N472" i="597"/>
  <c r="K472" i="597"/>
  <c r="M472" i="597" s="1"/>
  <c r="K472" i="597" a="1"/>
  <c r="J472" i="597"/>
  <c r="J472" i="597" a="1"/>
  <c r="H472" i="597"/>
  <c r="V471" i="597"/>
  <c r="W471" i="597" s="1"/>
  <c r="N471" i="597"/>
  <c r="K471" i="597" a="1"/>
  <c r="K471" i="597" s="1"/>
  <c r="M471" i="597" s="1"/>
  <c r="J471" i="597" a="1"/>
  <c r="J471" i="597" s="1"/>
  <c r="H471" i="597"/>
  <c r="W470" i="597"/>
  <c r="V470" i="597"/>
  <c r="N470" i="597"/>
  <c r="K470" i="597"/>
  <c r="M470" i="597" s="1"/>
  <c r="K470" i="597" a="1"/>
  <c r="J470" i="597"/>
  <c r="J470" i="597" a="1"/>
  <c r="H470" i="597"/>
  <c r="V469" i="597"/>
  <c r="W469" i="597" s="1"/>
  <c r="N469" i="597"/>
  <c r="K469" i="597" a="1"/>
  <c r="K469" i="597" s="1"/>
  <c r="M469" i="597" s="1"/>
  <c r="J469" i="597" a="1"/>
  <c r="J469" i="597" s="1"/>
  <c r="H469" i="597"/>
  <c r="W468" i="597"/>
  <c r="V468" i="597"/>
  <c r="N468" i="597"/>
  <c r="K468" i="597"/>
  <c r="M468" i="597" s="1"/>
  <c r="K468" i="597" a="1"/>
  <c r="J468" i="597"/>
  <c r="J468" i="597" a="1"/>
  <c r="H468" i="597"/>
  <c r="V467" i="597"/>
  <c r="W467" i="597" s="1"/>
  <c r="N467" i="597"/>
  <c r="K467" i="597" a="1"/>
  <c r="K467" i="597" s="1"/>
  <c r="M467" i="597" s="1"/>
  <c r="J467" i="597" a="1"/>
  <c r="J467" i="597" s="1"/>
  <c r="H467" i="597"/>
  <c r="W466" i="597"/>
  <c r="V466" i="597"/>
  <c r="N466" i="597"/>
  <c r="K466" i="597"/>
  <c r="M466" i="597" s="1"/>
  <c r="K466" i="597" a="1"/>
  <c r="J466" i="597"/>
  <c r="J466" i="597" a="1"/>
  <c r="H466" i="597"/>
  <c r="V465" i="597"/>
  <c r="W465" i="597" s="1"/>
  <c r="N465" i="597"/>
  <c r="K465" i="597" a="1"/>
  <c r="K465" i="597" s="1"/>
  <c r="M465" i="597" s="1"/>
  <c r="J465" i="597" a="1"/>
  <c r="J465" i="597" s="1"/>
  <c r="H465" i="597"/>
  <c r="W464" i="597"/>
  <c r="V464" i="597"/>
  <c r="V479" i="597" s="1"/>
  <c r="W479" i="597" s="1"/>
  <c r="N464" i="597"/>
  <c r="N479" i="597" s="1"/>
  <c r="K464" i="597"/>
  <c r="K464" i="597" a="1"/>
  <c r="J464" i="597"/>
  <c r="J464" i="597" a="1"/>
  <c r="H464" i="597"/>
  <c r="H479" i="597" s="1"/>
  <c r="AA463" i="597"/>
  <c r="Z463" i="597"/>
  <c r="Y463" i="597"/>
  <c r="X463" i="597"/>
  <c r="U463" i="597"/>
  <c r="T463" i="597"/>
  <c r="S463" i="597"/>
  <c r="R463" i="597"/>
  <c r="Q463" i="597"/>
  <c r="P463" i="597"/>
  <c r="O463" i="597"/>
  <c r="J463" i="597" a="1"/>
  <c r="J463" i="597" s="1"/>
  <c r="I463" i="597"/>
  <c r="G463" i="597"/>
  <c r="W462" i="597"/>
  <c r="V462" i="597"/>
  <c r="N462" i="597"/>
  <c r="K462" i="597"/>
  <c r="M462" i="597" s="1"/>
  <c r="K462" i="597" a="1"/>
  <c r="J462" i="597"/>
  <c r="J462" i="597" a="1"/>
  <c r="H462" i="597"/>
  <c r="V461" i="597"/>
  <c r="W461" i="597" s="1"/>
  <c r="N461" i="597"/>
  <c r="K461" i="597" a="1"/>
  <c r="K461" i="597" s="1"/>
  <c r="M461" i="597" s="1"/>
  <c r="J461" i="597" a="1"/>
  <c r="J461" i="597" s="1"/>
  <c r="H461" i="597"/>
  <c r="V460" i="597"/>
  <c r="W460" i="597" s="1"/>
  <c r="N460" i="597"/>
  <c r="K460" i="597" a="1"/>
  <c r="K460" i="597" s="1"/>
  <c r="M460" i="597" s="1"/>
  <c r="J460" i="597" a="1"/>
  <c r="J460" i="597" s="1"/>
  <c r="H460" i="597"/>
  <c r="K459" i="597" a="1"/>
  <c r="K459" i="597" s="1"/>
  <c r="M459" i="597" s="1"/>
  <c r="H459" i="597"/>
  <c r="K458" i="597" a="1"/>
  <c r="K458" i="597" s="1"/>
  <c r="M458" i="597" s="1"/>
  <c r="H458" i="597"/>
  <c r="K457" i="597" a="1"/>
  <c r="K457" i="597" s="1"/>
  <c r="M457" i="597" s="1"/>
  <c r="H457" i="597"/>
  <c r="W456" i="597"/>
  <c r="V456" i="597"/>
  <c r="N456" i="597"/>
  <c r="K456" i="597"/>
  <c r="M456" i="597" s="1"/>
  <c r="K456" i="597" a="1"/>
  <c r="J456" i="597"/>
  <c r="J456" i="597" a="1"/>
  <c r="H456" i="597"/>
  <c r="V455" i="597"/>
  <c r="W455" i="597" s="1"/>
  <c r="N455" i="597"/>
  <c r="K455" i="597" a="1"/>
  <c r="K455" i="597" s="1"/>
  <c r="M455" i="597" s="1"/>
  <c r="J455" i="597" a="1"/>
  <c r="J455" i="597" s="1"/>
  <c r="H455" i="597"/>
  <c r="N454" i="597"/>
  <c r="K454" i="597"/>
  <c r="M454" i="597" s="1"/>
  <c r="K454" i="597" a="1"/>
  <c r="H454" i="597"/>
  <c r="N453" i="597"/>
  <c r="K453" i="597" a="1"/>
  <c r="K453" i="597" s="1"/>
  <c r="M453" i="597" s="1"/>
  <c r="H453" i="597"/>
  <c r="N452" i="597"/>
  <c r="K452" i="597"/>
  <c r="M452" i="597" s="1"/>
  <c r="K452" i="597" a="1"/>
  <c r="H452" i="597"/>
  <c r="N451" i="597"/>
  <c r="K451" i="597" a="1"/>
  <c r="K451" i="597" s="1"/>
  <c r="M451" i="597" s="1"/>
  <c r="H451" i="597"/>
  <c r="N450" i="597"/>
  <c r="K450" i="597"/>
  <c r="M450" i="597" s="1"/>
  <c r="K450" i="597" a="1"/>
  <c r="H450" i="597"/>
  <c r="N449" i="597"/>
  <c r="K449" i="597" a="1"/>
  <c r="K449" i="597" s="1"/>
  <c r="M449" i="597" s="1"/>
  <c r="H449" i="597"/>
  <c r="W448" i="597"/>
  <c r="V448" i="597"/>
  <c r="N448" i="597"/>
  <c r="K448" i="597"/>
  <c r="M448" i="597" s="1"/>
  <c r="K448" i="597" a="1"/>
  <c r="J448" i="597"/>
  <c r="J448" i="597" a="1"/>
  <c r="H448" i="597"/>
  <c r="V447" i="597"/>
  <c r="W447" i="597" s="1"/>
  <c r="N447" i="597"/>
  <c r="K447" i="597" a="1"/>
  <c r="K447" i="597" s="1"/>
  <c r="M447" i="597" s="1"/>
  <c r="J447" i="597" a="1"/>
  <c r="J447" i="597" s="1"/>
  <c r="H447" i="597"/>
  <c r="W446" i="597"/>
  <c r="V446" i="597"/>
  <c r="N446" i="597"/>
  <c r="K446" i="597"/>
  <c r="M446" i="597" s="1"/>
  <c r="K446" i="597" a="1"/>
  <c r="J446" i="597"/>
  <c r="J446" i="597" a="1"/>
  <c r="H446" i="597"/>
  <c r="V445" i="597"/>
  <c r="W445" i="597" s="1"/>
  <c r="N445" i="597"/>
  <c r="K445" i="597" a="1"/>
  <c r="K445" i="597" s="1"/>
  <c r="M445" i="597" s="1"/>
  <c r="J445" i="597" a="1"/>
  <c r="J445" i="597" s="1"/>
  <c r="H445" i="597"/>
  <c r="W444" i="597"/>
  <c r="V444" i="597"/>
  <c r="N444" i="597"/>
  <c r="K444" i="597"/>
  <c r="M444" i="597" s="1"/>
  <c r="K444" i="597" a="1"/>
  <c r="J444" i="597"/>
  <c r="J444" i="597" a="1"/>
  <c r="H444" i="597"/>
  <c r="V443" i="597"/>
  <c r="W443" i="597" s="1"/>
  <c r="N443" i="597"/>
  <c r="K443" i="597" a="1"/>
  <c r="K443" i="597" s="1"/>
  <c r="M443" i="597" s="1"/>
  <c r="J443" i="597" a="1"/>
  <c r="J443" i="597" s="1"/>
  <c r="H443" i="597"/>
  <c r="W442" i="597"/>
  <c r="V442" i="597"/>
  <c r="N442" i="597"/>
  <c r="K442" i="597"/>
  <c r="M442" i="597" s="1"/>
  <c r="K442" i="597" a="1"/>
  <c r="J442" i="597"/>
  <c r="J442" i="597" a="1"/>
  <c r="H442" i="597"/>
  <c r="V441" i="597"/>
  <c r="W441" i="597" s="1"/>
  <c r="N441" i="597"/>
  <c r="K441" i="597" a="1"/>
  <c r="K441" i="597" s="1"/>
  <c r="M441" i="597" s="1"/>
  <c r="J441" i="597" a="1"/>
  <c r="J441" i="597" s="1"/>
  <c r="H441" i="597"/>
  <c r="W440" i="597"/>
  <c r="V440" i="597"/>
  <c r="N440" i="597"/>
  <c r="K440" i="597"/>
  <c r="M440" i="597" s="1"/>
  <c r="K440" i="597" a="1"/>
  <c r="J440" i="597"/>
  <c r="J440" i="597" a="1"/>
  <c r="H440" i="597"/>
  <c r="V439" i="597"/>
  <c r="W439" i="597" s="1"/>
  <c r="N439" i="597"/>
  <c r="K439" i="597" a="1"/>
  <c r="K439" i="597" s="1"/>
  <c r="M439" i="597" s="1"/>
  <c r="J439" i="597" a="1"/>
  <c r="J439" i="597" s="1"/>
  <c r="H439" i="597"/>
  <c r="W438" i="597"/>
  <c r="V438" i="597"/>
  <c r="N438" i="597"/>
  <c r="K438" i="597"/>
  <c r="M438" i="597" s="1"/>
  <c r="K438" i="597" a="1"/>
  <c r="J438" i="597"/>
  <c r="J438" i="597" a="1"/>
  <c r="H438" i="597"/>
  <c r="V437" i="597"/>
  <c r="W437" i="597" s="1"/>
  <c r="N437" i="597"/>
  <c r="K437" i="597" a="1"/>
  <c r="K437" i="597" s="1"/>
  <c r="M437" i="597" s="1"/>
  <c r="J437" i="597" a="1"/>
  <c r="J437" i="597" s="1"/>
  <c r="H437" i="597"/>
  <c r="N436" i="597"/>
  <c r="K436" i="597"/>
  <c r="M436" i="597" s="1"/>
  <c r="K436" i="597" a="1"/>
  <c r="H436" i="597"/>
  <c r="V435" i="597"/>
  <c r="W435" i="597" s="1"/>
  <c r="N435" i="597"/>
  <c r="K435" i="597" a="1"/>
  <c r="K435" i="597" s="1"/>
  <c r="M435" i="597" s="1"/>
  <c r="J435" i="597" a="1"/>
  <c r="J435" i="597" s="1"/>
  <c r="H435" i="597"/>
  <c r="W434" i="597"/>
  <c r="V434" i="597"/>
  <c r="N434" i="597"/>
  <c r="K434" i="597"/>
  <c r="M434" i="597" s="1"/>
  <c r="K434" i="597" a="1"/>
  <c r="J434" i="597"/>
  <c r="J434" i="597" a="1"/>
  <c r="H434" i="597"/>
  <c r="V433" i="597"/>
  <c r="W433" i="597" s="1"/>
  <c r="N433" i="597"/>
  <c r="K433" i="597" a="1"/>
  <c r="K433" i="597" s="1"/>
  <c r="M433" i="597" s="1"/>
  <c r="J433" i="597" a="1"/>
  <c r="J433" i="597" s="1"/>
  <c r="H433" i="597"/>
  <c r="W432" i="597"/>
  <c r="V432" i="597"/>
  <c r="N432" i="597"/>
  <c r="K432" i="597"/>
  <c r="M432" i="597" s="1"/>
  <c r="K432" i="597" a="1"/>
  <c r="J432" i="597"/>
  <c r="J432" i="597" a="1"/>
  <c r="H432" i="597"/>
  <c r="V431" i="597"/>
  <c r="W431" i="597" s="1"/>
  <c r="N431" i="597"/>
  <c r="K431" i="597" a="1"/>
  <c r="K431" i="597" s="1"/>
  <c r="M431" i="597" s="1"/>
  <c r="J431" i="597" a="1"/>
  <c r="J431" i="597" s="1"/>
  <c r="H431" i="597"/>
  <c r="W430" i="597"/>
  <c r="V430" i="597"/>
  <c r="N430" i="597"/>
  <c r="K430" i="597"/>
  <c r="M430" i="597" s="1"/>
  <c r="K430" i="597" a="1"/>
  <c r="J430" i="597"/>
  <c r="J430" i="597" a="1"/>
  <c r="H430" i="597"/>
  <c r="V429" i="597"/>
  <c r="V463" i="597" s="1"/>
  <c r="W463" i="597" s="1"/>
  <c r="N429" i="597"/>
  <c r="N463" i="597" s="1"/>
  <c r="K429" i="597" a="1"/>
  <c r="K429" i="597" s="1"/>
  <c r="J429" i="597" a="1"/>
  <c r="J429" i="597" s="1"/>
  <c r="H429" i="597"/>
  <c r="H463" i="597" s="1"/>
  <c r="AA428" i="597"/>
  <c r="Z428" i="597"/>
  <c r="Y428" i="597"/>
  <c r="X428" i="597"/>
  <c r="U428" i="597"/>
  <c r="T428" i="597"/>
  <c r="S428" i="597"/>
  <c r="R428" i="597"/>
  <c r="Q428" i="597"/>
  <c r="P428" i="597"/>
  <c r="O428" i="597"/>
  <c r="R510" i="597" s="1"/>
  <c r="I428" i="597"/>
  <c r="G428" i="597"/>
  <c r="J428" i="597" s="1" a="1"/>
  <c r="J428" i="597" s="1"/>
  <c r="K427" i="597"/>
  <c r="M427" i="597" s="1"/>
  <c r="K427" i="597" a="1"/>
  <c r="H427" i="597"/>
  <c r="K426" i="597"/>
  <c r="M426" i="597" s="1"/>
  <c r="K426" i="597" a="1"/>
  <c r="H426" i="597"/>
  <c r="K425" i="597"/>
  <c r="M425" i="597" s="1"/>
  <c r="K425" i="597" a="1"/>
  <c r="H425" i="597"/>
  <c r="K424" i="597"/>
  <c r="M424" i="597" s="1"/>
  <c r="K424" i="597" a="1"/>
  <c r="H424" i="597"/>
  <c r="K423" i="597"/>
  <c r="M423" i="597" s="1"/>
  <c r="K423" i="597" a="1"/>
  <c r="H423" i="597"/>
  <c r="K422" i="597"/>
  <c r="M422" i="597" s="1"/>
  <c r="K422" i="597" a="1"/>
  <c r="H422" i="597"/>
  <c r="K421" i="597" a="1"/>
  <c r="K421" i="597" s="1"/>
  <c r="M421" i="597" s="1"/>
  <c r="H421" i="597"/>
  <c r="K420" i="597" a="1"/>
  <c r="K420" i="597" s="1"/>
  <c r="M420" i="597" s="1"/>
  <c r="H420" i="597"/>
  <c r="K419" i="597" a="1"/>
  <c r="K419" i="597" s="1"/>
  <c r="M419" i="597" s="1"/>
  <c r="H419" i="597"/>
  <c r="K418" i="597" a="1"/>
  <c r="K418" i="597" s="1"/>
  <c r="M418" i="597" s="1"/>
  <c r="H418" i="597"/>
  <c r="W417" i="597"/>
  <c r="V417" i="597"/>
  <c r="N417" i="597"/>
  <c r="K417" i="597"/>
  <c r="M417" i="597" s="1"/>
  <c r="K417" i="597" a="1"/>
  <c r="J417" i="597"/>
  <c r="J417" i="597" a="1"/>
  <c r="H417" i="597"/>
  <c r="V416" i="597"/>
  <c r="W416" i="597" s="1"/>
  <c r="N416" i="597"/>
  <c r="K416" i="597" a="1"/>
  <c r="K416" i="597" s="1"/>
  <c r="M416" i="597" s="1"/>
  <c r="J416" i="597" a="1"/>
  <c r="J416" i="597" s="1"/>
  <c r="H416" i="597"/>
  <c r="W415" i="597"/>
  <c r="V415" i="597"/>
  <c r="N415" i="597"/>
  <c r="K415" i="597"/>
  <c r="M415" i="597" s="1"/>
  <c r="K415" i="597" a="1"/>
  <c r="J415" i="597"/>
  <c r="J415" i="597" a="1"/>
  <c r="H415" i="597"/>
  <c r="V414" i="597"/>
  <c r="W414" i="597" s="1"/>
  <c r="N414" i="597"/>
  <c r="K414" i="597" a="1"/>
  <c r="K414" i="597" s="1"/>
  <c r="M414" i="597" s="1"/>
  <c r="J414" i="597" a="1"/>
  <c r="J414" i="597" s="1"/>
  <c r="H414" i="597"/>
  <c r="H413" i="597"/>
  <c r="V412" i="597"/>
  <c r="W412" i="597" s="1"/>
  <c r="N412" i="597"/>
  <c r="K412" i="597" a="1"/>
  <c r="K412" i="597" s="1"/>
  <c r="M412" i="597" s="1"/>
  <c r="J412" i="597" a="1"/>
  <c r="J412" i="597" s="1"/>
  <c r="H412" i="597"/>
  <c r="W411" i="597"/>
  <c r="V411" i="597"/>
  <c r="N411" i="597"/>
  <c r="K411" i="597"/>
  <c r="M411" i="597" s="1"/>
  <c r="K411" i="597" a="1"/>
  <c r="J411" i="597"/>
  <c r="J411" i="597" a="1"/>
  <c r="H411" i="597"/>
  <c r="H410" i="597"/>
  <c r="K409" i="597"/>
  <c r="K409" i="597" a="1"/>
  <c r="H409" i="597"/>
  <c r="V408" i="597"/>
  <c r="W408" i="597" s="1"/>
  <c r="N408" i="597"/>
  <c r="K408" i="597" a="1"/>
  <c r="K408" i="597" s="1"/>
  <c r="M408" i="597" s="1"/>
  <c r="J408" i="597" a="1"/>
  <c r="J408" i="597" s="1"/>
  <c r="H408" i="597"/>
  <c r="W407" i="597"/>
  <c r="V407" i="597"/>
  <c r="N407" i="597"/>
  <c r="K407" i="597"/>
  <c r="M407" i="597" s="1"/>
  <c r="K407" i="597" a="1"/>
  <c r="J407" i="597"/>
  <c r="J407" i="597" a="1"/>
  <c r="H407" i="597"/>
  <c r="V406" i="597"/>
  <c r="W406" i="597" s="1"/>
  <c r="N406" i="597"/>
  <c r="K406" i="597" a="1"/>
  <c r="K406" i="597" s="1"/>
  <c r="M406" i="597" s="1"/>
  <c r="J406" i="597" a="1"/>
  <c r="J406" i="597" s="1"/>
  <c r="H406" i="597"/>
  <c r="W405" i="597"/>
  <c r="V405" i="597"/>
  <c r="N405" i="597"/>
  <c r="K405" i="597"/>
  <c r="M405" i="597" s="1"/>
  <c r="K405" i="597" a="1"/>
  <c r="J405" i="597"/>
  <c r="J405" i="597" a="1"/>
  <c r="H405" i="597"/>
  <c r="V404" i="597"/>
  <c r="W404" i="597" s="1"/>
  <c r="N404" i="597"/>
  <c r="K404" i="597" a="1"/>
  <c r="K404" i="597" s="1"/>
  <c r="M404" i="597" s="1"/>
  <c r="J404" i="597" a="1"/>
  <c r="J404" i="597" s="1"/>
  <c r="H404" i="597"/>
  <c r="W403" i="597"/>
  <c r="V403" i="597"/>
  <c r="N403" i="597"/>
  <c r="K403" i="597"/>
  <c r="M403" i="597" s="1"/>
  <c r="K403" i="597" a="1"/>
  <c r="J403" i="597"/>
  <c r="J403" i="597" a="1"/>
  <c r="H403" i="597"/>
  <c r="V402" i="597"/>
  <c r="W402" i="597" s="1"/>
  <c r="N402" i="597"/>
  <c r="K402" i="597" a="1"/>
  <c r="K402" i="597" s="1"/>
  <c r="M402" i="597" s="1"/>
  <c r="J402" i="597" a="1"/>
  <c r="J402" i="597" s="1"/>
  <c r="H402" i="597"/>
  <c r="W401" i="597"/>
  <c r="V401" i="597"/>
  <c r="N401" i="597"/>
  <c r="K401" i="597"/>
  <c r="M401" i="597" s="1"/>
  <c r="K401" i="597" a="1"/>
  <c r="J401" i="597"/>
  <c r="J401" i="597" a="1"/>
  <c r="H401" i="597"/>
  <c r="V400" i="597"/>
  <c r="W400" i="597" s="1"/>
  <c r="N400" i="597"/>
  <c r="K400" i="597" a="1"/>
  <c r="K400" i="597" s="1"/>
  <c r="M400" i="597" s="1"/>
  <c r="J400" i="597" a="1"/>
  <c r="J400" i="597" s="1"/>
  <c r="H400" i="597"/>
  <c r="W399" i="597"/>
  <c r="V399" i="597"/>
  <c r="N399" i="597"/>
  <c r="K399" i="597"/>
  <c r="M399" i="597" s="1"/>
  <c r="K399" i="597" a="1"/>
  <c r="J399" i="597"/>
  <c r="J399" i="597" a="1"/>
  <c r="H399" i="597"/>
  <c r="K398" i="597"/>
  <c r="M398" i="597" s="1"/>
  <c r="K398" i="597" a="1"/>
  <c r="H398" i="597"/>
  <c r="K397" i="597"/>
  <c r="M397" i="597" s="1"/>
  <c r="K397" i="597" a="1"/>
  <c r="H397" i="597"/>
  <c r="K396" i="597" a="1"/>
  <c r="K396" i="597" s="1"/>
  <c r="M396" i="597" s="1"/>
  <c r="H396" i="597"/>
  <c r="K395" i="597" a="1"/>
  <c r="K395" i="597" s="1"/>
  <c r="M395" i="597" s="1"/>
  <c r="H395" i="597"/>
  <c r="N394" i="597"/>
  <c r="K394" i="597" a="1"/>
  <c r="K394" i="597" s="1"/>
  <c r="M394" i="597" s="1"/>
  <c r="H394" i="597"/>
  <c r="N393" i="597"/>
  <c r="K393" i="597" a="1"/>
  <c r="K393" i="597" s="1"/>
  <c r="M393" i="597" s="1"/>
  <c r="H393" i="597"/>
  <c r="N392" i="597"/>
  <c r="K392" i="597" a="1"/>
  <c r="K392" i="597" s="1"/>
  <c r="M392" i="597" s="1"/>
  <c r="H392" i="597"/>
  <c r="N391" i="597"/>
  <c r="K391" i="597" a="1"/>
  <c r="K391" i="597" s="1"/>
  <c r="M391" i="597" s="1"/>
  <c r="H391" i="597"/>
  <c r="W390" i="597"/>
  <c r="V390" i="597"/>
  <c r="N390" i="597"/>
  <c r="K390" i="597"/>
  <c r="M390" i="597" s="1"/>
  <c r="K390" i="597" a="1"/>
  <c r="J390" i="597" a="1"/>
  <c r="J390" i="597" s="1"/>
  <c r="H390" i="597"/>
  <c r="W389" i="597"/>
  <c r="V389" i="597"/>
  <c r="N389" i="597"/>
  <c r="K389" i="597"/>
  <c r="M389" i="597" s="1"/>
  <c r="K389" i="597" a="1"/>
  <c r="J389" i="597" a="1"/>
  <c r="J389" i="597" s="1"/>
  <c r="H389" i="597"/>
  <c r="W388" i="597"/>
  <c r="V388" i="597"/>
  <c r="N388" i="597"/>
  <c r="K388" i="597"/>
  <c r="M388" i="597" s="1"/>
  <c r="K388" i="597" a="1"/>
  <c r="J388" i="597" a="1"/>
  <c r="J388" i="597" s="1"/>
  <c r="H388" i="597"/>
  <c r="W387" i="597"/>
  <c r="V387" i="597"/>
  <c r="N387" i="597"/>
  <c r="K387" i="597"/>
  <c r="M387" i="597" s="1"/>
  <c r="K387" i="597" a="1"/>
  <c r="J387" i="597" a="1"/>
  <c r="J387" i="597" s="1"/>
  <c r="H387" i="597"/>
  <c r="W386" i="597"/>
  <c r="V386" i="597"/>
  <c r="N386" i="597"/>
  <c r="K386" i="597"/>
  <c r="M386" i="597" s="1"/>
  <c r="K386" i="597" a="1"/>
  <c r="J386" i="597" a="1"/>
  <c r="J386" i="597" s="1"/>
  <c r="H386" i="597"/>
  <c r="W385" i="597"/>
  <c r="V385" i="597"/>
  <c r="N385" i="597"/>
  <c r="K385" i="597"/>
  <c r="M385" i="597" s="1"/>
  <c r="K385" i="597" a="1"/>
  <c r="J385" i="597" a="1"/>
  <c r="J385" i="597" s="1"/>
  <c r="H385" i="597"/>
  <c r="V384" i="597"/>
  <c r="W384" i="597" s="1"/>
  <c r="N384" i="597"/>
  <c r="K384" i="597" a="1"/>
  <c r="K384" i="597" s="1"/>
  <c r="M384" i="597" s="1"/>
  <c r="J384" i="597" a="1"/>
  <c r="J384" i="597" s="1"/>
  <c r="H384" i="597"/>
  <c r="W383" i="597"/>
  <c r="V383" i="597"/>
  <c r="N383" i="597"/>
  <c r="K383" i="597"/>
  <c r="M383" i="597" s="1"/>
  <c r="K383" i="597" a="1"/>
  <c r="J383" i="597"/>
  <c r="J383" i="597" a="1"/>
  <c r="H383" i="597"/>
  <c r="V382" i="597"/>
  <c r="W382" i="597" s="1"/>
  <c r="N382" i="597"/>
  <c r="K382" i="597" a="1"/>
  <c r="K382" i="597" s="1"/>
  <c r="M382" i="597" s="1"/>
  <c r="J382" i="597" a="1"/>
  <c r="J382" i="597" s="1"/>
  <c r="H382" i="597"/>
  <c r="W381" i="597"/>
  <c r="V381" i="597"/>
  <c r="N381" i="597"/>
  <c r="K381" i="597"/>
  <c r="M381" i="597" s="1"/>
  <c r="K381" i="597" a="1"/>
  <c r="J381" i="597"/>
  <c r="J381" i="597" a="1"/>
  <c r="H381" i="597"/>
  <c r="V380" i="597"/>
  <c r="W380" i="597" s="1"/>
  <c r="N380" i="597"/>
  <c r="K380" i="597" a="1"/>
  <c r="K380" i="597" s="1"/>
  <c r="M380" i="597" s="1"/>
  <c r="J380" i="597" a="1"/>
  <c r="J380" i="597" s="1"/>
  <c r="H380" i="597"/>
  <c r="W379" i="597"/>
  <c r="V379" i="597"/>
  <c r="N379" i="597"/>
  <c r="K379" i="597"/>
  <c r="M379" i="597" s="1"/>
  <c r="K379" i="597" a="1"/>
  <c r="J379" i="597"/>
  <c r="J379" i="597" a="1"/>
  <c r="H379" i="597"/>
  <c r="K378" i="597" a="1"/>
  <c r="K378" i="597" s="1"/>
  <c r="M378" i="597" s="1"/>
  <c r="H378" i="597"/>
  <c r="K377" i="597" a="1"/>
  <c r="K377" i="597" s="1"/>
  <c r="M377" i="597" s="1"/>
  <c r="H377" i="597"/>
  <c r="K376" i="597" a="1"/>
  <c r="K376" i="597" s="1"/>
  <c r="M376" i="597" s="1"/>
  <c r="H376" i="597"/>
  <c r="W375" i="597"/>
  <c r="V375" i="597"/>
  <c r="N375" i="597"/>
  <c r="K375" i="597"/>
  <c r="M375" i="597" s="1"/>
  <c r="K375" i="597" a="1"/>
  <c r="J375" i="597"/>
  <c r="J375" i="597" a="1"/>
  <c r="H375" i="597"/>
  <c r="W374" i="597"/>
  <c r="V374" i="597"/>
  <c r="N374" i="597"/>
  <c r="K374" i="597"/>
  <c r="M374" i="597" s="1"/>
  <c r="K374" i="597" a="1"/>
  <c r="J374" i="597" a="1"/>
  <c r="J374" i="597" s="1"/>
  <c r="H374" i="597"/>
  <c r="W373" i="597"/>
  <c r="V373" i="597"/>
  <c r="N373" i="597"/>
  <c r="K373" i="597"/>
  <c r="M373" i="597" s="1"/>
  <c r="K373" i="597" a="1"/>
  <c r="J373" i="597" a="1"/>
  <c r="J373" i="597" s="1"/>
  <c r="H373" i="597"/>
  <c r="K372" i="597" a="1"/>
  <c r="K372" i="597" s="1"/>
  <c r="H372" i="597"/>
  <c r="V371" i="597"/>
  <c r="W371" i="597" s="1"/>
  <c r="N371" i="597"/>
  <c r="N428" i="597" s="1"/>
  <c r="K371" i="597" a="1"/>
  <c r="K371" i="597" s="1"/>
  <c r="J371" i="597" a="1"/>
  <c r="J371" i="597" s="1"/>
  <c r="H371" i="597"/>
  <c r="H428" i="597" s="1"/>
  <c r="AA370" i="597"/>
  <c r="AA507" i="597" s="1"/>
  <c r="Z370" i="597"/>
  <c r="Z507" i="597" s="1"/>
  <c r="Y370" i="597"/>
  <c r="Y507" i="597" s="1"/>
  <c r="X370" i="597"/>
  <c r="X507" i="597" s="1"/>
  <c r="U370" i="597"/>
  <c r="U507" i="597" s="1"/>
  <c r="T370" i="597"/>
  <c r="T507" i="597" s="1"/>
  <c r="S370" i="597"/>
  <c r="S507" i="597" s="1"/>
  <c r="R370" i="597"/>
  <c r="R507" i="597" s="1"/>
  <c r="Q370" i="597"/>
  <c r="Q507" i="597" s="1"/>
  <c r="P370" i="597"/>
  <c r="P507" i="597" s="1"/>
  <c r="O370" i="597"/>
  <c r="I370" i="597"/>
  <c r="I507" i="597" s="1"/>
  <c r="B515" i="597" s="1"/>
  <c r="G370" i="597"/>
  <c r="G507" i="597" s="1"/>
  <c r="V369" i="597"/>
  <c r="W369" i="597" s="1"/>
  <c r="N369" i="597"/>
  <c r="K369" i="597" a="1"/>
  <c r="K369" i="597" s="1"/>
  <c r="M369" i="597" s="1"/>
  <c r="J369" i="597" a="1"/>
  <c r="J369" i="597" s="1"/>
  <c r="H369" i="597"/>
  <c r="W368" i="597"/>
  <c r="V368" i="597"/>
  <c r="N368" i="597"/>
  <c r="K368" i="597"/>
  <c r="M368" i="597" s="1"/>
  <c r="K368" i="597" a="1"/>
  <c r="J368" i="597"/>
  <c r="J368" i="597" a="1"/>
  <c r="H368" i="597"/>
  <c r="K367" i="597"/>
  <c r="M367" i="597" s="1"/>
  <c r="K367" i="597" a="1"/>
  <c r="H367" i="597"/>
  <c r="K366" i="597"/>
  <c r="M366" i="597" s="1"/>
  <c r="K366" i="597" a="1"/>
  <c r="H366" i="597"/>
  <c r="K365" i="597"/>
  <c r="M365" i="597" s="1"/>
  <c r="K365" i="597" a="1"/>
  <c r="H365" i="597"/>
  <c r="K364" i="597" a="1"/>
  <c r="K364" i="597" s="1"/>
  <c r="M364" i="597" s="1"/>
  <c r="H364" i="597"/>
  <c r="W363" i="597"/>
  <c r="V363" i="597"/>
  <c r="N363" i="597"/>
  <c r="K363" i="597"/>
  <c r="M363" i="597" s="1"/>
  <c r="K363" i="597" a="1"/>
  <c r="J363" i="597" a="1"/>
  <c r="J363" i="597" s="1"/>
  <c r="H363" i="597"/>
  <c r="W362" i="597"/>
  <c r="V362" i="597"/>
  <c r="N362" i="597"/>
  <c r="K362" i="597"/>
  <c r="M362" i="597" s="1"/>
  <c r="K362" i="597" a="1"/>
  <c r="J362" i="597" a="1"/>
  <c r="J362" i="597" s="1"/>
  <c r="H362" i="597"/>
  <c r="W361" i="597"/>
  <c r="V361" i="597"/>
  <c r="N361" i="597"/>
  <c r="K361" i="597"/>
  <c r="M361" i="597" s="1"/>
  <c r="K361" i="597" a="1"/>
  <c r="J361" i="597" a="1"/>
  <c r="J361" i="597" s="1"/>
  <c r="H361" i="597"/>
  <c r="H360" i="597"/>
  <c r="H359" i="597"/>
  <c r="W358" i="597"/>
  <c r="V358" i="597"/>
  <c r="N358" i="597"/>
  <c r="K358" i="597"/>
  <c r="M358" i="597" s="1"/>
  <c r="K358" i="597" a="1"/>
  <c r="J358" i="597" a="1"/>
  <c r="J358" i="597" s="1"/>
  <c r="H358" i="597"/>
  <c r="W357" i="597"/>
  <c r="V357" i="597"/>
  <c r="N357" i="597"/>
  <c r="K357" i="597"/>
  <c r="M357" i="597" s="1"/>
  <c r="K357" i="597" a="1"/>
  <c r="J357" i="597"/>
  <c r="J357" i="597" a="1"/>
  <c r="H357" i="597"/>
  <c r="K356" i="597" a="1"/>
  <c r="K356" i="597" s="1"/>
  <c r="M356" i="597" s="1"/>
  <c r="H356" i="597"/>
  <c r="K355" i="597" a="1"/>
  <c r="K355" i="597" s="1"/>
  <c r="M355" i="597" s="1"/>
  <c r="H355" i="597"/>
  <c r="W354" i="597"/>
  <c r="V354" i="597"/>
  <c r="N354" i="597"/>
  <c r="K354" i="597"/>
  <c r="M354" i="597" s="1"/>
  <c r="K354" i="597" a="1"/>
  <c r="J354" i="597"/>
  <c r="J354" i="597" a="1"/>
  <c r="H354" i="597"/>
  <c r="V353" i="597"/>
  <c r="W353" i="597" s="1"/>
  <c r="N353" i="597"/>
  <c r="K353" i="597" a="1"/>
  <c r="K353" i="597" s="1"/>
  <c r="M353" i="597" s="1"/>
  <c r="J353" i="597" a="1"/>
  <c r="J353" i="597" s="1"/>
  <c r="H353" i="597"/>
  <c r="W352" i="597"/>
  <c r="V352" i="597"/>
  <c r="N352" i="597"/>
  <c r="K352" i="597"/>
  <c r="M352" i="597" s="1"/>
  <c r="K352" i="597" a="1"/>
  <c r="J352" i="597"/>
  <c r="J352" i="597" a="1"/>
  <c r="H352" i="597"/>
  <c r="V351" i="597"/>
  <c r="W351" i="597" s="1"/>
  <c r="N351" i="597"/>
  <c r="K351" i="597" a="1"/>
  <c r="K351" i="597" s="1"/>
  <c r="M351" i="597" s="1"/>
  <c r="J351" i="597" a="1"/>
  <c r="J351" i="597" s="1"/>
  <c r="H351" i="597"/>
  <c r="W350" i="597"/>
  <c r="V350" i="597"/>
  <c r="N350" i="597"/>
  <c r="K350" i="597"/>
  <c r="M350" i="597" s="1"/>
  <c r="K350" i="597" a="1"/>
  <c r="J350" i="597"/>
  <c r="J350" i="597" a="1"/>
  <c r="H350" i="597"/>
  <c r="V349" i="597"/>
  <c r="V370" i="597" s="1"/>
  <c r="N349" i="597"/>
  <c r="N370" i="597" s="1"/>
  <c r="N507" i="597" s="1"/>
  <c r="B516" i="597" s="1"/>
  <c r="E516" i="597" s="1"/>
  <c r="K349" i="597" a="1"/>
  <c r="K349" i="597" s="1"/>
  <c r="J349" i="597" a="1"/>
  <c r="J349" i="597" s="1"/>
  <c r="H349" i="597"/>
  <c r="H370" i="597" s="1"/>
  <c r="H507" i="597" s="1"/>
  <c r="E514" i="597" s="1"/>
  <c r="X343" i="597"/>
  <c r="X342" i="597"/>
  <c r="X341" i="597"/>
  <c r="G341" i="597"/>
  <c r="C341" i="597"/>
  <c r="X340" i="597"/>
  <c r="I340" i="597"/>
  <c r="E340" i="597"/>
  <c r="K340" i="597" s="1"/>
  <c r="M340" i="597" s="1"/>
  <c r="I339" i="597"/>
  <c r="E339" i="597"/>
  <c r="K339" i="597" s="1"/>
  <c r="M339" i="597" s="1"/>
  <c r="I338" i="597"/>
  <c r="E338" i="597"/>
  <c r="K338" i="597" s="1"/>
  <c r="M338" i="597" s="1"/>
  <c r="X337" i="597"/>
  <c r="I337" i="597"/>
  <c r="I341" i="597" s="1"/>
  <c r="E337" i="597"/>
  <c r="K337" i="597" s="1"/>
  <c r="AA334" i="597"/>
  <c r="Z334" i="597"/>
  <c r="Y334" i="597"/>
  <c r="X334" i="597"/>
  <c r="U334" i="597"/>
  <c r="T334" i="597"/>
  <c r="S334" i="597"/>
  <c r="R334" i="597"/>
  <c r="Q334" i="597"/>
  <c r="P334" i="597"/>
  <c r="O334" i="597"/>
  <c r="R342" i="597" s="1"/>
  <c r="I334" i="597"/>
  <c r="G334" i="597"/>
  <c r="K333" i="597" a="1"/>
  <c r="K333" i="597" s="1"/>
  <c r="H333" i="597"/>
  <c r="K332" i="597"/>
  <c r="K332" i="597" a="1"/>
  <c r="H332" i="597"/>
  <c r="K331" i="597" a="1"/>
  <c r="K331" i="597" s="1"/>
  <c r="H331" i="597"/>
  <c r="W330" i="597"/>
  <c r="V330" i="597"/>
  <c r="N330" i="597"/>
  <c r="K330" i="597" a="1"/>
  <c r="K330" i="597" s="1"/>
  <c r="D330" i="597"/>
  <c r="H330" i="597" s="1"/>
  <c r="H329" i="597"/>
  <c r="K328" i="597"/>
  <c r="K328" i="597" a="1"/>
  <c r="H328" i="597"/>
  <c r="H327" i="597"/>
  <c r="W326" i="597"/>
  <c r="V326" i="597"/>
  <c r="N326" i="597"/>
  <c r="K326" i="597"/>
  <c r="M326" i="597" s="1"/>
  <c r="K326" i="597" a="1"/>
  <c r="J326" i="597"/>
  <c r="J326" i="597" a="1"/>
  <c r="H326" i="597"/>
  <c r="W325" i="597"/>
  <c r="V325" i="597"/>
  <c r="N325" i="597"/>
  <c r="K325" i="597"/>
  <c r="M325" i="597" s="1"/>
  <c r="K325" i="597" a="1"/>
  <c r="J325" i="597" a="1"/>
  <c r="J325" i="597" s="1"/>
  <c r="H325" i="597"/>
  <c r="H324" i="597"/>
  <c r="V323" i="597"/>
  <c r="W323" i="597" s="1"/>
  <c r="N323" i="597"/>
  <c r="K323" i="597" a="1"/>
  <c r="K323" i="597" s="1"/>
  <c r="M323" i="597" s="1"/>
  <c r="J323" i="597" a="1"/>
  <c r="J323" i="597" s="1"/>
  <c r="H323" i="597"/>
  <c r="W322" i="597"/>
  <c r="V322" i="597"/>
  <c r="N322" i="597"/>
  <c r="K322" i="597"/>
  <c r="M322" i="597" s="1"/>
  <c r="K322" i="597" a="1"/>
  <c r="J322" i="597"/>
  <c r="J322" i="597" a="1"/>
  <c r="H322" i="597"/>
  <c r="V321" i="597"/>
  <c r="W321" i="597" s="1"/>
  <c r="N321" i="597"/>
  <c r="K321" i="597" a="1"/>
  <c r="K321" i="597" s="1"/>
  <c r="M321" i="597" s="1"/>
  <c r="J321" i="597" a="1"/>
  <c r="J321" i="597" s="1"/>
  <c r="H321" i="597"/>
  <c r="W320" i="597"/>
  <c r="V320" i="597"/>
  <c r="V334" i="597" s="1"/>
  <c r="N320" i="597"/>
  <c r="N334" i="597" s="1"/>
  <c r="K320" i="597"/>
  <c r="K320" i="597" a="1"/>
  <c r="J320" i="597"/>
  <c r="J320" i="597" a="1"/>
  <c r="H320" i="597"/>
  <c r="H334" i="597" s="1"/>
  <c r="AA319" i="597"/>
  <c r="Z319" i="597"/>
  <c r="Y319" i="597"/>
  <c r="X319" i="597"/>
  <c r="U319" i="597"/>
  <c r="T319" i="597"/>
  <c r="S319" i="597"/>
  <c r="Q319" i="597"/>
  <c r="P319" i="597"/>
  <c r="O319" i="597"/>
  <c r="R341" i="597" s="1"/>
  <c r="I319" i="597"/>
  <c r="G319" i="597"/>
  <c r="J319" i="597" s="1" a="1"/>
  <c r="J319" i="597" s="1"/>
  <c r="V318" i="597"/>
  <c r="W318" i="597" s="1"/>
  <c r="N318" i="597"/>
  <c r="K318" i="597" a="1"/>
  <c r="K318" i="597" s="1"/>
  <c r="M318" i="597" s="1"/>
  <c r="J318" i="597" a="1"/>
  <c r="J318" i="597" s="1"/>
  <c r="H318" i="597"/>
  <c r="H317" i="597"/>
  <c r="H316" i="597"/>
  <c r="H315" i="597"/>
  <c r="H314" i="597"/>
  <c r="W313" i="597"/>
  <c r="V313" i="597"/>
  <c r="N313" i="597"/>
  <c r="K313" i="597"/>
  <c r="M313" i="597" s="1"/>
  <c r="K313" i="597" a="1"/>
  <c r="J313" i="597"/>
  <c r="J313" i="597" a="1"/>
  <c r="H313" i="597"/>
  <c r="V312" i="597"/>
  <c r="W312" i="597" s="1"/>
  <c r="N312" i="597"/>
  <c r="K312" i="597" a="1"/>
  <c r="K312" i="597" s="1"/>
  <c r="M312" i="597" s="1"/>
  <c r="J312" i="597" a="1"/>
  <c r="J312" i="597" s="1"/>
  <c r="H312" i="597"/>
  <c r="W311" i="597"/>
  <c r="V311" i="597"/>
  <c r="N311" i="597"/>
  <c r="K311" i="597"/>
  <c r="M311" i="597" s="1"/>
  <c r="K311" i="597" a="1"/>
  <c r="J311" i="597"/>
  <c r="J311" i="597" a="1"/>
  <c r="H311" i="597"/>
  <c r="V310" i="597"/>
  <c r="W310" i="597" s="1"/>
  <c r="N310" i="597"/>
  <c r="K310" i="597" a="1"/>
  <c r="K310" i="597" s="1"/>
  <c r="M310" i="597" s="1"/>
  <c r="J310" i="597" a="1"/>
  <c r="J310" i="597" s="1"/>
  <c r="H310" i="597"/>
  <c r="W309" i="597"/>
  <c r="V309" i="597"/>
  <c r="V319" i="597" s="1"/>
  <c r="W319" i="597" s="1"/>
  <c r="N309" i="597"/>
  <c r="N319" i="597" s="1"/>
  <c r="K309" i="597"/>
  <c r="K319" i="597" s="1"/>
  <c r="K309" i="597" a="1"/>
  <c r="J309" i="597"/>
  <c r="J309" i="597" a="1"/>
  <c r="H309" i="597"/>
  <c r="H319" i="597" s="1"/>
  <c r="AA308" i="597"/>
  <c r="Z308" i="597"/>
  <c r="Y308" i="597"/>
  <c r="X308" i="597"/>
  <c r="U308" i="597"/>
  <c r="T308" i="597"/>
  <c r="S308" i="597"/>
  <c r="Q308" i="597"/>
  <c r="P308" i="597"/>
  <c r="O308" i="597"/>
  <c r="R340" i="597" s="1"/>
  <c r="I308" i="597"/>
  <c r="G308" i="597"/>
  <c r="J308" i="597" s="1" a="1"/>
  <c r="J308" i="597" s="1"/>
  <c r="V307" i="597"/>
  <c r="W307" i="597" s="1"/>
  <c r="N307" i="597"/>
  <c r="K307" i="597" a="1"/>
  <c r="K307" i="597" s="1"/>
  <c r="M307" i="597" s="1"/>
  <c r="J307" i="597" a="1"/>
  <c r="J307" i="597" s="1"/>
  <c r="H307" i="597"/>
  <c r="W306" i="597"/>
  <c r="V306" i="597"/>
  <c r="N306" i="597"/>
  <c r="K306" i="597"/>
  <c r="M306" i="597" s="1"/>
  <c r="K306" i="597" a="1"/>
  <c r="J306" i="597"/>
  <c r="J306" i="597" a="1"/>
  <c r="H306" i="597"/>
  <c r="V305" i="597"/>
  <c r="W305" i="597" s="1"/>
  <c r="N305" i="597"/>
  <c r="K305" i="597" a="1"/>
  <c r="K305" i="597" s="1"/>
  <c r="M305" i="597" s="1"/>
  <c r="J305" i="597" a="1"/>
  <c r="J305" i="597" s="1"/>
  <c r="H305" i="597"/>
  <c r="W304" i="597"/>
  <c r="V304" i="597"/>
  <c r="N304" i="597"/>
  <c r="K304" i="597"/>
  <c r="M304" i="597" s="1"/>
  <c r="K304" i="597" a="1"/>
  <c r="J304" i="597"/>
  <c r="J304" i="597" a="1"/>
  <c r="H304" i="597"/>
  <c r="V303" i="597"/>
  <c r="W303" i="597" s="1"/>
  <c r="N303" i="597"/>
  <c r="K303" i="597" a="1"/>
  <c r="K303" i="597" s="1"/>
  <c r="M303" i="597" s="1"/>
  <c r="J303" i="597" a="1"/>
  <c r="J303" i="597" s="1"/>
  <c r="H303" i="597"/>
  <c r="W302" i="597"/>
  <c r="V302" i="597"/>
  <c r="N302" i="597"/>
  <c r="K302" i="597"/>
  <c r="M302" i="597" s="1"/>
  <c r="K302" i="597" a="1"/>
  <c r="J302" i="597"/>
  <c r="J302" i="597" a="1"/>
  <c r="H302" i="597"/>
  <c r="V301" i="597"/>
  <c r="W301" i="597" s="1"/>
  <c r="N301" i="597"/>
  <c r="K301" i="597" a="1"/>
  <c r="K301" i="597" s="1"/>
  <c r="M301" i="597" s="1"/>
  <c r="J301" i="597" a="1"/>
  <c r="J301" i="597" s="1"/>
  <c r="H301" i="597"/>
  <c r="W300" i="597"/>
  <c r="V300" i="597"/>
  <c r="N300" i="597"/>
  <c r="K300" i="597"/>
  <c r="M300" i="597" s="1"/>
  <c r="K300" i="597" a="1"/>
  <c r="J300" i="597"/>
  <c r="J300" i="597" a="1"/>
  <c r="H300" i="597"/>
  <c r="V299" i="597"/>
  <c r="W299" i="597" s="1"/>
  <c r="N299" i="597"/>
  <c r="K299" i="597" a="1"/>
  <c r="K299" i="597" s="1"/>
  <c r="M299" i="597" s="1"/>
  <c r="J299" i="597" a="1"/>
  <c r="J299" i="597" s="1"/>
  <c r="H299" i="597"/>
  <c r="W298" i="597"/>
  <c r="V298" i="597"/>
  <c r="N298" i="597"/>
  <c r="K298" i="597"/>
  <c r="M298" i="597" s="1"/>
  <c r="K298" i="597" a="1"/>
  <c r="J298" i="597"/>
  <c r="J298" i="597" a="1"/>
  <c r="H298" i="597"/>
  <c r="V297" i="597"/>
  <c r="W297" i="597" s="1"/>
  <c r="N297" i="597"/>
  <c r="K297" i="597" a="1"/>
  <c r="K297" i="597" s="1"/>
  <c r="M297" i="597" s="1"/>
  <c r="J297" i="597" a="1"/>
  <c r="J297" i="597" s="1"/>
  <c r="H297" i="597"/>
  <c r="W296" i="597"/>
  <c r="V296" i="597"/>
  <c r="N296" i="597"/>
  <c r="K296" i="597"/>
  <c r="M296" i="597" s="1"/>
  <c r="K296" i="597" a="1"/>
  <c r="J296" i="597"/>
  <c r="J296" i="597" a="1"/>
  <c r="H296" i="597"/>
  <c r="V295" i="597"/>
  <c r="W295" i="597" s="1"/>
  <c r="N295" i="597"/>
  <c r="K295" i="597" a="1"/>
  <c r="K295" i="597" s="1"/>
  <c r="M295" i="597" s="1"/>
  <c r="J295" i="597" a="1"/>
  <c r="J295" i="597" s="1"/>
  <c r="H295" i="597"/>
  <c r="W294" i="597"/>
  <c r="V294" i="597"/>
  <c r="N294" i="597"/>
  <c r="K294" i="597"/>
  <c r="M294" i="597" s="1"/>
  <c r="K294" i="597" a="1"/>
  <c r="J294" i="597"/>
  <c r="J294" i="597" a="1"/>
  <c r="H294" i="597"/>
  <c r="V293" i="597"/>
  <c r="W293" i="597" s="1"/>
  <c r="N293" i="597"/>
  <c r="N308" i="597" s="1"/>
  <c r="K293" i="597" a="1"/>
  <c r="K293" i="597" s="1"/>
  <c r="J293" i="597" a="1"/>
  <c r="J293" i="597" s="1"/>
  <c r="H293" i="597"/>
  <c r="H308" i="597" s="1"/>
  <c r="AA292" i="597"/>
  <c r="Z292" i="597"/>
  <c r="Y292" i="597"/>
  <c r="X292" i="597"/>
  <c r="U292" i="597"/>
  <c r="T292" i="597"/>
  <c r="S292" i="597"/>
  <c r="R292" i="597"/>
  <c r="Q292" i="597"/>
  <c r="P292" i="597"/>
  <c r="O292" i="597"/>
  <c r="R339" i="597" s="1"/>
  <c r="I292" i="597"/>
  <c r="G292" i="597"/>
  <c r="J292" i="597" s="1" a="1"/>
  <c r="J292" i="597" s="1"/>
  <c r="V291" i="597"/>
  <c r="W291" i="597" s="1"/>
  <c r="N291" i="597"/>
  <c r="K291" i="597" a="1"/>
  <c r="K291" i="597" s="1"/>
  <c r="M291" i="597" s="1"/>
  <c r="J291" i="597" a="1"/>
  <c r="J291" i="597" s="1"/>
  <c r="H291" i="597"/>
  <c r="W290" i="597"/>
  <c r="V290" i="597"/>
  <c r="N290" i="597"/>
  <c r="K290" i="597"/>
  <c r="M290" i="597" s="1"/>
  <c r="K290" i="597" a="1"/>
  <c r="J290" i="597"/>
  <c r="J290" i="597" a="1"/>
  <c r="H290" i="597"/>
  <c r="V289" i="597"/>
  <c r="W289" i="597" s="1"/>
  <c r="N289" i="597"/>
  <c r="K289" i="597" a="1"/>
  <c r="K289" i="597" s="1"/>
  <c r="M289" i="597" s="1"/>
  <c r="J289" i="597" a="1"/>
  <c r="J289" i="597" s="1"/>
  <c r="H289" i="597"/>
  <c r="H288" i="597"/>
  <c r="H287" i="597"/>
  <c r="H286" i="597"/>
  <c r="V285" i="597"/>
  <c r="W285" i="597" s="1"/>
  <c r="N285" i="597"/>
  <c r="K285" i="597" a="1"/>
  <c r="K285" i="597" s="1"/>
  <c r="M285" i="597" s="1"/>
  <c r="J285" i="597" a="1"/>
  <c r="J285" i="597" s="1"/>
  <c r="H285" i="597"/>
  <c r="W284" i="597"/>
  <c r="V284" i="597"/>
  <c r="N284" i="597"/>
  <c r="K284" i="597"/>
  <c r="M284" i="597" s="1"/>
  <c r="K284" i="597" a="1"/>
  <c r="J284" i="597"/>
  <c r="J284" i="597" a="1"/>
  <c r="H284" i="597"/>
  <c r="N283" i="597"/>
  <c r="K283" i="597" a="1"/>
  <c r="K283" i="597" s="1"/>
  <c r="M283" i="597" s="1"/>
  <c r="H283" i="597"/>
  <c r="N282" i="597"/>
  <c r="K282" i="597"/>
  <c r="M282" i="597" s="1"/>
  <c r="K282" i="597" a="1"/>
  <c r="H282" i="597"/>
  <c r="N281" i="597"/>
  <c r="K281" i="597" a="1"/>
  <c r="K281" i="597" s="1"/>
  <c r="M281" i="597" s="1"/>
  <c r="H281" i="597"/>
  <c r="N280" i="597"/>
  <c r="K280" i="597"/>
  <c r="M280" i="597" s="1"/>
  <c r="K280" i="597" a="1"/>
  <c r="H280" i="597"/>
  <c r="N279" i="597"/>
  <c r="K279" i="597" a="1"/>
  <c r="K279" i="597" s="1"/>
  <c r="M279" i="597" s="1"/>
  <c r="H279" i="597"/>
  <c r="N278" i="597"/>
  <c r="K278" i="597"/>
  <c r="M278" i="597" s="1"/>
  <c r="K278" i="597" a="1"/>
  <c r="H278" i="597"/>
  <c r="V277" i="597"/>
  <c r="W277" i="597" s="1"/>
  <c r="N277" i="597"/>
  <c r="K277" i="597" a="1"/>
  <c r="K277" i="597" s="1"/>
  <c r="M277" i="597" s="1"/>
  <c r="J277" i="597" a="1"/>
  <c r="J277" i="597" s="1"/>
  <c r="H277" i="597"/>
  <c r="W276" i="597"/>
  <c r="V276" i="597"/>
  <c r="N276" i="597"/>
  <c r="K276" i="597"/>
  <c r="M276" i="597" s="1"/>
  <c r="K276" i="597" a="1"/>
  <c r="J276" i="597"/>
  <c r="J276" i="597" a="1"/>
  <c r="H276" i="597"/>
  <c r="V275" i="597"/>
  <c r="W275" i="597" s="1"/>
  <c r="N275" i="597"/>
  <c r="K275" i="597" a="1"/>
  <c r="K275" i="597" s="1"/>
  <c r="M275" i="597" s="1"/>
  <c r="J275" i="597" a="1"/>
  <c r="J275" i="597" s="1"/>
  <c r="H275" i="597"/>
  <c r="W274" i="597"/>
  <c r="V274" i="597"/>
  <c r="N274" i="597"/>
  <c r="K274" i="597"/>
  <c r="M274" i="597" s="1"/>
  <c r="K274" i="597" a="1"/>
  <c r="J274" i="597"/>
  <c r="J274" i="597" a="1"/>
  <c r="H274" i="597"/>
  <c r="V273" i="597"/>
  <c r="W273" i="597" s="1"/>
  <c r="N273" i="597"/>
  <c r="K273" i="597" a="1"/>
  <c r="K273" i="597" s="1"/>
  <c r="M273" i="597" s="1"/>
  <c r="J273" i="597" a="1"/>
  <c r="J273" i="597" s="1"/>
  <c r="H273" i="597"/>
  <c r="W272" i="597"/>
  <c r="V272" i="597"/>
  <c r="N272" i="597"/>
  <c r="K272" i="597"/>
  <c r="M272" i="597" s="1"/>
  <c r="K272" i="597" a="1"/>
  <c r="J272" i="597"/>
  <c r="J272" i="597" a="1"/>
  <c r="H272" i="597"/>
  <c r="V271" i="597"/>
  <c r="W271" i="597" s="1"/>
  <c r="N271" i="597"/>
  <c r="K271" i="597" a="1"/>
  <c r="K271" i="597" s="1"/>
  <c r="M271" i="597" s="1"/>
  <c r="J271" i="597" a="1"/>
  <c r="J271" i="597" s="1"/>
  <c r="H271" i="597"/>
  <c r="W270" i="597"/>
  <c r="V270" i="597"/>
  <c r="N270" i="597"/>
  <c r="K270" i="597"/>
  <c r="M270" i="597" s="1"/>
  <c r="K270" i="597" a="1"/>
  <c r="J270" i="597"/>
  <c r="J270" i="597" a="1"/>
  <c r="H270" i="597"/>
  <c r="V269" i="597"/>
  <c r="W269" i="597" s="1"/>
  <c r="N269" i="597"/>
  <c r="K269" i="597" a="1"/>
  <c r="K269" i="597" s="1"/>
  <c r="M269" i="597" s="1"/>
  <c r="J269" i="597" a="1"/>
  <c r="J269" i="597" s="1"/>
  <c r="H269" i="597"/>
  <c r="W268" i="597"/>
  <c r="V268" i="597"/>
  <c r="N268" i="597"/>
  <c r="K268" i="597"/>
  <c r="M268" i="597" s="1"/>
  <c r="K268" i="597" a="1"/>
  <c r="J268" i="597"/>
  <c r="J268" i="597" a="1"/>
  <c r="H268" i="597"/>
  <c r="V267" i="597"/>
  <c r="W267" i="597" s="1"/>
  <c r="N267" i="597"/>
  <c r="K267" i="597" a="1"/>
  <c r="K267" i="597" s="1"/>
  <c r="M267" i="597" s="1"/>
  <c r="J267" i="597" a="1"/>
  <c r="J267" i="597" s="1"/>
  <c r="H267" i="597"/>
  <c r="W266" i="597"/>
  <c r="V266" i="597"/>
  <c r="N266" i="597"/>
  <c r="K266" i="597"/>
  <c r="M266" i="597" s="1"/>
  <c r="K266" i="597" a="1"/>
  <c r="J266" i="597"/>
  <c r="J266" i="597" a="1"/>
  <c r="H266" i="597"/>
  <c r="N265" i="597"/>
  <c r="K265" i="597" a="1"/>
  <c r="K265" i="597" s="1"/>
  <c r="M265" i="597" s="1"/>
  <c r="H265" i="597"/>
  <c r="W264" i="597"/>
  <c r="V264" i="597"/>
  <c r="N264" i="597"/>
  <c r="K264" i="597"/>
  <c r="M264" i="597" s="1"/>
  <c r="K264" i="597" a="1"/>
  <c r="J264" i="597"/>
  <c r="J264" i="597" a="1"/>
  <c r="H264" i="597"/>
  <c r="V263" i="597"/>
  <c r="W263" i="597" s="1"/>
  <c r="N263" i="597"/>
  <c r="K263" i="597" a="1"/>
  <c r="K263" i="597" s="1"/>
  <c r="M263" i="597" s="1"/>
  <c r="J263" i="597" a="1"/>
  <c r="J263" i="597" s="1"/>
  <c r="H263" i="597"/>
  <c r="W262" i="597"/>
  <c r="V262" i="597"/>
  <c r="N262" i="597"/>
  <c r="K262" i="597"/>
  <c r="M262" i="597" s="1"/>
  <c r="K262" i="597" a="1"/>
  <c r="J262" i="597"/>
  <c r="J262" i="597" a="1"/>
  <c r="H262" i="597"/>
  <c r="V261" i="597"/>
  <c r="W261" i="597" s="1"/>
  <c r="N261" i="597"/>
  <c r="K261" i="597" a="1"/>
  <c r="K261" i="597" s="1"/>
  <c r="M261" i="597" s="1"/>
  <c r="J261" i="597" a="1"/>
  <c r="J261" i="597" s="1"/>
  <c r="H261" i="597"/>
  <c r="W260" i="597"/>
  <c r="V260" i="597"/>
  <c r="N260" i="597"/>
  <c r="K260" i="597"/>
  <c r="M260" i="597" s="1"/>
  <c r="K260" i="597" a="1"/>
  <c r="J260" i="597"/>
  <c r="J260" i="597" a="1"/>
  <c r="H260" i="597"/>
  <c r="V259" i="597"/>
  <c r="W259" i="597" s="1"/>
  <c r="N259" i="597"/>
  <c r="K259" i="597" a="1"/>
  <c r="K259" i="597" s="1"/>
  <c r="M259" i="597" s="1"/>
  <c r="J259" i="597" a="1"/>
  <c r="J259" i="597" s="1"/>
  <c r="H259" i="597"/>
  <c r="W258" i="597"/>
  <c r="V258" i="597"/>
  <c r="V292" i="597" s="1"/>
  <c r="W292" i="597" s="1"/>
  <c r="N258" i="597"/>
  <c r="N292" i="597" s="1"/>
  <c r="K258" i="597"/>
  <c r="K292" i="597" s="1"/>
  <c r="K258" i="597" a="1"/>
  <c r="J258" i="597"/>
  <c r="J258" i="597" a="1"/>
  <c r="H258" i="597"/>
  <c r="H292" i="597" s="1"/>
  <c r="AA257" i="597"/>
  <c r="Z257" i="597"/>
  <c r="Y257" i="597"/>
  <c r="X257" i="597"/>
  <c r="U257" i="597"/>
  <c r="T257" i="597"/>
  <c r="S257" i="597"/>
  <c r="R257" i="597"/>
  <c r="Q257" i="597"/>
  <c r="P257" i="597"/>
  <c r="O257" i="597"/>
  <c r="R338" i="597" s="1"/>
  <c r="I257" i="597"/>
  <c r="G257" i="597"/>
  <c r="J257" i="597" s="1" a="1"/>
  <c r="J257" i="597" s="1"/>
  <c r="H256" i="597"/>
  <c r="H255" i="597"/>
  <c r="H254" i="597"/>
  <c r="H253" i="597"/>
  <c r="H252" i="597"/>
  <c r="H251" i="597"/>
  <c r="K250" i="597"/>
  <c r="M250" i="597" s="1"/>
  <c r="K250" i="597" a="1"/>
  <c r="H250" i="597"/>
  <c r="K249" i="597"/>
  <c r="M249" i="597" s="1"/>
  <c r="K249" i="597" a="1"/>
  <c r="H249" i="597"/>
  <c r="K248" i="597" a="1"/>
  <c r="K248" i="597" s="1"/>
  <c r="M248" i="597" s="1"/>
  <c r="H248" i="597"/>
  <c r="K247" i="597" a="1"/>
  <c r="K247" i="597" s="1"/>
  <c r="M247" i="597" s="1"/>
  <c r="H247" i="597"/>
  <c r="W246" i="597"/>
  <c r="V246" i="597"/>
  <c r="N246" i="597"/>
  <c r="K246" i="597"/>
  <c r="M246" i="597" s="1"/>
  <c r="K246" i="597" a="1"/>
  <c r="J246" i="597" a="1"/>
  <c r="J246" i="597" s="1"/>
  <c r="H246" i="597"/>
  <c r="W245" i="597"/>
  <c r="V245" i="597"/>
  <c r="N245" i="597"/>
  <c r="K245" i="597"/>
  <c r="M245" i="597" s="1"/>
  <c r="K245" i="597" a="1"/>
  <c r="J245" i="597" a="1"/>
  <c r="J245" i="597" s="1"/>
  <c r="H245" i="597"/>
  <c r="W244" i="597"/>
  <c r="V244" i="597"/>
  <c r="N244" i="597"/>
  <c r="K244" i="597"/>
  <c r="M244" i="597" s="1"/>
  <c r="K244" i="597" a="1"/>
  <c r="J244" i="597" a="1"/>
  <c r="J244" i="597" s="1"/>
  <c r="H244" i="597"/>
  <c r="W243" i="597"/>
  <c r="V243" i="597"/>
  <c r="N243" i="597"/>
  <c r="K243" i="597"/>
  <c r="M243" i="597" s="1"/>
  <c r="K243" i="597" a="1"/>
  <c r="J243" i="597" a="1"/>
  <c r="J243" i="597" s="1"/>
  <c r="H243" i="597"/>
  <c r="M242" i="597"/>
  <c r="H242" i="597"/>
  <c r="W241" i="597"/>
  <c r="V241" i="597"/>
  <c r="N241" i="597"/>
  <c r="K241" i="597"/>
  <c r="M241" i="597" s="1"/>
  <c r="K241" i="597" a="1"/>
  <c r="J241" i="597"/>
  <c r="J241" i="597" a="1"/>
  <c r="H241" i="597"/>
  <c r="V240" i="597"/>
  <c r="W240" i="597" s="1"/>
  <c r="N240" i="597"/>
  <c r="K240" i="597" a="1"/>
  <c r="K240" i="597" s="1"/>
  <c r="M240" i="597" s="1"/>
  <c r="J240" i="597" a="1"/>
  <c r="J240" i="597" s="1"/>
  <c r="H240" i="597"/>
  <c r="K239" i="597" a="1"/>
  <c r="K239" i="597" s="1"/>
  <c r="M239" i="597" s="1"/>
  <c r="H239" i="597"/>
  <c r="H238" i="597"/>
  <c r="V237" i="597"/>
  <c r="W237" i="597" s="1"/>
  <c r="N237" i="597"/>
  <c r="K237" i="597" a="1"/>
  <c r="K237" i="597" s="1"/>
  <c r="M237" i="597" s="1"/>
  <c r="J237" i="597" a="1"/>
  <c r="J237" i="597" s="1"/>
  <c r="H237" i="597"/>
  <c r="W236" i="597"/>
  <c r="V236" i="597"/>
  <c r="N236" i="597"/>
  <c r="K236" i="597"/>
  <c r="M236" i="597" s="1"/>
  <c r="K236" i="597" a="1"/>
  <c r="J236" i="597"/>
  <c r="J236" i="597" a="1"/>
  <c r="H236" i="597"/>
  <c r="V235" i="597"/>
  <c r="W235" i="597" s="1"/>
  <c r="N235" i="597"/>
  <c r="K235" i="597" a="1"/>
  <c r="K235" i="597" s="1"/>
  <c r="M235" i="597" s="1"/>
  <c r="J235" i="597" a="1"/>
  <c r="J235" i="597" s="1"/>
  <c r="H235" i="597"/>
  <c r="W234" i="597"/>
  <c r="V234" i="597"/>
  <c r="N234" i="597"/>
  <c r="K234" i="597"/>
  <c r="M234" i="597" s="1"/>
  <c r="K234" i="597" a="1"/>
  <c r="J234" i="597"/>
  <c r="J234" i="597" a="1"/>
  <c r="H234" i="597"/>
  <c r="V233" i="597"/>
  <c r="W233" i="597" s="1"/>
  <c r="N233" i="597"/>
  <c r="K233" i="597" a="1"/>
  <c r="K233" i="597" s="1"/>
  <c r="M233" i="597" s="1"/>
  <c r="J233" i="597" a="1"/>
  <c r="J233" i="597" s="1"/>
  <c r="H233" i="597"/>
  <c r="W232" i="597"/>
  <c r="V232" i="597"/>
  <c r="N232" i="597"/>
  <c r="K232" i="597"/>
  <c r="M232" i="597" s="1"/>
  <c r="K232" i="597" a="1"/>
  <c r="J232" i="597"/>
  <c r="J232" i="597" a="1"/>
  <c r="H232" i="597"/>
  <c r="V231" i="597"/>
  <c r="W231" i="597" s="1"/>
  <c r="N231" i="597"/>
  <c r="K231" i="597" a="1"/>
  <c r="K231" i="597" s="1"/>
  <c r="M231" i="597" s="1"/>
  <c r="J231" i="597" a="1"/>
  <c r="J231" i="597" s="1"/>
  <c r="H231" i="597"/>
  <c r="W230" i="597"/>
  <c r="V230" i="597"/>
  <c r="N230" i="597"/>
  <c r="K230" i="597"/>
  <c r="M230" i="597" s="1"/>
  <c r="K230" i="597" a="1"/>
  <c r="J230" i="597"/>
  <c r="J230" i="597" a="1"/>
  <c r="H230" i="597"/>
  <c r="V229" i="597"/>
  <c r="W229" i="597" s="1"/>
  <c r="N229" i="597"/>
  <c r="K229" i="597" a="1"/>
  <c r="K229" i="597" s="1"/>
  <c r="M229" i="597" s="1"/>
  <c r="J229" i="597" a="1"/>
  <c r="J229" i="597" s="1"/>
  <c r="H229" i="597"/>
  <c r="W228" i="597"/>
  <c r="V228" i="597"/>
  <c r="N228" i="597"/>
  <c r="K228" i="597"/>
  <c r="M228" i="597" s="1"/>
  <c r="K228" i="597" a="1"/>
  <c r="J228" i="597"/>
  <c r="J228" i="597" a="1"/>
  <c r="H228" i="597"/>
  <c r="N227" i="597"/>
  <c r="K227" i="597" a="1"/>
  <c r="K227" i="597" s="1"/>
  <c r="M227" i="597" s="1"/>
  <c r="H227" i="597"/>
  <c r="N226" i="597"/>
  <c r="K226" i="597"/>
  <c r="M226" i="597" s="1"/>
  <c r="K226" i="597" a="1"/>
  <c r="H226" i="597"/>
  <c r="N225" i="597"/>
  <c r="K225" i="597" a="1"/>
  <c r="K225" i="597" s="1"/>
  <c r="M225" i="597" s="1"/>
  <c r="H225" i="597"/>
  <c r="N224" i="597"/>
  <c r="K224" i="597"/>
  <c r="M224" i="597" s="1"/>
  <c r="K224" i="597" a="1"/>
  <c r="H224" i="597"/>
  <c r="N223" i="597"/>
  <c r="K223" i="597" a="1"/>
  <c r="K223" i="597" s="1"/>
  <c r="M223" i="597" s="1"/>
  <c r="H223" i="597"/>
  <c r="N222" i="597"/>
  <c r="K222" i="597"/>
  <c r="M222" i="597" s="1"/>
  <c r="K222" i="597" a="1"/>
  <c r="H222" i="597"/>
  <c r="N221" i="597"/>
  <c r="K221" i="597" a="1"/>
  <c r="K221" i="597" s="1"/>
  <c r="M221" i="597" s="1"/>
  <c r="H221" i="597"/>
  <c r="N220" i="597"/>
  <c r="K220" i="597"/>
  <c r="M220" i="597" s="1"/>
  <c r="K220" i="597" a="1"/>
  <c r="H220" i="597"/>
  <c r="V219" i="597"/>
  <c r="W219" i="597" s="1"/>
  <c r="N219" i="597"/>
  <c r="K219" i="597" a="1"/>
  <c r="K219" i="597" s="1"/>
  <c r="M219" i="597" s="1"/>
  <c r="J219" i="597" a="1"/>
  <c r="J219" i="597" s="1"/>
  <c r="H219" i="597"/>
  <c r="W218" i="597"/>
  <c r="V218" i="597"/>
  <c r="N218" i="597"/>
  <c r="K218" i="597"/>
  <c r="M218" i="597" s="1"/>
  <c r="K218" i="597" a="1"/>
  <c r="J218" i="597"/>
  <c r="J218" i="597" a="1"/>
  <c r="H218" i="597"/>
  <c r="V217" i="597"/>
  <c r="W217" i="597" s="1"/>
  <c r="N217" i="597"/>
  <c r="K217" i="597" a="1"/>
  <c r="K217" i="597" s="1"/>
  <c r="M217" i="597" s="1"/>
  <c r="J217" i="597" a="1"/>
  <c r="J217" i="597" s="1"/>
  <c r="H217" i="597"/>
  <c r="W216" i="597"/>
  <c r="V216" i="597"/>
  <c r="N216" i="597"/>
  <c r="K216" i="597"/>
  <c r="M216" i="597" s="1"/>
  <c r="K216" i="597" a="1"/>
  <c r="J216" i="597"/>
  <c r="J216" i="597" a="1"/>
  <c r="H216" i="597"/>
  <c r="V215" i="597"/>
  <c r="W215" i="597" s="1"/>
  <c r="N215" i="597"/>
  <c r="K215" i="597" a="1"/>
  <c r="K215" i="597" s="1"/>
  <c r="M215" i="597" s="1"/>
  <c r="J215" i="597" a="1"/>
  <c r="J215" i="597" s="1"/>
  <c r="H215" i="597"/>
  <c r="W214" i="597"/>
  <c r="V214" i="597"/>
  <c r="N214" i="597"/>
  <c r="K214" i="597"/>
  <c r="M214" i="597" s="1"/>
  <c r="K214" i="597" a="1"/>
  <c r="J214" i="597"/>
  <c r="J214" i="597" a="1"/>
  <c r="H214" i="597"/>
  <c r="V213" i="597"/>
  <c r="W213" i="597" s="1"/>
  <c r="N213" i="597"/>
  <c r="K213" i="597" a="1"/>
  <c r="K213" i="597" s="1"/>
  <c r="M213" i="597" s="1"/>
  <c r="J213" i="597" a="1"/>
  <c r="J213" i="597" s="1"/>
  <c r="H213" i="597"/>
  <c r="W212" i="597"/>
  <c r="V212" i="597"/>
  <c r="N212" i="597"/>
  <c r="K212" i="597"/>
  <c r="M212" i="597" s="1"/>
  <c r="K212" i="597" a="1"/>
  <c r="J212" i="597"/>
  <c r="J212" i="597" a="1"/>
  <c r="H212" i="597"/>
  <c r="V211" i="597"/>
  <c r="W211" i="597" s="1"/>
  <c r="N211" i="597"/>
  <c r="K211" i="597" a="1"/>
  <c r="K211" i="597" s="1"/>
  <c r="M211" i="597" s="1"/>
  <c r="J211" i="597" a="1"/>
  <c r="J211" i="597" s="1"/>
  <c r="H211" i="597"/>
  <c r="W210" i="597"/>
  <c r="V210" i="597"/>
  <c r="N210" i="597"/>
  <c r="K210" i="597"/>
  <c r="M210" i="597" s="1"/>
  <c r="K210" i="597" a="1"/>
  <c r="J210" i="597"/>
  <c r="J210" i="597" a="1"/>
  <c r="H210" i="597"/>
  <c r="V209" i="597"/>
  <c r="W209" i="597" s="1"/>
  <c r="N209" i="597"/>
  <c r="K209" i="597" a="1"/>
  <c r="K209" i="597" s="1"/>
  <c r="M209" i="597" s="1"/>
  <c r="J209" i="597" a="1"/>
  <c r="J209" i="597" s="1"/>
  <c r="H209" i="597"/>
  <c r="W208" i="597"/>
  <c r="V208" i="597"/>
  <c r="N208" i="597"/>
  <c r="K208" i="597"/>
  <c r="M208" i="597" s="1"/>
  <c r="K208" i="597" a="1"/>
  <c r="J208" i="597"/>
  <c r="J208" i="597" a="1"/>
  <c r="H208" i="597"/>
  <c r="H207" i="597"/>
  <c r="H206" i="597"/>
  <c r="H205" i="597"/>
  <c r="W204" i="597"/>
  <c r="V204" i="597"/>
  <c r="N204" i="597"/>
  <c r="K204" i="597"/>
  <c r="M204" i="597" s="1"/>
  <c r="K204" i="597" a="1"/>
  <c r="J204" i="597"/>
  <c r="J204" i="597" a="1"/>
  <c r="H204" i="597"/>
  <c r="V203" i="597"/>
  <c r="W203" i="597" s="1"/>
  <c r="N203" i="597"/>
  <c r="K203" i="597" a="1"/>
  <c r="K203" i="597" s="1"/>
  <c r="M203" i="597" s="1"/>
  <c r="J203" i="597" a="1"/>
  <c r="J203" i="597" s="1"/>
  <c r="H203" i="597"/>
  <c r="W202" i="597"/>
  <c r="V202" i="597"/>
  <c r="N202" i="597"/>
  <c r="K202" i="597"/>
  <c r="M202" i="597" s="1"/>
  <c r="K202" i="597" a="1"/>
  <c r="J202" i="597"/>
  <c r="J202" i="597" a="1"/>
  <c r="H202" i="597"/>
  <c r="H201" i="597"/>
  <c r="W200" i="597"/>
  <c r="V200" i="597"/>
  <c r="V257" i="597" s="1"/>
  <c r="W257" i="597" s="1"/>
  <c r="N200" i="597"/>
  <c r="N257" i="597" s="1"/>
  <c r="K200" i="597"/>
  <c r="M200" i="597" s="1"/>
  <c r="K200" i="597" a="1"/>
  <c r="J200" i="597" a="1"/>
  <c r="J200" i="597" s="1"/>
  <c r="H200" i="597"/>
  <c r="H257" i="597" s="1"/>
  <c r="AA199" i="597"/>
  <c r="AA335" i="597" s="1"/>
  <c r="Z199" i="597"/>
  <c r="Z335" i="597" s="1"/>
  <c r="Y199" i="597"/>
  <c r="Y335" i="597" s="1"/>
  <c r="X199" i="597"/>
  <c r="X335" i="597" s="1"/>
  <c r="U199" i="597"/>
  <c r="U335" i="597" s="1"/>
  <c r="T199" i="597"/>
  <c r="T335" i="597" s="1"/>
  <c r="S199" i="597"/>
  <c r="S335" i="597" s="1"/>
  <c r="R199" i="597"/>
  <c r="R335" i="597" s="1"/>
  <c r="Q199" i="597"/>
  <c r="Q335" i="597" s="1"/>
  <c r="P199" i="597"/>
  <c r="O199" i="597"/>
  <c r="I199" i="597"/>
  <c r="I335" i="597" s="1"/>
  <c r="B343" i="597" s="1"/>
  <c r="G199" i="597"/>
  <c r="G335" i="597" s="1"/>
  <c r="V198" i="597"/>
  <c r="W198" i="597" s="1"/>
  <c r="N198" i="597"/>
  <c r="K198" i="597" a="1"/>
  <c r="K198" i="597" s="1"/>
  <c r="M198" i="597" s="1"/>
  <c r="J198" i="597" a="1"/>
  <c r="J198" i="597" s="1"/>
  <c r="H198" i="597"/>
  <c r="W197" i="597"/>
  <c r="V197" i="597"/>
  <c r="N197" i="597"/>
  <c r="K197" i="597"/>
  <c r="M197" i="597" s="1"/>
  <c r="K197" i="597" a="1"/>
  <c r="J197" i="597"/>
  <c r="J197" i="597" a="1"/>
  <c r="H197" i="597"/>
  <c r="K196" i="597"/>
  <c r="M196" i="597" s="1"/>
  <c r="K196" i="597" a="1"/>
  <c r="H196" i="597"/>
  <c r="K195" i="597"/>
  <c r="M195" i="597" s="1"/>
  <c r="K195" i="597" a="1"/>
  <c r="H195" i="597"/>
  <c r="K194" i="597"/>
  <c r="M194" i="597" s="1"/>
  <c r="K194" i="597" a="1"/>
  <c r="H194" i="597"/>
  <c r="K193" i="597"/>
  <c r="M193" i="597" s="1"/>
  <c r="K193" i="597" a="1"/>
  <c r="H193" i="597"/>
  <c r="V192" i="597"/>
  <c r="W192" i="597" s="1"/>
  <c r="N192" i="597"/>
  <c r="K192" i="597" a="1"/>
  <c r="K192" i="597" s="1"/>
  <c r="M192" i="597" s="1"/>
  <c r="J192" i="597" a="1"/>
  <c r="J192" i="597" s="1"/>
  <c r="H192" i="597"/>
  <c r="W191" i="597"/>
  <c r="V191" i="597"/>
  <c r="N191" i="597"/>
  <c r="K191" i="597"/>
  <c r="M191" i="597" s="1"/>
  <c r="K191" i="597" a="1"/>
  <c r="J191" i="597"/>
  <c r="J191" i="597" a="1"/>
  <c r="H191" i="597"/>
  <c r="V190" i="597"/>
  <c r="W190" i="597" s="1"/>
  <c r="N190" i="597"/>
  <c r="K190" i="597" a="1"/>
  <c r="K190" i="597" s="1"/>
  <c r="M190" i="597" s="1"/>
  <c r="J190" i="597" a="1"/>
  <c r="J190" i="597" s="1"/>
  <c r="H190" i="597"/>
  <c r="N189" i="597"/>
  <c r="K189" i="597"/>
  <c r="M189" i="597" s="1"/>
  <c r="K189" i="597" a="1"/>
  <c r="J189" i="597"/>
  <c r="J189" i="597" a="1"/>
  <c r="H189" i="597"/>
  <c r="N188" i="597"/>
  <c r="K188" i="597" a="1"/>
  <c r="K188" i="597" s="1"/>
  <c r="M188" i="597" s="1"/>
  <c r="J188" i="597" a="1"/>
  <c r="J188" i="597" s="1"/>
  <c r="H188" i="597"/>
  <c r="W187" i="597"/>
  <c r="V187" i="597"/>
  <c r="N187" i="597"/>
  <c r="K187" i="597"/>
  <c r="M187" i="597" s="1"/>
  <c r="K187" i="597" a="1"/>
  <c r="J187" i="597"/>
  <c r="J187" i="597" a="1"/>
  <c r="H187" i="597"/>
  <c r="V186" i="597"/>
  <c r="W186" i="597" s="1"/>
  <c r="N186" i="597"/>
  <c r="K186" i="597" a="1"/>
  <c r="K186" i="597" s="1"/>
  <c r="M186" i="597" s="1"/>
  <c r="J186" i="597" a="1"/>
  <c r="J186" i="597" s="1"/>
  <c r="H186" i="597"/>
  <c r="N185" i="597"/>
  <c r="K185" i="597"/>
  <c r="M185" i="597" s="1"/>
  <c r="K185" i="597" a="1"/>
  <c r="H185" i="597"/>
  <c r="N184" i="597"/>
  <c r="K184" i="597" a="1"/>
  <c r="K184" i="597" s="1"/>
  <c r="M184" i="597" s="1"/>
  <c r="H184" i="597"/>
  <c r="W183" i="597"/>
  <c r="V183" i="597"/>
  <c r="N183" i="597"/>
  <c r="K183" i="597"/>
  <c r="M183" i="597" s="1"/>
  <c r="K183" i="597" a="1"/>
  <c r="J183" i="597"/>
  <c r="J183" i="597" a="1"/>
  <c r="H183" i="597"/>
  <c r="V182" i="597"/>
  <c r="W182" i="597" s="1"/>
  <c r="N182" i="597"/>
  <c r="K182" i="597" a="1"/>
  <c r="K182" i="597" s="1"/>
  <c r="M182" i="597" s="1"/>
  <c r="J182" i="597" a="1"/>
  <c r="J182" i="597" s="1"/>
  <c r="H182" i="597"/>
  <c r="W181" i="597"/>
  <c r="V181" i="597"/>
  <c r="N181" i="597"/>
  <c r="K181" i="597"/>
  <c r="M181" i="597" s="1"/>
  <c r="K181" i="597" a="1"/>
  <c r="J181" i="597"/>
  <c r="J181" i="597" a="1"/>
  <c r="H181" i="597"/>
  <c r="V180" i="597"/>
  <c r="W180" i="597" s="1"/>
  <c r="N180" i="597"/>
  <c r="K180" i="597" a="1"/>
  <c r="K180" i="597" s="1"/>
  <c r="M180" i="597" s="1"/>
  <c r="J180" i="597" a="1"/>
  <c r="J180" i="597" s="1"/>
  <c r="H180" i="597"/>
  <c r="W179" i="597"/>
  <c r="V179" i="597"/>
  <c r="N179" i="597"/>
  <c r="K179" i="597"/>
  <c r="M179" i="597" s="1"/>
  <c r="K179" i="597" a="1"/>
  <c r="J179" i="597"/>
  <c r="J179" i="597" a="1"/>
  <c r="H179" i="597"/>
  <c r="V178" i="597"/>
  <c r="V199" i="597" s="1"/>
  <c r="N178" i="597"/>
  <c r="N199" i="597" s="1"/>
  <c r="N335" i="597" s="1"/>
  <c r="B344" i="597" s="1"/>
  <c r="E344" i="597" s="1"/>
  <c r="K178" i="597" a="1"/>
  <c r="K178" i="597" s="1"/>
  <c r="J178" i="597" a="1"/>
  <c r="J178" i="597" s="1"/>
  <c r="H178" i="597"/>
  <c r="H199" i="597" s="1"/>
  <c r="H335" i="597" s="1"/>
  <c r="E342" i="597" s="1"/>
  <c r="X171" i="597"/>
  <c r="Q529" i="597" s="1"/>
  <c r="X170" i="597"/>
  <c r="Q528" i="597" s="1"/>
  <c r="G170" i="597"/>
  <c r="C170" i="597"/>
  <c r="X169" i="597"/>
  <c r="Q527" i="597" s="1"/>
  <c r="I169" i="597"/>
  <c r="E169" i="597"/>
  <c r="K169" i="597" s="1"/>
  <c r="M169" i="597" s="1"/>
  <c r="I168" i="597"/>
  <c r="E168" i="597"/>
  <c r="K168" i="597" s="1"/>
  <c r="M168" i="597" s="1"/>
  <c r="I167" i="597"/>
  <c r="E167" i="597"/>
  <c r="K167" i="597" s="1"/>
  <c r="M167" i="597" s="1"/>
  <c r="X166" i="597"/>
  <c r="Q524" i="597" s="1"/>
  <c r="I166" i="597"/>
  <c r="I170" i="597" s="1"/>
  <c r="E166" i="597"/>
  <c r="K166" i="597" s="1"/>
  <c r="AA163" i="597"/>
  <c r="Z163" i="597"/>
  <c r="Y163" i="597"/>
  <c r="X163" i="597"/>
  <c r="U163" i="597"/>
  <c r="T163" i="597"/>
  <c r="S163" i="597"/>
  <c r="R163" i="597"/>
  <c r="Q163" i="597"/>
  <c r="P163" i="597"/>
  <c r="O163" i="597"/>
  <c r="R171" i="597" s="1"/>
  <c r="I163" i="597"/>
  <c r="G163" i="597"/>
  <c r="C529" i="597" s="1"/>
  <c r="H162" i="597"/>
  <c r="H161" i="597"/>
  <c r="H160" i="597"/>
  <c r="V159" i="597"/>
  <c r="W159" i="597" s="1"/>
  <c r="N159" i="597"/>
  <c r="K159" i="597" a="1"/>
  <c r="K159" i="597" s="1"/>
  <c r="J159" i="597" a="1"/>
  <c r="J159" i="597" s="1"/>
  <c r="H159" i="597"/>
  <c r="D159" i="597"/>
  <c r="W158" i="597"/>
  <c r="V158" i="597"/>
  <c r="N158" i="597"/>
  <c r="K158" i="597" a="1"/>
  <c r="K158" i="597" s="1"/>
  <c r="M158" i="597" s="1"/>
  <c r="J158" i="597" a="1"/>
  <c r="J158" i="597" s="1"/>
  <c r="H158" i="597"/>
  <c r="H157" i="597"/>
  <c r="H156" i="597"/>
  <c r="V155" i="597"/>
  <c r="W155" i="597" s="1"/>
  <c r="N155" i="597"/>
  <c r="K155" i="597" a="1"/>
  <c r="K155" i="597" s="1"/>
  <c r="M155" i="597" s="1"/>
  <c r="J155" i="597" a="1"/>
  <c r="J155" i="597" s="1"/>
  <c r="H155" i="597"/>
  <c r="V154" i="597"/>
  <c r="W154" i="597" s="1"/>
  <c r="N154" i="597"/>
  <c r="K154" i="597"/>
  <c r="M154" i="597" s="1"/>
  <c r="K154" i="597" a="1"/>
  <c r="J154" i="597"/>
  <c r="J154" i="597" a="1"/>
  <c r="H154" i="597"/>
  <c r="H153" i="597"/>
  <c r="W152" i="597"/>
  <c r="V152" i="597"/>
  <c r="N152" i="597"/>
  <c r="K152" i="597" a="1"/>
  <c r="K152" i="597" s="1"/>
  <c r="M152" i="597" s="1"/>
  <c r="J152" i="597" a="1"/>
  <c r="J152" i="597" s="1"/>
  <c r="H152" i="597"/>
  <c r="V151" i="597"/>
  <c r="W151" i="597" s="1"/>
  <c r="N151" i="597"/>
  <c r="K151" i="597"/>
  <c r="M151" i="597" s="1"/>
  <c r="K151" i="597" a="1"/>
  <c r="J151" i="597" a="1"/>
  <c r="J151" i="597" s="1"/>
  <c r="H151" i="597"/>
  <c r="V150" i="597"/>
  <c r="W150" i="597" s="1"/>
  <c r="N150" i="597"/>
  <c r="K150" i="597" a="1"/>
  <c r="K150" i="597" s="1"/>
  <c r="M150" i="597" s="1"/>
  <c r="J150" i="597" a="1"/>
  <c r="J150" i="597" s="1"/>
  <c r="H150" i="597"/>
  <c r="W149" i="597"/>
  <c r="V149" i="597"/>
  <c r="N149" i="597"/>
  <c r="N163" i="597" s="1"/>
  <c r="K149" i="597" a="1"/>
  <c r="K149" i="597" s="1"/>
  <c r="M149" i="597" s="1"/>
  <c r="J149" i="597" a="1"/>
  <c r="J149" i="597" s="1"/>
  <c r="H149" i="597"/>
  <c r="AA148" i="597"/>
  <c r="Z148" i="597"/>
  <c r="Y148" i="597"/>
  <c r="X148" i="597"/>
  <c r="U148" i="597"/>
  <c r="T148" i="597"/>
  <c r="S148" i="597"/>
  <c r="Q148" i="597"/>
  <c r="P148" i="597"/>
  <c r="O148" i="597"/>
  <c r="R170" i="597" s="1"/>
  <c r="I148" i="597"/>
  <c r="G148" i="597"/>
  <c r="C528" i="597" s="1"/>
  <c r="V147" i="597"/>
  <c r="W147" i="597" s="1"/>
  <c r="N147" i="597"/>
  <c r="K147" i="597" a="1"/>
  <c r="K147" i="597" s="1"/>
  <c r="M147" i="597" s="1"/>
  <c r="J147" i="597" a="1"/>
  <c r="J147" i="597" s="1"/>
  <c r="H147" i="597"/>
  <c r="K146" i="597" a="1"/>
  <c r="K146" i="597" s="1"/>
  <c r="H146" i="597"/>
  <c r="K145" i="597" a="1"/>
  <c r="K145" i="597" s="1"/>
  <c r="H145" i="597"/>
  <c r="K144" i="597" a="1"/>
  <c r="K144" i="597" s="1"/>
  <c r="H144" i="597"/>
  <c r="K143" i="597" a="1"/>
  <c r="K143" i="597" s="1"/>
  <c r="H143" i="597"/>
  <c r="W142" i="597"/>
  <c r="V142" i="597"/>
  <c r="N142" i="597"/>
  <c r="K142" i="597" a="1"/>
  <c r="K142" i="597" s="1"/>
  <c r="M142" i="597" s="1"/>
  <c r="J142" i="597" a="1"/>
  <c r="J142" i="597" s="1"/>
  <c r="H142" i="597"/>
  <c r="V141" i="597"/>
  <c r="W141" i="597" s="1"/>
  <c r="N141" i="597"/>
  <c r="K141" i="597" a="1"/>
  <c r="K141" i="597" s="1"/>
  <c r="M141" i="597" s="1"/>
  <c r="J141" i="597" a="1"/>
  <c r="J141" i="597" s="1"/>
  <c r="H141" i="597"/>
  <c r="V140" i="597"/>
  <c r="W140" i="597" s="1"/>
  <c r="N140" i="597"/>
  <c r="K140" i="597"/>
  <c r="M140" i="597" s="1"/>
  <c r="K140" i="597" a="1"/>
  <c r="J140" i="597"/>
  <c r="J140" i="597" a="1"/>
  <c r="H140" i="597"/>
  <c r="V139" i="597"/>
  <c r="W139" i="597" s="1"/>
  <c r="N139" i="597"/>
  <c r="K139" i="597" a="1"/>
  <c r="K139" i="597" s="1"/>
  <c r="M139" i="597" s="1"/>
  <c r="J139" i="597" a="1"/>
  <c r="J139" i="597" s="1"/>
  <c r="H139" i="597"/>
  <c r="W138" i="597"/>
  <c r="V138" i="597"/>
  <c r="V148" i="597" s="1"/>
  <c r="W148" i="597" s="1"/>
  <c r="N138" i="597"/>
  <c r="N148" i="597" s="1"/>
  <c r="K138" i="597" a="1"/>
  <c r="K138" i="597" s="1"/>
  <c r="J138" i="597" a="1"/>
  <c r="J138" i="597" s="1"/>
  <c r="H138" i="597"/>
  <c r="H148" i="597" s="1"/>
  <c r="AA137" i="597"/>
  <c r="Z137" i="597"/>
  <c r="Y137" i="597"/>
  <c r="X137" i="597"/>
  <c r="U137" i="597"/>
  <c r="T137" i="597"/>
  <c r="S137" i="597"/>
  <c r="Q137" i="597"/>
  <c r="P137" i="597"/>
  <c r="O137" i="597"/>
  <c r="R169" i="597" s="1"/>
  <c r="I137" i="597"/>
  <c r="G137" i="597"/>
  <c r="C527" i="597" s="1"/>
  <c r="V136" i="597"/>
  <c r="W136" i="597" s="1"/>
  <c r="N136" i="597"/>
  <c r="K136" i="597" a="1"/>
  <c r="K136" i="597" s="1"/>
  <c r="M136" i="597" s="1"/>
  <c r="J136" i="597" a="1"/>
  <c r="J136" i="597" s="1"/>
  <c r="H136" i="597"/>
  <c r="W135" i="597"/>
  <c r="V135" i="597"/>
  <c r="N135" i="597"/>
  <c r="K135" i="597" a="1"/>
  <c r="K135" i="597" s="1"/>
  <c r="M135" i="597" s="1"/>
  <c r="J135" i="597" a="1"/>
  <c r="J135" i="597" s="1"/>
  <c r="H135" i="597"/>
  <c r="V134" i="597"/>
  <c r="W134" i="597" s="1"/>
  <c r="N134" i="597"/>
  <c r="K134" i="597" a="1"/>
  <c r="K134" i="597" s="1"/>
  <c r="M134" i="597" s="1"/>
  <c r="J134" i="597" a="1"/>
  <c r="J134" i="597" s="1"/>
  <c r="H134" i="597"/>
  <c r="V133" i="597"/>
  <c r="W133" i="597" s="1"/>
  <c r="N133" i="597"/>
  <c r="K133" i="597"/>
  <c r="M133" i="597" s="1"/>
  <c r="K133" i="597" a="1"/>
  <c r="J133" i="597"/>
  <c r="J133" i="597" a="1"/>
  <c r="H133" i="597"/>
  <c r="V132" i="597"/>
  <c r="W132" i="597" s="1"/>
  <c r="N132" i="597"/>
  <c r="K132" i="597" a="1"/>
  <c r="K132" i="597" s="1"/>
  <c r="M132" i="597" s="1"/>
  <c r="J132" i="597" a="1"/>
  <c r="J132" i="597" s="1"/>
  <c r="H132" i="597"/>
  <c r="W131" i="597"/>
  <c r="V131" i="597"/>
  <c r="N131" i="597"/>
  <c r="K131" i="597" a="1"/>
  <c r="K131" i="597" s="1"/>
  <c r="M131" i="597" s="1"/>
  <c r="J131" i="597" a="1"/>
  <c r="J131" i="597" s="1"/>
  <c r="H131" i="597"/>
  <c r="V130" i="597"/>
  <c r="W130" i="597" s="1"/>
  <c r="N130" i="597"/>
  <c r="K130" i="597" a="1"/>
  <c r="K130" i="597" s="1"/>
  <c r="M130" i="597" s="1"/>
  <c r="J130" i="597" a="1"/>
  <c r="J130" i="597" s="1"/>
  <c r="H130" i="597"/>
  <c r="V129" i="597"/>
  <c r="W129" i="597" s="1"/>
  <c r="N129" i="597"/>
  <c r="K129" i="597"/>
  <c r="M129" i="597" s="1"/>
  <c r="K129" i="597" a="1"/>
  <c r="J129" i="597"/>
  <c r="J129" i="597" a="1"/>
  <c r="H129" i="597"/>
  <c r="V128" i="597"/>
  <c r="W128" i="597" s="1"/>
  <c r="N128" i="597"/>
  <c r="K128" i="597" a="1"/>
  <c r="K128" i="597" s="1"/>
  <c r="M128" i="597" s="1"/>
  <c r="J128" i="597" a="1"/>
  <c r="J128" i="597" s="1"/>
  <c r="H128" i="597"/>
  <c r="W127" i="597"/>
  <c r="V127" i="597"/>
  <c r="N127" i="597"/>
  <c r="K127" i="597" a="1"/>
  <c r="K127" i="597" s="1"/>
  <c r="M127" i="597" s="1"/>
  <c r="J127" i="597" a="1"/>
  <c r="J127" i="597" s="1"/>
  <c r="H127" i="597"/>
  <c r="V126" i="597"/>
  <c r="W126" i="597" s="1"/>
  <c r="N126" i="597"/>
  <c r="K126" i="597" a="1"/>
  <c r="K126" i="597" s="1"/>
  <c r="M126" i="597" s="1"/>
  <c r="J126" i="597" a="1"/>
  <c r="J126" i="597" s="1"/>
  <c r="H126" i="597"/>
  <c r="V125" i="597"/>
  <c r="W125" i="597" s="1"/>
  <c r="N125" i="597"/>
  <c r="K125" i="597"/>
  <c r="M125" i="597" s="1"/>
  <c r="K125" i="597" a="1"/>
  <c r="J125" i="597"/>
  <c r="J125" i="597" a="1"/>
  <c r="H125" i="597"/>
  <c r="V124" i="597"/>
  <c r="W124" i="597" s="1"/>
  <c r="N124" i="597"/>
  <c r="K124" i="597" a="1"/>
  <c r="K124" i="597" s="1"/>
  <c r="M124" i="597" s="1"/>
  <c r="J124" i="597" a="1"/>
  <c r="J124" i="597" s="1"/>
  <c r="H124" i="597"/>
  <c r="W123" i="597"/>
  <c r="V123" i="597"/>
  <c r="N123" i="597"/>
  <c r="K123" i="597" a="1"/>
  <c r="K123" i="597" s="1"/>
  <c r="M123" i="597" s="1"/>
  <c r="J123" i="597" a="1"/>
  <c r="J123" i="597" s="1"/>
  <c r="H123" i="597"/>
  <c r="V122" i="597"/>
  <c r="V137" i="597" s="1"/>
  <c r="W137" i="597" s="1"/>
  <c r="N122" i="597"/>
  <c r="K122" i="597" a="1"/>
  <c r="K122" i="597" s="1"/>
  <c r="J122" i="597" a="1"/>
  <c r="J122" i="597" s="1"/>
  <c r="H122" i="597"/>
  <c r="H137" i="597" s="1"/>
  <c r="AA121" i="597"/>
  <c r="Z121" i="597"/>
  <c r="Y121" i="597"/>
  <c r="X121" i="597"/>
  <c r="U121" i="597"/>
  <c r="T121" i="597"/>
  <c r="S121" i="597"/>
  <c r="R121" i="597"/>
  <c r="Q121" i="597"/>
  <c r="P121" i="597"/>
  <c r="O121" i="597"/>
  <c r="R168" i="597" s="1"/>
  <c r="I121" i="597"/>
  <c r="G121" i="597"/>
  <c r="C526" i="597" s="1"/>
  <c r="V120" i="597"/>
  <c r="W120" i="597" s="1"/>
  <c r="N120" i="597"/>
  <c r="K120" i="597" a="1"/>
  <c r="K120" i="597" s="1"/>
  <c r="M120" i="597" s="1"/>
  <c r="J120" i="597" a="1"/>
  <c r="J120" i="597" s="1"/>
  <c r="H120" i="597"/>
  <c r="V119" i="597"/>
  <c r="W119" i="597" s="1"/>
  <c r="N119" i="597"/>
  <c r="K119" i="597" a="1"/>
  <c r="K119" i="597" s="1"/>
  <c r="M119" i="597" s="1"/>
  <c r="J119" i="597" a="1"/>
  <c r="J119" i="597" s="1"/>
  <c r="H119" i="597"/>
  <c r="V118" i="597"/>
  <c r="W118" i="597" s="1"/>
  <c r="N118" i="597"/>
  <c r="K118" i="597" a="1"/>
  <c r="K118" i="597" s="1"/>
  <c r="M118" i="597" s="1"/>
  <c r="J118" i="597" a="1"/>
  <c r="J118" i="597" s="1"/>
  <c r="H118" i="597"/>
  <c r="K117" i="597" a="1"/>
  <c r="K117" i="597" s="1"/>
  <c r="H117" i="597"/>
  <c r="K116" i="597" a="1"/>
  <c r="K116" i="597" s="1"/>
  <c r="H116" i="597"/>
  <c r="K115" i="597"/>
  <c r="K115" i="597" a="1"/>
  <c r="H115" i="597"/>
  <c r="V114" i="597"/>
  <c r="W114" i="597" s="1"/>
  <c r="N114" i="597"/>
  <c r="K114" i="597" a="1"/>
  <c r="K114" i="597" s="1"/>
  <c r="M114" i="597" s="1"/>
  <c r="J114" i="597" a="1"/>
  <c r="J114" i="597" s="1"/>
  <c r="H114" i="597"/>
  <c r="V113" i="597"/>
  <c r="W113" i="597" s="1"/>
  <c r="N113" i="597"/>
  <c r="K113" i="597"/>
  <c r="M113" i="597" s="1"/>
  <c r="K113" i="597" a="1"/>
  <c r="J113" i="597"/>
  <c r="J113" i="597" a="1"/>
  <c r="H113" i="597"/>
  <c r="N112" i="597"/>
  <c r="K112" i="597" a="1"/>
  <c r="K112" i="597" s="1"/>
  <c r="M112" i="597" s="1"/>
  <c r="H112" i="597"/>
  <c r="N111" i="597"/>
  <c r="K111" i="597" a="1"/>
  <c r="K111" i="597" s="1"/>
  <c r="M111" i="597" s="1"/>
  <c r="H111" i="597"/>
  <c r="N110" i="597"/>
  <c r="K110" i="597" a="1"/>
  <c r="K110" i="597" s="1"/>
  <c r="M110" i="597" s="1"/>
  <c r="H110" i="597"/>
  <c r="N109" i="597"/>
  <c r="K109" i="597" a="1"/>
  <c r="K109" i="597" s="1"/>
  <c r="M109" i="597" s="1"/>
  <c r="H109" i="597"/>
  <c r="N108" i="597"/>
  <c r="K108" i="597" a="1"/>
  <c r="K108" i="597" s="1"/>
  <c r="M108" i="597" s="1"/>
  <c r="H108" i="597"/>
  <c r="N107" i="597"/>
  <c r="K107" i="597" a="1"/>
  <c r="K107" i="597" s="1"/>
  <c r="M107" i="597" s="1"/>
  <c r="H107" i="597"/>
  <c r="V106" i="597"/>
  <c r="W106" i="597" s="1"/>
  <c r="N106" i="597"/>
  <c r="K106" i="597" a="1"/>
  <c r="K106" i="597" s="1"/>
  <c r="M106" i="597" s="1"/>
  <c r="J106" i="597" a="1"/>
  <c r="J106" i="597" s="1"/>
  <c r="H106" i="597"/>
  <c r="V105" i="597"/>
  <c r="W105" i="597" s="1"/>
  <c r="N105" i="597"/>
  <c r="K105" i="597"/>
  <c r="M105" i="597" s="1"/>
  <c r="K105" i="597" a="1"/>
  <c r="J105" i="597"/>
  <c r="J105" i="597" a="1"/>
  <c r="H105" i="597"/>
  <c r="V104" i="597"/>
  <c r="W104" i="597" s="1"/>
  <c r="N104" i="597"/>
  <c r="K104" i="597" a="1"/>
  <c r="K104" i="597" s="1"/>
  <c r="M104" i="597" s="1"/>
  <c r="J104" i="597" a="1"/>
  <c r="J104" i="597" s="1"/>
  <c r="H104" i="597"/>
  <c r="V103" i="597"/>
  <c r="W103" i="597" s="1"/>
  <c r="N103" i="597"/>
  <c r="K103" i="597" a="1"/>
  <c r="K103" i="597" s="1"/>
  <c r="M103" i="597" s="1"/>
  <c r="J103" i="597" a="1"/>
  <c r="J103" i="597" s="1"/>
  <c r="H103" i="597"/>
  <c r="V102" i="597"/>
  <c r="W102" i="597" s="1"/>
  <c r="N102" i="597"/>
  <c r="K102" i="597" a="1"/>
  <c r="K102" i="597" s="1"/>
  <c r="M102" i="597" s="1"/>
  <c r="J102" i="597" a="1"/>
  <c r="J102" i="597" s="1"/>
  <c r="H102" i="597"/>
  <c r="V101" i="597"/>
  <c r="W101" i="597" s="1"/>
  <c r="N101" i="597"/>
  <c r="K101" i="597"/>
  <c r="M101" i="597" s="1"/>
  <c r="K101" i="597" a="1"/>
  <c r="J101" i="597"/>
  <c r="J101" i="597" a="1"/>
  <c r="H101" i="597"/>
  <c r="V100" i="597"/>
  <c r="W100" i="597" s="1"/>
  <c r="N100" i="597"/>
  <c r="K100" i="597" a="1"/>
  <c r="K100" i="597" s="1"/>
  <c r="M100" i="597" s="1"/>
  <c r="J100" i="597" a="1"/>
  <c r="J100" i="597" s="1"/>
  <c r="H100" i="597"/>
  <c r="W99" i="597"/>
  <c r="V99" i="597"/>
  <c r="N99" i="597"/>
  <c r="K99" i="597" a="1"/>
  <c r="K99" i="597" s="1"/>
  <c r="M99" i="597" s="1"/>
  <c r="J99" i="597" a="1"/>
  <c r="J99" i="597" s="1"/>
  <c r="H99" i="597"/>
  <c r="V98" i="597"/>
  <c r="W98" i="597" s="1"/>
  <c r="N98" i="597"/>
  <c r="K98" i="597" a="1"/>
  <c r="K98" i="597" s="1"/>
  <c r="M98" i="597" s="1"/>
  <c r="J98" i="597" a="1"/>
  <c r="J98" i="597" s="1"/>
  <c r="H98" i="597"/>
  <c r="V97" i="597"/>
  <c r="W97" i="597" s="1"/>
  <c r="N97" i="597"/>
  <c r="K97" i="597"/>
  <c r="M97" i="597" s="1"/>
  <c r="K97" i="597" a="1"/>
  <c r="J97" i="597"/>
  <c r="J97" i="597" a="1"/>
  <c r="H97" i="597"/>
  <c r="V96" i="597"/>
  <c r="W96" i="597" s="1"/>
  <c r="N96" i="597"/>
  <c r="K96" i="597" a="1"/>
  <c r="K96" i="597" s="1"/>
  <c r="M96" i="597" s="1"/>
  <c r="J96" i="597" a="1"/>
  <c r="J96" i="597" s="1"/>
  <c r="H96" i="597"/>
  <c r="W95" i="597"/>
  <c r="V95" i="597"/>
  <c r="N95" i="597"/>
  <c r="K95" i="597" a="1"/>
  <c r="K95" i="597" s="1"/>
  <c r="M95" i="597" s="1"/>
  <c r="J95" i="597" a="1"/>
  <c r="J95" i="597" s="1"/>
  <c r="H95" i="597"/>
  <c r="K94" i="597"/>
  <c r="M94" i="597" s="1"/>
  <c r="K94" i="597" a="1"/>
  <c r="H94" i="597"/>
  <c r="V93" i="597"/>
  <c r="W93" i="597" s="1"/>
  <c r="N93" i="597"/>
  <c r="K93" i="597" a="1"/>
  <c r="K93" i="597" s="1"/>
  <c r="M93" i="597" s="1"/>
  <c r="J93" i="597" a="1"/>
  <c r="J93" i="597" s="1"/>
  <c r="H93" i="597"/>
  <c r="W92" i="597"/>
  <c r="V92" i="597"/>
  <c r="N92" i="597"/>
  <c r="K92" i="597" a="1"/>
  <c r="K92" i="597" s="1"/>
  <c r="M92" i="597" s="1"/>
  <c r="J92" i="597" a="1"/>
  <c r="J92" i="597" s="1"/>
  <c r="H92" i="597"/>
  <c r="V91" i="597"/>
  <c r="W91" i="597" s="1"/>
  <c r="N91" i="597"/>
  <c r="K91" i="597" a="1"/>
  <c r="K91" i="597" s="1"/>
  <c r="M91" i="597" s="1"/>
  <c r="J91" i="597" a="1"/>
  <c r="J91" i="597" s="1"/>
  <c r="H91" i="597"/>
  <c r="V90" i="597"/>
  <c r="W90" i="597" s="1"/>
  <c r="N90" i="597"/>
  <c r="K90" i="597"/>
  <c r="M90" i="597" s="1"/>
  <c r="K90" i="597" a="1"/>
  <c r="J90" i="597"/>
  <c r="J90" i="597" a="1"/>
  <c r="H90" i="597"/>
  <c r="V89" i="597"/>
  <c r="W89" i="597" s="1"/>
  <c r="N89" i="597"/>
  <c r="K89" i="597" a="1"/>
  <c r="K89" i="597" s="1"/>
  <c r="M89" i="597" s="1"/>
  <c r="J89" i="597" a="1"/>
  <c r="J89" i="597" s="1"/>
  <c r="H89" i="597"/>
  <c r="W88" i="597"/>
  <c r="V88" i="597"/>
  <c r="N88" i="597"/>
  <c r="K88" i="597" a="1"/>
  <c r="K88" i="597" s="1"/>
  <c r="M88" i="597" s="1"/>
  <c r="J88" i="597" a="1"/>
  <c r="J88" i="597" s="1"/>
  <c r="H88" i="597"/>
  <c r="V87" i="597"/>
  <c r="V121" i="597" s="1"/>
  <c r="W121" i="597" s="1"/>
  <c r="N87" i="597"/>
  <c r="K87" i="597" a="1"/>
  <c r="K87" i="597" s="1"/>
  <c r="J87" i="597" a="1"/>
  <c r="J87" i="597" s="1"/>
  <c r="H87" i="597"/>
  <c r="H121" i="597" s="1"/>
  <c r="AA86" i="597"/>
  <c r="Z86" i="597"/>
  <c r="Y86" i="597"/>
  <c r="X86" i="597"/>
  <c r="U86" i="597"/>
  <c r="T86" i="597"/>
  <c r="S86" i="597"/>
  <c r="R86" i="597"/>
  <c r="Q86" i="597"/>
  <c r="P86" i="597"/>
  <c r="O86" i="597"/>
  <c r="R167" i="597" s="1"/>
  <c r="I86" i="597"/>
  <c r="G86" i="597"/>
  <c r="C525" i="597" s="1"/>
  <c r="K85" i="597" a="1"/>
  <c r="K85" i="597" s="1"/>
  <c r="H85" i="597"/>
  <c r="K84" i="597"/>
  <c r="K84" i="597" a="1"/>
  <c r="H84" i="597"/>
  <c r="K83" i="597" a="1"/>
  <c r="K83" i="597" s="1"/>
  <c r="H83" i="597"/>
  <c r="K82" i="597" a="1"/>
  <c r="K82" i="597" s="1"/>
  <c r="H82" i="597"/>
  <c r="K81" i="597" a="1"/>
  <c r="K81" i="597" s="1"/>
  <c r="H81" i="597"/>
  <c r="K80" i="597"/>
  <c r="K80" i="597" a="1"/>
  <c r="H80" i="597"/>
  <c r="K79" i="597" a="1"/>
  <c r="K79" i="597" s="1"/>
  <c r="M79" i="597" s="1"/>
  <c r="H79" i="597"/>
  <c r="K78" i="597"/>
  <c r="M78" i="597" s="1"/>
  <c r="K78" i="597" a="1"/>
  <c r="H78" i="597"/>
  <c r="K77" i="597" a="1"/>
  <c r="K77" i="597" s="1"/>
  <c r="M77" i="597" s="1"/>
  <c r="H77" i="597"/>
  <c r="K76" i="597" a="1"/>
  <c r="K76" i="597" s="1"/>
  <c r="M76" i="597" s="1"/>
  <c r="H76" i="597"/>
  <c r="W75" i="597"/>
  <c r="V75" i="597"/>
  <c r="N75" i="597"/>
  <c r="K75" i="597" a="1"/>
  <c r="K75" i="597" s="1"/>
  <c r="M75" i="597" s="1"/>
  <c r="J75" i="597" a="1"/>
  <c r="J75" i="597" s="1"/>
  <c r="H75" i="597"/>
  <c r="V74" i="597"/>
  <c r="W74" i="597" s="1"/>
  <c r="N74" i="597"/>
  <c r="K74" i="597"/>
  <c r="M74" i="597" s="1"/>
  <c r="K74" i="597" a="1"/>
  <c r="J74" i="597" a="1"/>
  <c r="J74" i="597" s="1"/>
  <c r="H74" i="597"/>
  <c r="W73" i="597"/>
  <c r="V73" i="597"/>
  <c r="N73" i="597"/>
  <c r="K73" i="597" a="1"/>
  <c r="K73" i="597" s="1"/>
  <c r="M73" i="597" s="1"/>
  <c r="J73" i="597" a="1"/>
  <c r="J73" i="597" s="1"/>
  <c r="H73" i="597"/>
  <c r="W72" i="597"/>
  <c r="V72" i="597"/>
  <c r="N72" i="597"/>
  <c r="K72" i="597" a="1"/>
  <c r="K72" i="597" s="1"/>
  <c r="M72" i="597" s="1"/>
  <c r="J72" i="597" a="1"/>
  <c r="J72" i="597" s="1"/>
  <c r="H72" i="597"/>
  <c r="H71" i="597"/>
  <c r="V70" i="597"/>
  <c r="W70" i="597" s="1"/>
  <c r="N70" i="597"/>
  <c r="K70" i="597" a="1"/>
  <c r="K70" i="597" s="1"/>
  <c r="M70" i="597" s="1"/>
  <c r="J70" i="597" a="1"/>
  <c r="J70" i="597" s="1"/>
  <c r="H70" i="597"/>
  <c r="V69" i="597"/>
  <c r="W69" i="597" s="1"/>
  <c r="N69" i="597"/>
  <c r="K69" i="597"/>
  <c r="M69" i="597" s="1"/>
  <c r="K69" i="597" a="1"/>
  <c r="J69" i="597"/>
  <c r="J69" i="597" a="1"/>
  <c r="H69" i="597"/>
  <c r="K68" i="597" a="1"/>
  <c r="K68" i="597" s="1"/>
  <c r="H68" i="597"/>
  <c r="K67" i="597" a="1"/>
  <c r="K67" i="597" s="1"/>
  <c r="H67" i="597"/>
  <c r="V66" i="597"/>
  <c r="W66" i="597" s="1"/>
  <c r="N66" i="597"/>
  <c r="K66" i="597" a="1"/>
  <c r="K66" i="597" s="1"/>
  <c r="M66" i="597" s="1"/>
  <c r="J66" i="597" a="1"/>
  <c r="J66" i="597" s="1"/>
  <c r="H66" i="597"/>
  <c r="V65" i="597"/>
  <c r="W65" i="597" s="1"/>
  <c r="N65" i="597"/>
  <c r="K65" i="597"/>
  <c r="M65" i="597" s="1"/>
  <c r="K65" i="597" a="1"/>
  <c r="J65" i="597"/>
  <c r="J65" i="597" a="1"/>
  <c r="H65" i="597"/>
  <c r="V64" i="597"/>
  <c r="W64" i="597" s="1"/>
  <c r="N64" i="597"/>
  <c r="K64" i="597" a="1"/>
  <c r="K64" i="597" s="1"/>
  <c r="M64" i="597" s="1"/>
  <c r="J64" i="597" a="1"/>
  <c r="J64" i="597" s="1"/>
  <c r="H64" i="597"/>
  <c r="W63" i="597"/>
  <c r="V63" i="597"/>
  <c r="N63" i="597"/>
  <c r="K63" i="597" a="1"/>
  <c r="K63" i="597" s="1"/>
  <c r="M63" i="597" s="1"/>
  <c r="J63" i="597" a="1"/>
  <c r="J63" i="597" s="1"/>
  <c r="H63" i="597"/>
  <c r="V62" i="597"/>
  <c r="W62" i="597" s="1"/>
  <c r="N62" i="597"/>
  <c r="K62" i="597" a="1"/>
  <c r="K62" i="597" s="1"/>
  <c r="M62" i="597" s="1"/>
  <c r="J62" i="597" a="1"/>
  <c r="J62" i="597" s="1"/>
  <c r="H62" i="597"/>
  <c r="V61" i="597"/>
  <c r="W61" i="597" s="1"/>
  <c r="N61" i="597"/>
  <c r="K61" i="597"/>
  <c r="M61" i="597" s="1"/>
  <c r="K61" i="597" a="1"/>
  <c r="J61" i="597"/>
  <c r="J61" i="597" a="1"/>
  <c r="H61" i="597"/>
  <c r="V60" i="597"/>
  <c r="W60" i="597" s="1"/>
  <c r="N60" i="597"/>
  <c r="K60" i="597" a="1"/>
  <c r="K60" i="597" s="1"/>
  <c r="M60" i="597" s="1"/>
  <c r="J60" i="597" a="1"/>
  <c r="J60" i="597" s="1"/>
  <c r="H60" i="597"/>
  <c r="W59" i="597"/>
  <c r="V59" i="597"/>
  <c r="N59" i="597"/>
  <c r="K59" i="597" a="1"/>
  <c r="K59" i="597" s="1"/>
  <c r="M59" i="597" s="1"/>
  <c r="J59" i="597" a="1"/>
  <c r="J59" i="597" s="1"/>
  <c r="H59" i="597"/>
  <c r="V58" i="597"/>
  <c r="W58" i="597" s="1"/>
  <c r="N58" i="597"/>
  <c r="K58" i="597" a="1"/>
  <c r="K58" i="597" s="1"/>
  <c r="M58" i="597" s="1"/>
  <c r="J58" i="597" a="1"/>
  <c r="J58" i="597" s="1"/>
  <c r="H58" i="597"/>
  <c r="W57" i="597"/>
  <c r="V57" i="597"/>
  <c r="N57" i="597"/>
  <c r="K57" i="597" a="1"/>
  <c r="K57" i="597" s="1"/>
  <c r="M57" i="597" s="1"/>
  <c r="J57" i="597" a="1"/>
  <c r="J57" i="597" s="1"/>
  <c r="H57" i="597"/>
  <c r="K56" i="597" a="1"/>
  <c r="K56" i="597" s="1"/>
  <c r="M56" i="597" s="1"/>
  <c r="H56" i="597"/>
  <c r="K55" i="597"/>
  <c r="M55" i="597" s="1"/>
  <c r="K55" i="597" a="1"/>
  <c r="H55" i="597"/>
  <c r="K54" i="597" a="1"/>
  <c r="K54" i="597" s="1"/>
  <c r="M54" i="597" s="1"/>
  <c r="H54" i="597"/>
  <c r="K53" i="597"/>
  <c r="M53" i="597" s="1"/>
  <c r="K53" i="597" a="1"/>
  <c r="H53" i="597"/>
  <c r="N52" i="597"/>
  <c r="K52" i="597" a="1"/>
  <c r="K52" i="597" s="1"/>
  <c r="M52" i="597" s="1"/>
  <c r="H52" i="597"/>
  <c r="N51" i="597"/>
  <c r="K51" i="597" a="1"/>
  <c r="K51" i="597" s="1"/>
  <c r="M51" i="597" s="1"/>
  <c r="H51" i="597"/>
  <c r="N50" i="597"/>
  <c r="K50" i="597" a="1"/>
  <c r="K50" i="597" s="1"/>
  <c r="M50" i="597" s="1"/>
  <c r="H50" i="597"/>
  <c r="N49" i="597"/>
  <c r="K49" i="597" a="1"/>
  <c r="K49" i="597" s="1"/>
  <c r="M49" i="597" s="1"/>
  <c r="H49" i="597"/>
  <c r="V48" i="597"/>
  <c r="W48" i="597" s="1"/>
  <c r="N48" i="597"/>
  <c r="K48" i="597" a="1"/>
  <c r="K48" i="597" s="1"/>
  <c r="M48" i="597" s="1"/>
  <c r="J48" i="597" a="1"/>
  <c r="J48" i="597" s="1"/>
  <c r="H48" i="597"/>
  <c r="V47" i="597"/>
  <c r="W47" i="597" s="1"/>
  <c r="N47" i="597"/>
  <c r="K47" i="597"/>
  <c r="M47" i="597" s="1"/>
  <c r="K47" i="597" a="1"/>
  <c r="J47" i="597" a="1"/>
  <c r="J47" i="597" s="1"/>
  <c r="H47" i="597"/>
  <c r="V46" i="597"/>
  <c r="W46" i="597" s="1"/>
  <c r="N46" i="597"/>
  <c r="K46" i="597" a="1"/>
  <c r="K46" i="597" s="1"/>
  <c r="M46" i="597" s="1"/>
  <c r="J46" i="597" a="1"/>
  <c r="J46" i="597" s="1"/>
  <c r="H46" i="597"/>
  <c r="V45" i="597"/>
  <c r="W45" i="597" s="1"/>
  <c r="N45" i="597"/>
  <c r="K45" i="597" a="1"/>
  <c r="K45" i="597" s="1"/>
  <c r="M45" i="597" s="1"/>
  <c r="J45" i="597" a="1"/>
  <c r="J45" i="597" s="1"/>
  <c r="H45" i="597"/>
  <c r="V44" i="597"/>
  <c r="W44" i="597" s="1"/>
  <c r="N44" i="597"/>
  <c r="K44" i="597" a="1"/>
  <c r="K44" i="597" s="1"/>
  <c r="M44" i="597" s="1"/>
  <c r="J44" i="597" a="1"/>
  <c r="J44" i="597" s="1"/>
  <c r="H44" i="597"/>
  <c r="V43" i="597"/>
  <c r="W43" i="597" s="1"/>
  <c r="N43" i="597"/>
  <c r="K43" i="597"/>
  <c r="M43" i="597" s="1"/>
  <c r="K43" i="597" a="1"/>
  <c r="J43" i="597"/>
  <c r="J43" i="597" a="1"/>
  <c r="H43" i="597"/>
  <c r="V42" i="597"/>
  <c r="W42" i="597" s="1"/>
  <c r="N42" i="597"/>
  <c r="K42" i="597" a="1"/>
  <c r="K42" i="597" s="1"/>
  <c r="M42" i="597" s="1"/>
  <c r="J42" i="597" a="1"/>
  <c r="J42" i="597" s="1"/>
  <c r="H42" i="597"/>
  <c r="V41" i="597"/>
  <c r="W41" i="597" s="1"/>
  <c r="N41" i="597"/>
  <c r="K41" i="597" a="1"/>
  <c r="K41" i="597" s="1"/>
  <c r="M41" i="597" s="1"/>
  <c r="J41" i="597" a="1"/>
  <c r="J41" i="597" s="1"/>
  <c r="H41" i="597"/>
  <c r="V40" i="597"/>
  <c r="W40" i="597" s="1"/>
  <c r="N40" i="597"/>
  <c r="K40" i="597" a="1"/>
  <c r="K40" i="597" s="1"/>
  <c r="M40" i="597" s="1"/>
  <c r="J40" i="597" a="1"/>
  <c r="J40" i="597" s="1"/>
  <c r="H40" i="597"/>
  <c r="V39" i="597"/>
  <c r="W39" i="597" s="1"/>
  <c r="N39" i="597"/>
  <c r="K39" i="597"/>
  <c r="M39" i="597" s="1"/>
  <c r="K39" i="597" a="1"/>
  <c r="J39" i="597"/>
  <c r="J39" i="597" a="1"/>
  <c r="H39" i="597"/>
  <c r="V38" i="597"/>
  <c r="W38" i="597" s="1"/>
  <c r="N38" i="597"/>
  <c r="K38" i="597" a="1"/>
  <c r="K38" i="597" s="1"/>
  <c r="M38" i="597" s="1"/>
  <c r="J38" i="597" a="1"/>
  <c r="J38" i="597" s="1"/>
  <c r="H38" i="597"/>
  <c r="W37" i="597"/>
  <c r="V37" i="597"/>
  <c r="N37" i="597"/>
  <c r="K37" i="597" a="1"/>
  <c r="K37" i="597" s="1"/>
  <c r="M37" i="597" s="1"/>
  <c r="J37" i="597" a="1"/>
  <c r="J37" i="597" s="1"/>
  <c r="H37" i="597"/>
  <c r="H36" i="597"/>
  <c r="H35" i="597"/>
  <c r="H34" i="597"/>
  <c r="V33" i="597"/>
  <c r="W33" i="597" s="1"/>
  <c r="N33" i="597"/>
  <c r="K33" i="597"/>
  <c r="M33" i="597" s="1"/>
  <c r="K33" i="597" a="1"/>
  <c r="J33" i="597"/>
  <c r="J33" i="597" a="1"/>
  <c r="H33" i="597"/>
  <c r="V32" i="597"/>
  <c r="W32" i="597" s="1"/>
  <c r="N32" i="597"/>
  <c r="K32" i="597" a="1"/>
  <c r="K32" i="597" s="1"/>
  <c r="M32" i="597" s="1"/>
  <c r="J32" i="597" a="1"/>
  <c r="J32" i="597" s="1"/>
  <c r="H32" i="597"/>
  <c r="W31" i="597"/>
  <c r="V31" i="597"/>
  <c r="N31" i="597"/>
  <c r="K31" i="597" a="1"/>
  <c r="K31" i="597" s="1"/>
  <c r="M31" i="597" s="1"/>
  <c r="J31" i="597" a="1"/>
  <c r="J31" i="597" s="1"/>
  <c r="H31" i="597"/>
  <c r="K30" i="597" a="1"/>
  <c r="K30" i="597" s="1"/>
  <c r="H30" i="597"/>
  <c r="W29" i="597"/>
  <c r="V29" i="597"/>
  <c r="N29" i="597"/>
  <c r="N86" i="597" s="1"/>
  <c r="K29" i="597" a="1"/>
  <c r="K29" i="597" s="1"/>
  <c r="M29" i="597" s="1"/>
  <c r="J29" i="597" a="1"/>
  <c r="J29" i="597" s="1"/>
  <c r="H29" i="597"/>
  <c r="AA28" i="597"/>
  <c r="AA164" i="597" s="1"/>
  <c r="Z28" i="597"/>
  <c r="Z164" i="597" s="1"/>
  <c r="Y28" i="597"/>
  <c r="Y164" i="597" s="1"/>
  <c r="X28" i="597"/>
  <c r="X164" i="597" s="1"/>
  <c r="U28" i="597"/>
  <c r="U164" i="597" s="1"/>
  <c r="T28" i="597"/>
  <c r="T164" i="597" s="1"/>
  <c r="S28" i="597"/>
  <c r="S164" i="597" s="1"/>
  <c r="R28" i="597"/>
  <c r="R164" i="597" s="1"/>
  <c r="Q28" i="597"/>
  <c r="P28" i="597"/>
  <c r="O28" i="597"/>
  <c r="I28" i="597"/>
  <c r="I164" i="597" s="1"/>
  <c r="B172" i="597" s="1"/>
  <c r="G28" i="597"/>
  <c r="V27" i="597"/>
  <c r="W27" i="597" s="1"/>
  <c r="N27" i="597"/>
  <c r="K27" i="597" a="1"/>
  <c r="K27" i="597" s="1"/>
  <c r="M27" i="597" s="1"/>
  <c r="J27" i="597" a="1"/>
  <c r="J27" i="597" s="1"/>
  <c r="H27" i="597"/>
  <c r="V26" i="597"/>
  <c r="W26" i="597" s="1"/>
  <c r="N26" i="597"/>
  <c r="K26" i="597" a="1"/>
  <c r="K26" i="597" s="1"/>
  <c r="M26" i="597" s="1"/>
  <c r="J26" i="597" a="1"/>
  <c r="J26" i="597" s="1"/>
  <c r="H26" i="597"/>
  <c r="K25" i="597"/>
  <c r="M25" i="597" s="1"/>
  <c r="K25" i="597" a="1"/>
  <c r="J25" i="597"/>
  <c r="J25" i="597" a="1"/>
  <c r="H25" i="597"/>
  <c r="K24" i="597" a="1"/>
  <c r="K24" i="597" s="1"/>
  <c r="M24" i="597" s="1"/>
  <c r="J24" i="597" a="1"/>
  <c r="J24" i="597" s="1"/>
  <c r="H24" i="597"/>
  <c r="K23" i="597" a="1"/>
  <c r="K23" i="597" s="1"/>
  <c r="M23" i="597" s="1"/>
  <c r="J23" i="597" a="1"/>
  <c r="J23" i="597" s="1"/>
  <c r="H23" i="597"/>
  <c r="K22" i="597" a="1"/>
  <c r="K22" i="597" s="1"/>
  <c r="M22" i="597" s="1"/>
  <c r="J22" i="597" a="1"/>
  <c r="J22" i="597" s="1"/>
  <c r="H22" i="597"/>
  <c r="V21" i="597"/>
  <c r="W21" i="597" s="1"/>
  <c r="N21" i="597"/>
  <c r="K21" i="597" a="1"/>
  <c r="K21" i="597" s="1"/>
  <c r="M21" i="597" s="1"/>
  <c r="J21" i="597" a="1"/>
  <c r="J21" i="597" s="1"/>
  <c r="H21" i="597"/>
  <c r="V20" i="597"/>
  <c r="W20" i="597" s="1"/>
  <c r="N20" i="597"/>
  <c r="K20" i="597" a="1"/>
  <c r="K20" i="597" s="1"/>
  <c r="M20" i="597" s="1"/>
  <c r="J20" i="597" a="1"/>
  <c r="J20" i="597" s="1"/>
  <c r="H20" i="597"/>
  <c r="W19" i="597"/>
  <c r="V19" i="597"/>
  <c r="N19" i="597"/>
  <c r="K19" i="597"/>
  <c r="M19" i="597" s="1"/>
  <c r="K19" i="597" a="1"/>
  <c r="J19" i="597" a="1"/>
  <c r="J19" i="597" s="1"/>
  <c r="H19" i="597"/>
  <c r="N18" i="597"/>
  <c r="K18" i="597" a="1"/>
  <c r="K18" i="597" s="1"/>
  <c r="M18" i="597" s="1"/>
  <c r="J18" i="597" a="1"/>
  <c r="J18" i="597" s="1"/>
  <c r="H18" i="597"/>
  <c r="N17" i="597"/>
  <c r="K17" i="597"/>
  <c r="M17" i="597" s="1"/>
  <c r="K17" i="597" a="1"/>
  <c r="J17" i="597"/>
  <c r="J17" i="597" a="1"/>
  <c r="H17" i="597"/>
  <c r="V16" i="597"/>
  <c r="W16" i="597" s="1"/>
  <c r="N16" i="597"/>
  <c r="K16" i="597" a="1"/>
  <c r="K16" i="597" s="1"/>
  <c r="M16" i="597" s="1"/>
  <c r="J16" i="597" a="1"/>
  <c r="J16" i="597" s="1"/>
  <c r="H16" i="597"/>
  <c r="W15" i="597"/>
  <c r="V15" i="597"/>
  <c r="N15" i="597"/>
  <c r="K15" i="597" a="1"/>
  <c r="K15" i="597" s="1"/>
  <c r="M15" i="597" s="1"/>
  <c r="J15" i="597" a="1"/>
  <c r="J15" i="597" s="1"/>
  <c r="H15" i="597"/>
  <c r="N14" i="597"/>
  <c r="K14" i="597" a="1"/>
  <c r="K14" i="597" s="1"/>
  <c r="M14" i="597" s="1"/>
  <c r="H14" i="597"/>
  <c r="N13" i="597"/>
  <c r="K13" i="597"/>
  <c r="M13" i="597" s="1"/>
  <c r="K13" i="597" a="1"/>
  <c r="H13" i="597"/>
  <c r="V12" i="597"/>
  <c r="W12" i="597" s="1"/>
  <c r="N12" i="597"/>
  <c r="K12" i="597" a="1"/>
  <c r="K12" i="597" s="1"/>
  <c r="M12" i="597" s="1"/>
  <c r="J12" i="597" a="1"/>
  <c r="J12" i="597" s="1"/>
  <c r="H12" i="597"/>
  <c r="V11" i="597"/>
  <c r="W11" i="597" s="1"/>
  <c r="N11" i="597"/>
  <c r="K11" i="597" a="1"/>
  <c r="K11" i="597" s="1"/>
  <c r="M11" i="597" s="1"/>
  <c r="J11" i="597" a="1"/>
  <c r="J11" i="597" s="1"/>
  <c r="H11" i="597"/>
  <c r="V10" i="597"/>
  <c r="W10" i="597" s="1"/>
  <c r="N10" i="597"/>
  <c r="K10" i="597" a="1"/>
  <c r="K10" i="597" s="1"/>
  <c r="M10" i="597" s="1"/>
  <c r="J10" i="597" a="1"/>
  <c r="J10" i="597" s="1"/>
  <c r="H10" i="597"/>
  <c r="V9" i="597"/>
  <c r="W9" i="597" s="1"/>
  <c r="N9" i="597"/>
  <c r="K9" i="597"/>
  <c r="M9" i="597" s="1"/>
  <c r="K9" i="597" a="1"/>
  <c r="J9" i="597" a="1"/>
  <c r="J9" i="597" s="1"/>
  <c r="H9" i="597"/>
  <c r="V8" i="597"/>
  <c r="W8" i="597" s="1"/>
  <c r="N8" i="597"/>
  <c r="K8" i="597" a="1"/>
  <c r="K8" i="597" s="1"/>
  <c r="M8" i="597" s="1"/>
  <c r="J8" i="597" a="1"/>
  <c r="J8" i="597" s="1"/>
  <c r="H8" i="597"/>
  <c r="V7" i="597"/>
  <c r="V28" i="597" s="1"/>
  <c r="N7" i="597"/>
  <c r="N28" i="597" s="1"/>
  <c r="K7" i="597" a="1"/>
  <c r="K7" i="597" s="1"/>
  <c r="M7" i="597" s="1"/>
  <c r="J7" i="597" a="1"/>
  <c r="J7" i="597" s="1"/>
  <c r="H7" i="597"/>
  <c r="S530" i="598" l="1"/>
  <c r="K520" i="598"/>
  <c r="O520" i="598" s="1"/>
  <c r="K519" i="598"/>
  <c r="J28" i="597" a="1"/>
  <c r="J28" i="597" s="1"/>
  <c r="H163" i="597"/>
  <c r="V163" i="597"/>
  <c r="W163" i="597" s="1"/>
  <c r="Q164" i="597"/>
  <c r="N137" i="597"/>
  <c r="N121" i="597"/>
  <c r="N164" i="597" s="1"/>
  <c r="B173" i="597" s="1"/>
  <c r="H86" i="597"/>
  <c r="V86" i="597"/>
  <c r="W86" i="597" s="1"/>
  <c r="W7" i="597"/>
  <c r="M163" i="597"/>
  <c r="J163" i="597" a="1"/>
  <c r="J163" i="597" s="1"/>
  <c r="K148" i="597"/>
  <c r="H28" i="597"/>
  <c r="H164" i="597" s="1"/>
  <c r="E171" i="597" s="1"/>
  <c r="G519" i="597" s="1"/>
  <c r="M28" i="597"/>
  <c r="M87" i="597"/>
  <c r="M121" i="597" s="1"/>
  <c r="K121" i="597"/>
  <c r="M122" i="597"/>
  <c r="M137" i="597" s="1"/>
  <c r="K137" i="597"/>
  <c r="V164" i="597"/>
  <c r="I173" i="597" s="1"/>
  <c r="W28" i="597"/>
  <c r="M86" i="597"/>
  <c r="K28" i="597"/>
  <c r="X167" i="597"/>
  <c r="P164" i="597"/>
  <c r="X168" i="597" s="1"/>
  <c r="J86" i="597" a="1"/>
  <c r="J86" i="597" s="1"/>
  <c r="K86" i="597"/>
  <c r="W87" i="597"/>
  <c r="J121" i="597" a="1"/>
  <c r="J121" i="597" s="1"/>
  <c r="W122" i="597"/>
  <c r="J137" i="597" a="1"/>
  <c r="J137" i="597" s="1"/>
  <c r="M138" i="597"/>
  <c r="M148" i="597" s="1"/>
  <c r="J148" i="597" a="1"/>
  <c r="J148" i="597" s="1"/>
  <c r="K170" i="597"/>
  <c r="M166" i="597"/>
  <c r="M178" i="597"/>
  <c r="M199" i="597" s="1"/>
  <c r="K199" i="597"/>
  <c r="M257" i="597"/>
  <c r="C524" i="597"/>
  <c r="G164" i="597"/>
  <c r="C520" i="597"/>
  <c r="R166" i="597"/>
  <c r="O164" i="597"/>
  <c r="K525" i="597"/>
  <c r="K526" i="597"/>
  <c r="K527" i="597"/>
  <c r="K528" i="597"/>
  <c r="K163" i="597"/>
  <c r="K529" i="597"/>
  <c r="K308" i="597"/>
  <c r="M293" i="597"/>
  <c r="M308" i="597" s="1"/>
  <c r="E170" i="597"/>
  <c r="W178" i="597"/>
  <c r="W199" i="597" s="1"/>
  <c r="J199" i="597" a="1"/>
  <c r="J199" i="597" s="1"/>
  <c r="X338" i="597"/>
  <c r="P335" i="597"/>
  <c r="X339" i="597" s="1"/>
  <c r="K257" i="597"/>
  <c r="V308" i="597"/>
  <c r="W308" i="597" s="1"/>
  <c r="K334" i="597"/>
  <c r="W334" i="597"/>
  <c r="K341" i="597"/>
  <c r="M337" i="597"/>
  <c r="X344" i="597"/>
  <c r="Z341" i="597" s="1"/>
  <c r="Z343" i="597"/>
  <c r="X173" i="597"/>
  <c r="Z169" i="597" s="1"/>
  <c r="B342" i="597"/>
  <c r="J335" i="597" a="1"/>
  <c r="J335" i="597" s="1"/>
  <c r="M342" i="597" s="1"/>
  <c r="R337" i="597"/>
  <c r="O335" i="597"/>
  <c r="M258" i="597"/>
  <c r="M292" i="597" s="1"/>
  <c r="M309" i="597"/>
  <c r="M319" i="597" s="1"/>
  <c r="M320" i="597"/>
  <c r="M334" i="597" s="1"/>
  <c r="Z340" i="597"/>
  <c r="K370" i="597"/>
  <c r="M349" i="597"/>
  <c r="M370" i="597" s="1"/>
  <c r="K428" i="597"/>
  <c r="M371" i="597"/>
  <c r="M428" i="597" s="1"/>
  <c r="K463" i="597"/>
  <c r="M429" i="597"/>
  <c r="M463" i="597" s="1"/>
  <c r="E341" i="597"/>
  <c r="B514" i="597"/>
  <c r="J507" i="597" a="1"/>
  <c r="J507" i="597" s="1"/>
  <c r="M514" i="597" s="1"/>
  <c r="X509" i="597"/>
  <c r="O507" i="597"/>
  <c r="X510" i="597" s="1"/>
  <c r="R509" i="597"/>
  <c r="V428" i="597"/>
  <c r="W428" i="597" s="1"/>
  <c r="W429" i="597"/>
  <c r="W349" i="597"/>
  <c r="W370" i="597" s="1"/>
  <c r="J370" i="597" a="1"/>
  <c r="J370" i="597" s="1"/>
  <c r="M464" i="597"/>
  <c r="M479" i="597" s="1"/>
  <c r="K479" i="597"/>
  <c r="K490" i="597"/>
  <c r="M480" i="597"/>
  <c r="M490" i="597" s="1"/>
  <c r="K506" i="597"/>
  <c r="M491" i="597"/>
  <c r="M506" i="597" s="1"/>
  <c r="R534" i="597"/>
  <c r="S534" i="597" a="1"/>
  <c r="S534" i="597" s="1"/>
  <c r="R511" i="597"/>
  <c r="R512" i="597"/>
  <c r="W480" i="597"/>
  <c r="R513" i="597"/>
  <c r="W491" i="597"/>
  <c r="W506" i="597" s="1"/>
  <c r="K509" i="597"/>
  <c r="J536" i="597"/>
  <c r="Q533" i="597"/>
  <c r="R535" i="597"/>
  <c r="S535" i="597" a="1"/>
  <c r="S535" i="597" s="1"/>
  <c r="T533" i="597" a="1"/>
  <c r="T533" i="597" s="1"/>
  <c r="T534" i="597" a="1"/>
  <c r="T534" i="597" s="1"/>
  <c r="T535" i="597" a="1"/>
  <c r="T535" i="597" s="1"/>
  <c r="C536" i="597"/>
  <c r="T536" i="597" s="1" a="1"/>
  <c r="T536" i="597" s="1"/>
  <c r="I159" i="596"/>
  <c r="I116" i="596"/>
  <c r="I57" i="596"/>
  <c r="I37" i="596"/>
  <c r="I58" i="596"/>
  <c r="I20" i="596"/>
  <c r="I143" i="596"/>
  <c r="I11" i="596"/>
  <c r="W164" i="597" l="1"/>
  <c r="M164" i="597"/>
  <c r="C521" i="597"/>
  <c r="E173" i="597"/>
  <c r="R533" i="597"/>
  <c r="R536" i="597" s="1"/>
  <c r="Q536" i="597"/>
  <c r="S536" i="597" s="1" a="1"/>
  <c r="S536" i="597" s="1"/>
  <c r="S533" i="597" a="1"/>
  <c r="S533" i="597" s="1"/>
  <c r="K513" i="597"/>
  <c r="M513" i="597" s="1"/>
  <c r="M509" i="597"/>
  <c r="T512" i="597"/>
  <c r="R516" i="597"/>
  <c r="T509" i="597" a="1"/>
  <c r="T509" i="597" s="1"/>
  <c r="X516" i="597"/>
  <c r="Z509" i="597" a="1"/>
  <c r="Z509" i="597" s="1"/>
  <c r="V507" i="597"/>
  <c r="K507" i="597"/>
  <c r="R344" i="597"/>
  <c r="T337" i="597" a="1"/>
  <c r="T337" i="597" s="1"/>
  <c r="Z338" i="597"/>
  <c r="W335" i="597"/>
  <c r="Z170" i="597"/>
  <c r="K524" i="597"/>
  <c r="R173" i="597"/>
  <c r="T166" i="597" s="1" a="1"/>
  <c r="T166" i="597" s="1"/>
  <c r="C530" i="597"/>
  <c r="E524" i="597" s="1"/>
  <c r="V335" i="597"/>
  <c r="I344" i="597" s="1"/>
  <c r="M344" i="597" s="1" a="1"/>
  <c r="M344" i="597" s="1"/>
  <c r="M335" i="597"/>
  <c r="M170" i="597"/>
  <c r="Q525" i="597"/>
  <c r="Z167" i="597"/>
  <c r="T511" i="597"/>
  <c r="Z510" i="597"/>
  <c r="M507" i="597"/>
  <c r="Z166" i="597" a="1"/>
  <c r="Z166" i="597" s="1"/>
  <c r="Z172" i="597"/>
  <c r="Z337" i="597" a="1"/>
  <c r="Z337" i="597" s="1"/>
  <c r="Z342" i="597"/>
  <c r="M341" i="597"/>
  <c r="Z339" i="597"/>
  <c r="Z171" i="597"/>
  <c r="B171" i="597"/>
  <c r="C519" i="597" s="1"/>
  <c r="J164" i="597" a="1"/>
  <c r="J164" i="597" s="1"/>
  <c r="M171" i="597" s="1"/>
  <c r="K335" i="597"/>
  <c r="Q526" i="597"/>
  <c r="Z168" i="597"/>
  <c r="K164" i="597"/>
  <c r="E172" i="597" s="1"/>
  <c r="G521" i="597"/>
  <c r="G143" i="596"/>
  <c r="I172" i="597" l="1"/>
  <c r="M172" i="597" s="1"/>
  <c r="E343" i="597"/>
  <c r="I343" i="597" s="1"/>
  <c r="M343" i="597" s="1"/>
  <c r="L335" i="597"/>
  <c r="I342" i="597" s="1"/>
  <c r="L164" i="597"/>
  <c r="I171" i="597" s="1"/>
  <c r="Q530" i="597"/>
  <c r="S525" i="597" s="1"/>
  <c r="K530" i="597"/>
  <c r="T172" i="597"/>
  <c r="T168" i="597"/>
  <c r="T170" i="597"/>
  <c r="T167" i="597"/>
  <c r="T169" i="597"/>
  <c r="T171" i="597"/>
  <c r="T343" i="597"/>
  <c r="T339" i="597"/>
  <c r="T340" i="597"/>
  <c r="T341" i="597"/>
  <c r="T338" i="597"/>
  <c r="T342" i="597"/>
  <c r="I516" i="597"/>
  <c r="M516" i="597" s="1" a="1"/>
  <c r="M516" i="597" s="1"/>
  <c r="W507" i="597"/>
  <c r="Z515" i="597"/>
  <c r="Z512" i="597"/>
  <c r="Z511" i="597"/>
  <c r="Z514" i="597"/>
  <c r="Z513" i="597"/>
  <c r="T515" i="597"/>
  <c r="T510" i="597"/>
  <c r="T514" i="597"/>
  <c r="T513" i="597"/>
  <c r="S526" i="597"/>
  <c r="O519" i="597" a="1"/>
  <c r="O519" i="597" s="1"/>
  <c r="M173" i="597" a="1"/>
  <c r="M173" i="597" s="1"/>
  <c r="E526" i="597"/>
  <c r="E528" i="597"/>
  <c r="E529" i="597"/>
  <c r="E525" i="597"/>
  <c r="E527" i="597"/>
  <c r="M524" i="597" a="1"/>
  <c r="M524" i="597" s="1"/>
  <c r="E515" i="597"/>
  <c r="I515" i="597" s="1"/>
  <c r="M515" i="597" s="1"/>
  <c r="L507" i="597"/>
  <c r="I514" i="597" s="1"/>
  <c r="G159" i="596"/>
  <c r="E530" i="597" l="1"/>
  <c r="M528" i="597"/>
  <c r="M527" i="597"/>
  <c r="M526" i="597"/>
  <c r="M529" i="597"/>
  <c r="M525" i="597"/>
  <c r="G520" i="597"/>
  <c r="S528" i="597"/>
  <c r="S524" i="597" a="1"/>
  <c r="S524" i="597" s="1"/>
  <c r="S527" i="597"/>
  <c r="S529" i="597"/>
  <c r="K521" i="597"/>
  <c r="O521" i="597" s="1" a="1"/>
  <c r="O521" i="597" s="1"/>
  <c r="G116" i="596"/>
  <c r="G152" i="596"/>
  <c r="G37" i="596"/>
  <c r="G29" i="596"/>
  <c r="G57" i="596"/>
  <c r="S530" i="597" l="1"/>
  <c r="K520" i="597"/>
  <c r="O520" i="597" s="1"/>
  <c r="K519" i="597"/>
  <c r="G20" i="596"/>
  <c r="G11" i="596"/>
  <c r="P536" i="596"/>
  <c r="O536" i="596"/>
  <c r="N536" i="596"/>
  <c r="M536" i="596"/>
  <c r="L536" i="596"/>
  <c r="K536" i="596"/>
  <c r="I536" i="596"/>
  <c r="H536" i="596"/>
  <c r="G536" i="596"/>
  <c r="F536" i="596"/>
  <c r="E536" i="596"/>
  <c r="D536" i="596"/>
  <c r="C535" i="596"/>
  <c r="J535" i="596" s="1"/>
  <c r="Q535" i="596" s="1"/>
  <c r="T534" i="596" a="1"/>
  <c r="T534" i="596" s="1"/>
  <c r="J534" i="596"/>
  <c r="Q534" i="596" s="1"/>
  <c r="C534" i="596"/>
  <c r="J533" i="596"/>
  <c r="C533" i="596"/>
  <c r="N517" i="596"/>
  <c r="G517" i="596"/>
  <c r="X515" i="596"/>
  <c r="X514" i="596"/>
  <c r="X513" i="596"/>
  <c r="I513" i="596"/>
  <c r="G513" i="596"/>
  <c r="E513" i="596"/>
  <c r="C513" i="596"/>
  <c r="X512" i="596"/>
  <c r="I512" i="596"/>
  <c r="E512" i="596"/>
  <c r="K512" i="596" s="1"/>
  <c r="M512" i="596" s="1"/>
  <c r="X511" i="596"/>
  <c r="I511" i="596"/>
  <c r="E511" i="596"/>
  <c r="K511" i="596" s="1"/>
  <c r="M511" i="596" s="1"/>
  <c r="I510" i="596"/>
  <c r="E510" i="596"/>
  <c r="K510" i="596" s="1"/>
  <c r="M510" i="596" s="1"/>
  <c r="I509" i="596"/>
  <c r="E509" i="596"/>
  <c r="K509" i="596" s="1"/>
  <c r="K513" i="596" s="1"/>
  <c r="AA506" i="596"/>
  <c r="Z506" i="596"/>
  <c r="Y506" i="596"/>
  <c r="X506" i="596"/>
  <c r="U506" i="596"/>
  <c r="T506" i="596"/>
  <c r="S506" i="596"/>
  <c r="R506" i="596"/>
  <c r="Q506" i="596"/>
  <c r="P506" i="596"/>
  <c r="R514" i="596" s="1"/>
  <c r="O506" i="596"/>
  <c r="J506" i="596"/>
  <c r="J506" i="596" a="1"/>
  <c r="I506" i="596"/>
  <c r="G506" i="596"/>
  <c r="H505" i="596"/>
  <c r="H504" i="596"/>
  <c r="H503" i="596"/>
  <c r="H502" i="596"/>
  <c r="D502" i="596"/>
  <c r="W501" i="596"/>
  <c r="V501" i="596"/>
  <c r="N501" i="596"/>
  <c r="K501" i="596"/>
  <c r="M501" i="596" s="1"/>
  <c r="K501" i="596" a="1"/>
  <c r="J501" i="596"/>
  <c r="J501" i="596" a="1"/>
  <c r="H501" i="596"/>
  <c r="H500" i="596"/>
  <c r="H499" i="596"/>
  <c r="V498" i="596"/>
  <c r="W498" i="596" s="1"/>
  <c r="N498" i="596"/>
  <c r="M498" i="596"/>
  <c r="K498" i="596" a="1"/>
  <c r="K498" i="596" s="1"/>
  <c r="J498" i="596" a="1"/>
  <c r="J498" i="596" s="1"/>
  <c r="H498" i="596"/>
  <c r="W497" i="596"/>
  <c r="V497" i="596"/>
  <c r="N497" i="596"/>
  <c r="K497" i="596" a="1"/>
  <c r="K497" i="596" s="1"/>
  <c r="M497" i="596" s="1"/>
  <c r="J497" i="596" a="1"/>
  <c r="J497" i="596" s="1"/>
  <c r="H497" i="596"/>
  <c r="H496" i="596"/>
  <c r="H495" i="596"/>
  <c r="W494" i="596"/>
  <c r="V494" i="596"/>
  <c r="N494" i="596"/>
  <c r="K494" i="596"/>
  <c r="M494" i="596" s="1"/>
  <c r="K494" i="596" a="1"/>
  <c r="J494" i="596"/>
  <c r="J494" i="596" a="1"/>
  <c r="H494" i="596"/>
  <c r="V493" i="596"/>
  <c r="W493" i="596" s="1"/>
  <c r="N493" i="596"/>
  <c r="K493" i="596" a="1"/>
  <c r="K493" i="596" s="1"/>
  <c r="M493" i="596" s="1"/>
  <c r="J493" i="596" a="1"/>
  <c r="J493" i="596" s="1"/>
  <c r="H493" i="596"/>
  <c r="W492" i="596"/>
  <c r="V492" i="596"/>
  <c r="N492" i="596"/>
  <c r="K492" i="596"/>
  <c r="M492" i="596" s="1"/>
  <c r="K492" i="596" a="1"/>
  <c r="J492" i="596"/>
  <c r="J492" i="596" a="1"/>
  <c r="H492" i="596"/>
  <c r="V491" i="596"/>
  <c r="N491" i="596"/>
  <c r="K491" i="596" a="1"/>
  <c r="K491" i="596" s="1"/>
  <c r="J491" i="596" a="1"/>
  <c r="J491" i="596" s="1"/>
  <c r="H491" i="596"/>
  <c r="AA490" i="596"/>
  <c r="Z490" i="596"/>
  <c r="Y490" i="596"/>
  <c r="X490" i="596"/>
  <c r="U490" i="596"/>
  <c r="T490" i="596"/>
  <c r="S490" i="596"/>
  <c r="Q490" i="596"/>
  <c r="P490" i="596"/>
  <c r="O490" i="596"/>
  <c r="J490" i="596" a="1"/>
  <c r="J490" i="596" s="1"/>
  <c r="I490" i="596"/>
  <c r="H490" i="596"/>
  <c r="G490" i="596"/>
  <c r="W489" i="596"/>
  <c r="V489" i="596"/>
  <c r="N489" i="596"/>
  <c r="K489" i="596"/>
  <c r="M489" i="596" s="1"/>
  <c r="K489" i="596" a="1"/>
  <c r="J489" i="596"/>
  <c r="J489" i="596" a="1"/>
  <c r="H489" i="596"/>
  <c r="H488" i="596"/>
  <c r="H487" i="596"/>
  <c r="H486" i="596"/>
  <c r="H485" i="596"/>
  <c r="V484" i="596"/>
  <c r="W484" i="596" s="1"/>
  <c r="N484" i="596"/>
  <c r="M484" i="596"/>
  <c r="K484" i="596" a="1"/>
  <c r="K484" i="596" s="1"/>
  <c r="J484" i="596" a="1"/>
  <c r="J484" i="596" s="1"/>
  <c r="H484" i="596"/>
  <c r="W483" i="596"/>
  <c r="V483" i="596"/>
  <c r="N483" i="596"/>
  <c r="K483" i="596"/>
  <c r="M483" i="596" s="1"/>
  <c r="K483" i="596" a="1"/>
  <c r="J483" i="596"/>
  <c r="J483" i="596" a="1"/>
  <c r="H483" i="596"/>
  <c r="V482" i="596"/>
  <c r="W482" i="596" s="1"/>
  <c r="N482" i="596"/>
  <c r="M482" i="596"/>
  <c r="K482" i="596" a="1"/>
  <c r="K482" i="596" s="1"/>
  <c r="J482" i="596" a="1"/>
  <c r="J482" i="596" s="1"/>
  <c r="H482" i="596"/>
  <c r="W481" i="596"/>
  <c r="V481" i="596"/>
  <c r="N481" i="596"/>
  <c r="N490" i="596" s="1"/>
  <c r="K481" i="596"/>
  <c r="M481" i="596" s="1"/>
  <c r="K481" i="596" a="1"/>
  <c r="J481" i="596"/>
  <c r="J481" i="596" a="1"/>
  <c r="H481" i="596"/>
  <c r="V480" i="596"/>
  <c r="N480" i="596"/>
  <c r="M480" i="596"/>
  <c r="M490" i="596" s="1"/>
  <c r="K480" i="596" a="1"/>
  <c r="K480" i="596" s="1"/>
  <c r="K490" i="596" s="1"/>
  <c r="J480" i="596" a="1"/>
  <c r="J480" i="596" s="1"/>
  <c r="H480" i="596"/>
  <c r="AA479" i="596"/>
  <c r="Z479" i="596"/>
  <c r="Y479" i="596"/>
  <c r="X479" i="596"/>
  <c r="W479" i="596"/>
  <c r="U479" i="596"/>
  <c r="T479" i="596"/>
  <c r="S479" i="596"/>
  <c r="Q479" i="596"/>
  <c r="P479" i="596"/>
  <c r="O479" i="596"/>
  <c r="J479" i="596" a="1"/>
  <c r="J479" i="596" s="1"/>
  <c r="I479" i="596"/>
  <c r="G479" i="596"/>
  <c r="W478" i="596"/>
  <c r="V478" i="596"/>
  <c r="N478" i="596"/>
  <c r="K478" i="596"/>
  <c r="M478" i="596" s="1"/>
  <c r="K478" i="596" a="1"/>
  <c r="J478" i="596"/>
  <c r="J478" i="596" a="1"/>
  <c r="H478" i="596"/>
  <c r="V477" i="596"/>
  <c r="W477" i="596" s="1"/>
  <c r="N477" i="596"/>
  <c r="K477" i="596" a="1"/>
  <c r="K477" i="596" s="1"/>
  <c r="M477" i="596" s="1"/>
  <c r="J477" i="596" a="1"/>
  <c r="J477" i="596" s="1"/>
  <c r="H477" i="596"/>
  <c r="W476" i="596"/>
  <c r="V476" i="596"/>
  <c r="N476" i="596"/>
  <c r="K476" i="596"/>
  <c r="M476" i="596" s="1"/>
  <c r="K476" i="596" a="1"/>
  <c r="J476" i="596"/>
  <c r="J476" i="596" a="1"/>
  <c r="H476" i="596"/>
  <c r="V475" i="596"/>
  <c r="W475" i="596" s="1"/>
  <c r="N475" i="596"/>
  <c r="K475" i="596" a="1"/>
  <c r="K475" i="596" s="1"/>
  <c r="M475" i="596" s="1"/>
  <c r="J475" i="596" a="1"/>
  <c r="J475" i="596" s="1"/>
  <c r="H475" i="596"/>
  <c r="W474" i="596"/>
  <c r="V474" i="596"/>
  <c r="N474" i="596"/>
  <c r="K474" i="596"/>
  <c r="M474" i="596" s="1"/>
  <c r="K474" i="596" a="1"/>
  <c r="J474" i="596"/>
  <c r="J474" i="596" a="1"/>
  <c r="H474" i="596"/>
  <c r="V473" i="596"/>
  <c r="W473" i="596" s="1"/>
  <c r="N473" i="596"/>
  <c r="K473" i="596" a="1"/>
  <c r="K473" i="596" s="1"/>
  <c r="M473" i="596" s="1"/>
  <c r="J473" i="596" a="1"/>
  <c r="J473" i="596" s="1"/>
  <c r="H473" i="596"/>
  <c r="W472" i="596"/>
  <c r="V472" i="596"/>
  <c r="N472" i="596"/>
  <c r="K472" i="596"/>
  <c r="M472" i="596" s="1"/>
  <c r="K472" i="596" a="1"/>
  <c r="J472" i="596"/>
  <c r="J472" i="596" a="1"/>
  <c r="H472" i="596"/>
  <c r="V471" i="596"/>
  <c r="W471" i="596" s="1"/>
  <c r="N471" i="596"/>
  <c r="K471" i="596" a="1"/>
  <c r="K471" i="596" s="1"/>
  <c r="M471" i="596" s="1"/>
  <c r="J471" i="596" a="1"/>
  <c r="J471" i="596" s="1"/>
  <c r="H471" i="596"/>
  <c r="W470" i="596"/>
  <c r="V470" i="596"/>
  <c r="N470" i="596"/>
  <c r="K470" i="596"/>
  <c r="M470" i="596" s="1"/>
  <c r="K470" i="596" a="1"/>
  <c r="J470" i="596"/>
  <c r="J470" i="596" a="1"/>
  <c r="H470" i="596"/>
  <c r="V469" i="596"/>
  <c r="W469" i="596" s="1"/>
  <c r="N469" i="596"/>
  <c r="K469" i="596" a="1"/>
  <c r="K469" i="596" s="1"/>
  <c r="M469" i="596" s="1"/>
  <c r="J469" i="596" a="1"/>
  <c r="J469" i="596" s="1"/>
  <c r="H469" i="596"/>
  <c r="W468" i="596"/>
  <c r="V468" i="596"/>
  <c r="N468" i="596"/>
  <c r="K468" i="596"/>
  <c r="M468" i="596" s="1"/>
  <c r="K468" i="596" a="1"/>
  <c r="J468" i="596"/>
  <c r="J468" i="596" a="1"/>
  <c r="H468" i="596"/>
  <c r="V467" i="596"/>
  <c r="W467" i="596" s="1"/>
  <c r="N467" i="596"/>
  <c r="K467" i="596" a="1"/>
  <c r="K467" i="596" s="1"/>
  <c r="M467" i="596" s="1"/>
  <c r="J467" i="596" a="1"/>
  <c r="J467" i="596" s="1"/>
  <c r="H467" i="596"/>
  <c r="W466" i="596"/>
  <c r="V466" i="596"/>
  <c r="N466" i="596"/>
  <c r="K466" i="596"/>
  <c r="M466" i="596" s="1"/>
  <c r="K466" i="596" a="1"/>
  <c r="J466" i="596"/>
  <c r="J466" i="596" a="1"/>
  <c r="H466" i="596"/>
  <c r="V465" i="596"/>
  <c r="W465" i="596" s="1"/>
  <c r="N465" i="596"/>
  <c r="K465" i="596" a="1"/>
  <c r="K465" i="596" s="1"/>
  <c r="M465" i="596" s="1"/>
  <c r="J465" i="596" a="1"/>
  <c r="J465" i="596" s="1"/>
  <c r="H465" i="596"/>
  <c r="W464" i="596"/>
  <c r="V464" i="596"/>
  <c r="V479" i="596" s="1"/>
  <c r="N464" i="596"/>
  <c r="N479" i="596" s="1"/>
  <c r="K464" i="596"/>
  <c r="M464" i="596" s="1"/>
  <c r="K464" i="596" a="1"/>
  <c r="J464" i="596"/>
  <c r="J464" i="596" a="1"/>
  <c r="H464" i="596"/>
  <c r="AA463" i="596"/>
  <c r="Z463" i="596"/>
  <c r="Y463" i="596"/>
  <c r="X463" i="596"/>
  <c r="U463" i="596"/>
  <c r="T463" i="596"/>
  <c r="S463" i="596"/>
  <c r="R463" i="596"/>
  <c r="Q463" i="596"/>
  <c r="P463" i="596"/>
  <c r="O463" i="596"/>
  <c r="J463" i="596" a="1"/>
  <c r="J463" i="596" s="1"/>
  <c r="I463" i="596"/>
  <c r="G463" i="596"/>
  <c r="W462" i="596"/>
  <c r="V462" i="596"/>
  <c r="N462" i="596"/>
  <c r="K462" i="596"/>
  <c r="M462" i="596" s="1"/>
  <c r="K462" i="596" a="1"/>
  <c r="J462" i="596"/>
  <c r="J462" i="596" a="1"/>
  <c r="H462" i="596"/>
  <c r="V461" i="596"/>
  <c r="W461" i="596" s="1"/>
  <c r="N461" i="596"/>
  <c r="K461" i="596" a="1"/>
  <c r="K461" i="596" s="1"/>
  <c r="M461" i="596" s="1"/>
  <c r="J461" i="596" a="1"/>
  <c r="J461" i="596" s="1"/>
  <c r="H461" i="596"/>
  <c r="W460" i="596"/>
  <c r="V460" i="596"/>
  <c r="N460" i="596"/>
  <c r="K460" i="596"/>
  <c r="M460" i="596" s="1"/>
  <c r="K460" i="596" a="1"/>
  <c r="J460" i="596"/>
  <c r="J460" i="596" a="1"/>
  <c r="H460" i="596"/>
  <c r="K459" i="596"/>
  <c r="M459" i="596" s="1"/>
  <c r="K459" i="596" a="1"/>
  <c r="H459" i="596"/>
  <c r="K458" i="596"/>
  <c r="M458" i="596" s="1"/>
  <c r="K458" i="596" a="1"/>
  <c r="H458" i="596"/>
  <c r="K457" i="596"/>
  <c r="M457" i="596" s="1"/>
  <c r="K457" i="596" a="1"/>
  <c r="H457" i="596"/>
  <c r="V456" i="596"/>
  <c r="W456" i="596" s="1"/>
  <c r="N456" i="596"/>
  <c r="M456" i="596"/>
  <c r="K456" i="596" a="1"/>
  <c r="K456" i="596" s="1"/>
  <c r="J456" i="596" a="1"/>
  <c r="J456" i="596" s="1"/>
  <c r="H456" i="596"/>
  <c r="W455" i="596"/>
  <c r="V455" i="596"/>
  <c r="N455" i="596"/>
  <c r="K455" i="596"/>
  <c r="M455" i="596" s="1"/>
  <c r="K455" i="596" a="1"/>
  <c r="J455" i="596"/>
  <c r="J455" i="596" a="1"/>
  <c r="H455" i="596"/>
  <c r="N454" i="596"/>
  <c r="K454" i="596" a="1"/>
  <c r="K454" i="596" s="1"/>
  <c r="M454" i="596" s="1"/>
  <c r="H454" i="596"/>
  <c r="N453" i="596"/>
  <c r="K453" i="596"/>
  <c r="M453" i="596" s="1"/>
  <c r="K453" i="596" a="1"/>
  <c r="H453" i="596"/>
  <c r="N452" i="596"/>
  <c r="K452" i="596" a="1"/>
  <c r="K452" i="596" s="1"/>
  <c r="M452" i="596" s="1"/>
  <c r="H452" i="596"/>
  <c r="N451" i="596"/>
  <c r="K451" i="596"/>
  <c r="M451" i="596" s="1"/>
  <c r="K451" i="596" a="1"/>
  <c r="H451" i="596"/>
  <c r="N450" i="596"/>
  <c r="K450" i="596" a="1"/>
  <c r="K450" i="596" s="1"/>
  <c r="M450" i="596" s="1"/>
  <c r="H450" i="596"/>
  <c r="N449" i="596"/>
  <c r="K449" i="596"/>
  <c r="M449" i="596" s="1"/>
  <c r="K449" i="596" a="1"/>
  <c r="H449" i="596"/>
  <c r="V448" i="596"/>
  <c r="W448" i="596" s="1"/>
  <c r="N448" i="596"/>
  <c r="M448" i="596"/>
  <c r="K448" i="596" a="1"/>
  <c r="K448" i="596" s="1"/>
  <c r="J448" i="596" a="1"/>
  <c r="J448" i="596" s="1"/>
  <c r="H448" i="596"/>
  <c r="W447" i="596"/>
  <c r="V447" i="596"/>
  <c r="N447" i="596"/>
  <c r="K447" i="596"/>
  <c r="M447" i="596" s="1"/>
  <c r="K447" i="596" a="1"/>
  <c r="J447" i="596"/>
  <c r="J447" i="596" a="1"/>
  <c r="H447" i="596"/>
  <c r="V446" i="596"/>
  <c r="W446" i="596" s="1"/>
  <c r="N446" i="596"/>
  <c r="M446" i="596"/>
  <c r="K446" i="596" a="1"/>
  <c r="K446" i="596" s="1"/>
  <c r="J446" i="596" a="1"/>
  <c r="J446" i="596" s="1"/>
  <c r="H446" i="596"/>
  <c r="W445" i="596"/>
  <c r="V445" i="596"/>
  <c r="N445" i="596"/>
  <c r="K445" i="596"/>
  <c r="M445" i="596" s="1"/>
  <c r="K445" i="596" a="1"/>
  <c r="J445" i="596"/>
  <c r="J445" i="596" a="1"/>
  <c r="H445" i="596"/>
  <c r="V444" i="596"/>
  <c r="W444" i="596" s="1"/>
  <c r="N444" i="596"/>
  <c r="M444" i="596"/>
  <c r="K444" i="596" a="1"/>
  <c r="K444" i="596" s="1"/>
  <c r="J444" i="596" a="1"/>
  <c r="J444" i="596" s="1"/>
  <c r="H444" i="596"/>
  <c r="W443" i="596"/>
  <c r="V443" i="596"/>
  <c r="N443" i="596"/>
  <c r="K443" i="596"/>
  <c r="M443" i="596" s="1"/>
  <c r="K443" i="596" a="1"/>
  <c r="J443" i="596"/>
  <c r="J443" i="596" a="1"/>
  <c r="H443" i="596"/>
  <c r="V442" i="596"/>
  <c r="W442" i="596" s="1"/>
  <c r="N442" i="596"/>
  <c r="M442" i="596"/>
  <c r="K442" i="596" a="1"/>
  <c r="K442" i="596" s="1"/>
  <c r="J442" i="596" a="1"/>
  <c r="J442" i="596" s="1"/>
  <c r="H442" i="596"/>
  <c r="W441" i="596"/>
  <c r="V441" i="596"/>
  <c r="N441" i="596"/>
  <c r="K441" i="596"/>
  <c r="M441" i="596" s="1"/>
  <c r="K441" i="596" a="1"/>
  <c r="J441" i="596"/>
  <c r="J441" i="596" a="1"/>
  <c r="H441" i="596"/>
  <c r="V440" i="596"/>
  <c r="W440" i="596" s="1"/>
  <c r="N440" i="596"/>
  <c r="M440" i="596"/>
  <c r="K440" i="596" a="1"/>
  <c r="K440" i="596" s="1"/>
  <c r="J440" i="596" a="1"/>
  <c r="J440" i="596" s="1"/>
  <c r="H440" i="596"/>
  <c r="W439" i="596"/>
  <c r="V439" i="596"/>
  <c r="N439" i="596"/>
  <c r="K439" i="596"/>
  <c r="M439" i="596" s="1"/>
  <c r="K439" i="596" a="1"/>
  <c r="J439" i="596"/>
  <c r="J439" i="596" a="1"/>
  <c r="H439" i="596"/>
  <c r="V438" i="596"/>
  <c r="W438" i="596" s="1"/>
  <c r="N438" i="596"/>
  <c r="M438" i="596"/>
  <c r="K438" i="596" a="1"/>
  <c r="K438" i="596" s="1"/>
  <c r="J438" i="596" a="1"/>
  <c r="J438" i="596" s="1"/>
  <c r="H438" i="596"/>
  <c r="W437" i="596"/>
  <c r="V437" i="596"/>
  <c r="N437" i="596"/>
  <c r="K437" i="596"/>
  <c r="M437" i="596" s="1"/>
  <c r="K437" i="596" a="1"/>
  <c r="J437" i="596"/>
  <c r="J437" i="596" a="1"/>
  <c r="H437" i="596"/>
  <c r="N436" i="596"/>
  <c r="K436" i="596" a="1"/>
  <c r="K436" i="596" s="1"/>
  <c r="M436" i="596" s="1"/>
  <c r="H436" i="596"/>
  <c r="W435" i="596"/>
  <c r="V435" i="596"/>
  <c r="N435" i="596"/>
  <c r="K435" i="596"/>
  <c r="M435" i="596" s="1"/>
  <c r="K435" i="596" a="1"/>
  <c r="J435" i="596"/>
  <c r="J435" i="596" a="1"/>
  <c r="H435" i="596"/>
  <c r="V434" i="596"/>
  <c r="W434" i="596" s="1"/>
  <c r="N434" i="596"/>
  <c r="M434" i="596"/>
  <c r="K434" i="596" a="1"/>
  <c r="K434" i="596" s="1"/>
  <c r="J434" i="596" a="1"/>
  <c r="J434" i="596" s="1"/>
  <c r="H434" i="596"/>
  <c r="W433" i="596"/>
  <c r="V433" i="596"/>
  <c r="N433" i="596"/>
  <c r="K433" i="596"/>
  <c r="M433" i="596" s="1"/>
  <c r="K433" i="596" a="1"/>
  <c r="J433" i="596"/>
  <c r="J433" i="596" a="1"/>
  <c r="H433" i="596"/>
  <c r="V432" i="596"/>
  <c r="W432" i="596" s="1"/>
  <c r="N432" i="596"/>
  <c r="M432" i="596"/>
  <c r="K432" i="596" a="1"/>
  <c r="K432" i="596" s="1"/>
  <c r="J432" i="596" a="1"/>
  <c r="J432" i="596" s="1"/>
  <c r="H432" i="596"/>
  <c r="W431" i="596"/>
  <c r="V431" i="596"/>
  <c r="N431" i="596"/>
  <c r="K431" i="596"/>
  <c r="M431" i="596" s="1"/>
  <c r="K431" i="596" a="1"/>
  <c r="J431" i="596"/>
  <c r="J431" i="596" a="1"/>
  <c r="H431" i="596"/>
  <c r="V430" i="596"/>
  <c r="N430" i="596"/>
  <c r="M430" i="596"/>
  <c r="K430" i="596" a="1"/>
  <c r="K430" i="596" s="1"/>
  <c r="J430" i="596" a="1"/>
  <c r="J430" i="596" s="1"/>
  <c r="H430" i="596"/>
  <c r="W429" i="596"/>
  <c r="V429" i="596"/>
  <c r="N429" i="596"/>
  <c r="K429" i="596"/>
  <c r="M429" i="596" s="1"/>
  <c r="K429" i="596" a="1"/>
  <c r="J429" i="596"/>
  <c r="J429" i="596" a="1"/>
  <c r="H429" i="596"/>
  <c r="H463" i="596" s="1"/>
  <c r="AA428" i="596"/>
  <c r="Z428" i="596"/>
  <c r="Y428" i="596"/>
  <c r="X428" i="596"/>
  <c r="U428" i="596"/>
  <c r="T428" i="596"/>
  <c r="S428" i="596"/>
  <c r="R428" i="596"/>
  <c r="Q428" i="596"/>
  <c r="P428" i="596"/>
  <c r="O428" i="596"/>
  <c r="J428" i="596" a="1"/>
  <c r="J428" i="596" s="1"/>
  <c r="I428" i="596"/>
  <c r="G428" i="596"/>
  <c r="M427" i="596"/>
  <c r="K427" i="596" a="1"/>
  <c r="K427" i="596" s="1"/>
  <c r="H427" i="596"/>
  <c r="K426" i="596" a="1"/>
  <c r="K426" i="596" s="1"/>
  <c r="M426" i="596" s="1"/>
  <c r="H426" i="596"/>
  <c r="M425" i="596"/>
  <c r="K425" i="596" a="1"/>
  <c r="K425" i="596" s="1"/>
  <c r="H425" i="596"/>
  <c r="K424" i="596" a="1"/>
  <c r="K424" i="596" s="1"/>
  <c r="M424" i="596" s="1"/>
  <c r="H424" i="596"/>
  <c r="M423" i="596"/>
  <c r="K423" i="596" a="1"/>
  <c r="K423" i="596" s="1"/>
  <c r="H423" i="596"/>
  <c r="K422" i="596" a="1"/>
  <c r="K422" i="596" s="1"/>
  <c r="M422" i="596" s="1"/>
  <c r="H422" i="596"/>
  <c r="M421" i="596"/>
  <c r="K421" i="596" a="1"/>
  <c r="K421" i="596" s="1"/>
  <c r="H421" i="596"/>
  <c r="K420" i="596" a="1"/>
  <c r="K420" i="596" s="1"/>
  <c r="M420" i="596" s="1"/>
  <c r="H420" i="596"/>
  <c r="M419" i="596"/>
  <c r="K419" i="596" a="1"/>
  <c r="K419" i="596" s="1"/>
  <c r="H419" i="596"/>
  <c r="K418" i="596" a="1"/>
  <c r="K418" i="596" s="1"/>
  <c r="M418" i="596" s="1"/>
  <c r="H418" i="596"/>
  <c r="W417" i="596"/>
  <c r="V417" i="596"/>
  <c r="N417" i="596"/>
  <c r="K417" i="596"/>
  <c r="M417" i="596" s="1"/>
  <c r="K417" i="596" a="1"/>
  <c r="J417" i="596"/>
  <c r="J417" i="596" a="1"/>
  <c r="H417" i="596"/>
  <c r="V416" i="596"/>
  <c r="W416" i="596" s="1"/>
  <c r="N416" i="596"/>
  <c r="K416" i="596" a="1"/>
  <c r="K416" i="596" s="1"/>
  <c r="M416" i="596" s="1"/>
  <c r="J416" i="596" a="1"/>
  <c r="J416" i="596" s="1"/>
  <c r="H416" i="596"/>
  <c r="W415" i="596"/>
  <c r="V415" i="596"/>
  <c r="N415" i="596"/>
  <c r="K415" i="596"/>
  <c r="M415" i="596" s="1"/>
  <c r="K415" i="596" a="1"/>
  <c r="J415" i="596"/>
  <c r="J415" i="596" a="1"/>
  <c r="H415" i="596"/>
  <c r="V414" i="596"/>
  <c r="W414" i="596" s="1"/>
  <c r="N414" i="596"/>
  <c r="K414" i="596" a="1"/>
  <c r="K414" i="596" s="1"/>
  <c r="M414" i="596" s="1"/>
  <c r="J414" i="596" a="1"/>
  <c r="J414" i="596" s="1"/>
  <c r="H414" i="596"/>
  <c r="H413" i="596"/>
  <c r="V412" i="596"/>
  <c r="W412" i="596" s="1"/>
  <c r="N412" i="596"/>
  <c r="M412" i="596"/>
  <c r="K412" i="596" a="1"/>
  <c r="K412" i="596" s="1"/>
  <c r="J412" i="596" a="1"/>
  <c r="J412" i="596" s="1"/>
  <c r="H412" i="596"/>
  <c r="W411" i="596"/>
  <c r="V411" i="596"/>
  <c r="N411" i="596"/>
  <c r="K411" i="596"/>
  <c r="M411" i="596" s="1"/>
  <c r="K411" i="596" a="1"/>
  <c r="J411" i="596"/>
  <c r="J411" i="596" a="1"/>
  <c r="H411" i="596"/>
  <c r="H410" i="596"/>
  <c r="K409" i="596"/>
  <c r="K409" i="596" a="1"/>
  <c r="H409" i="596"/>
  <c r="V408" i="596"/>
  <c r="W408" i="596" s="1"/>
  <c r="N408" i="596"/>
  <c r="M408" i="596"/>
  <c r="K408" i="596" a="1"/>
  <c r="K408" i="596" s="1"/>
  <c r="J408" i="596" a="1"/>
  <c r="J408" i="596" s="1"/>
  <c r="H408" i="596"/>
  <c r="W407" i="596"/>
  <c r="V407" i="596"/>
  <c r="N407" i="596"/>
  <c r="K407" i="596"/>
  <c r="M407" i="596" s="1"/>
  <c r="K407" i="596" a="1"/>
  <c r="J407" i="596"/>
  <c r="J407" i="596" a="1"/>
  <c r="H407" i="596"/>
  <c r="V406" i="596"/>
  <c r="W406" i="596" s="1"/>
  <c r="N406" i="596"/>
  <c r="M406" i="596"/>
  <c r="K406" i="596" a="1"/>
  <c r="K406" i="596" s="1"/>
  <c r="J406" i="596" a="1"/>
  <c r="J406" i="596" s="1"/>
  <c r="H406" i="596"/>
  <c r="W405" i="596"/>
  <c r="V405" i="596"/>
  <c r="N405" i="596"/>
  <c r="K405" i="596"/>
  <c r="M405" i="596" s="1"/>
  <c r="K405" i="596" a="1"/>
  <c r="J405" i="596"/>
  <c r="J405" i="596" a="1"/>
  <c r="H405" i="596"/>
  <c r="V404" i="596"/>
  <c r="W404" i="596" s="1"/>
  <c r="N404" i="596"/>
  <c r="M404" i="596"/>
  <c r="K404" i="596" a="1"/>
  <c r="K404" i="596" s="1"/>
  <c r="J404" i="596" a="1"/>
  <c r="J404" i="596" s="1"/>
  <c r="H404" i="596"/>
  <c r="W403" i="596"/>
  <c r="V403" i="596"/>
  <c r="N403" i="596"/>
  <c r="K403" i="596"/>
  <c r="M403" i="596" s="1"/>
  <c r="K403" i="596" a="1"/>
  <c r="J403" i="596"/>
  <c r="J403" i="596" a="1"/>
  <c r="H403" i="596"/>
  <c r="V402" i="596"/>
  <c r="W402" i="596" s="1"/>
  <c r="N402" i="596"/>
  <c r="M402" i="596"/>
  <c r="K402" i="596" a="1"/>
  <c r="K402" i="596" s="1"/>
  <c r="J402" i="596" a="1"/>
  <c r="J402" i="596" s="1"/>
  <c r="H402" i="596"/>
  <c r="W401" i="596"/>
  <c r="V401" i="596"/>
  <c r="N401" i="596"/>
  <c r="K401" i="596"/>
  <c r="M401" i="596" s="1"/>
  <c r="K401" i="596" a="1"/>
  <c r="J401" i="596"/>
  <c r="J401" i="596" a="1"/>
  <c r="H401" i="596"/>
  <c r="V400" i="596"/>
  <c r="W400" i="596" s="1"/>
  <c r="N400" i="596"/>
  <c r="M400" i="596"/>
  <c r="K400" i="596" a="1"/>
  <c r="K400" i="596" s="1"/>
  <c r="J400" i="596" a="1"/>
  <c r="J400" i="596" s="1"/>
  <c r="H400" i="596"/>
  <c r="W399" i="596"/>
  <c r="V399" i="596"/>
  <c r="N399" i="596"/>
  <c r="K399" i="596"/>
  <c r="M399" i="596" s="1"/>
  <c r="K399" i="596" a="1"/>
  <c r="J399" i="596"/>
  <c r="J399" i="596" a="1"/>
  <c r="H399" i="596"/>
  <c r="K398" i="596"/>
  <c r="M398" i="596" s="1"/>
  <c r="K398" i="596" a="1"/>
  <c r="H398" i="596"/>
  <c r="K397" i="596"/>
  <c r="M397" i="596" s="1"/>
  <c r="K397" i="596" a="1"/>
  <c r="H397" i="596"/>
  <c r="K396" i="596"/>
  <c r="M396" i="596" s="1"/>
  <c r="K396" i="596" a="1"/>
  <c r="H396" i="596"/>
  <c r="K395" i="596"/>
  <c r="M395" i="596" s="1"/>
  <c r="K395" i="596" a="1"/>
  <c r="H395" i="596"/>
  <c r="N394" i="596"/>
  <c r="K394" i="596" a="1"/>
  <c r="K394" i="596" s="1"/>
  <c r="M394" i="596" s="1"/>
  <c r="H394" i="596"/>
  <c r="N393" i="596"/>
  <c r="K393" i="596"/>
  <c r="M393" i="596" s="1"/>
  <c r="K393" i="596" a="1"/>
  <c r="H393" i="596"/>
  <c r="N392" i="596"/>
  <c r="K392" i="596" a="1"/>
  <c r="K392" i="596" s="1"/>
  <c r="M392" i="596" s="1"/>
  <c r="H392" i="596"/>
  <c r="N391" i="596"/>
  <c r="K391" i="596"/>
  <c r="M391" i="596" s="1"/>
  <c r="K391" i="596" a="1"/>
  <c r="H391" i="596"/>
  <c r="V390" i="596"/>
  <c r="W390" i="596" s="1"/>
  <c r="N390" i="596"/>
  <c r="M390" i="596"/>
  <c r="K390" i="596" a="1"/>
  <c r="K390" i="596" s="1"/>
  <c r="J390" i="596" a="1"/>
  <c r="J390" i="596" s="1"/>
  <c r="H390" i="596"/>
  <c r="W389" i="596"/>
  <c r="V389" i="596"/>
  <c r="N389" i="596"/>
  <c r="K389" i="596"/>
  <c r="M389" i="596" s="1"/>
  <c r="K389" i="596" a="1"/>
  <c r="J389" i="596"/>
  <c r="J389" i="596" a="1"/>
  <c r="H389" i="596"/>
  <c r="V388" i="596"/>
  <c r="W388" i="596" s="1"/>
  <c r="N388" i="596"/>
  <c r="M388" i="596"/>
  <c r="K388" i="596" a="1"/>
  <c r="K388" i="596" s="1"/>
  <c r="J388" i="596" a="1"/>
  <c r="J388" i="596" s="1"/>
  <c r="H388" i="596"/>
  <c r="W387" i="596"/>
  <c r="V387" i="596"/>
  <c r="N387" i="596"/>
  <c r="K387" i="596"/>
  <c r="M387" i="596" s="1"/>
  <c r="K387" i="596" a="1"/>
  <c r="J387" i="596"/>
  <c r="J387" i="596" a="1"/>
  <c r="H387" i="596"/>
  <c r="V386" i="596"/>
  <c r="W386" i="596" s="1"/>
  <c r="N386" i="596"/>
  <c r="M386" i="596"/>
  <c r="K386" i="596" a="1"/>
  <c r="K386" i="596" s="1"/>
  <c r="J386" i="596" a="1"/>
  <c r="J386" i="596" s="1"/>
  <c r="H386" i="596"/>
  <c r="W385" i="596"/>
  <c r="V385" i="596"/>
  <c r="N385" i="596"/>
  <c r="K385" i="596"/>
  <c r="M385" i="596" s="1"/>
  <c r="K385" i="596" a="1"/>
  <c r="J385" i="596"/>
  <c r="J385" i="596" a="1"/>
  <c r="H385" i="596"/>
  <c r="V384" i="596"/>
  <c r="W384" i="596" s="1"/>
  <c r="N384" i="596"/>
  <c r="M384" i="596"/>
  <c r="K384" i="596" a="1"/>
  <c r="K384" i="596" s="1"/>
  <c r="J384" i="596" a="1"/>
  <c r="J384" i="596" s="1"/>
  <c r="H384" i="596"/>
  <c r="W383" i="596"/>
  <c r="V383" i="596"/>
  <c r="N383" i="596"/>
  <c r="K383" i="596"/>
  <c r="M383" i="596" s="1"/>
  <c r="K383" i="596" a="1"/>
  <c r="J383" i="596"/>
  <c r="J383" i="596" a="1"/>
  <c r="H383" i="596"/>
  <c r="V382" i="596"/>
  <c r="W382" i="596" s="1"/>
  <c r="N382" i="596"/>
  <c r="M382" i="596"/>
  <c r="K382" i="596" a="1"/>
  <c r="K382" i="596" s="1"/>
  <c r="J382" i="596" a="1"/>
  <c r="J382" i="596" s="1"/>
  <c r="H382" i="596"/>
  <c r="W381" i="596"/>
  <c r="V381" i="596"/>
  <c r="N381" i="596"/>
  <c r="K381" i="596"/>
  <c r="M381" i="596" s="1"/>
  <c r="K381" i="596" a="1"/>
  <c r="J381" i="596"/>
  <c r="J381" i="596" a="1"/>
  <c r="H381" i="596"/>
  <c r="V380" i="596"/>
  <c r="W380" i="596" s="1"/>
  <c r="N380" i="596"/>
  <c r="M380" i="596"/>
  <c r="K380" i="596" a="1"/>
  <c r="K380" i="596" s="1"/>
  <c r="J380" i="596" a="1"/>
  <c r="J380" i="596" s="1"/>
  <c r="H380" i="596"/>
  <c r="W379" i="596"/>
  <c r="V379" i="596"/>
  <c r="N379" i="596"/>
  <c r="K379" i="596"/>
  <c r="M379" i="596" s="1"/>
  <c r="K379" i="596" a="1"/>
  <c r="J379" i="596"/>
  <c r="J379" i="596" a="1"/>
  <c r="H379" i="596"/>
  <c r="K378" i="596"/>
  <c r="M378" i="596" s="1"/>
  <c r="K378" i="596" a="1"/>
  <c r="H378" i="596"/>
  <c r="K377" i="596"/>
  <c r="M377" i="596" s="1"/>
  <c r="K377" i="596" a="1"/>
  <c r="H377" i="596"/>
  <c r="K376" i="596"/>
  <c r="M376" i="596" s="1"/>
  <c r="K376" i="596" a="1"/>
  <c r="H376" i="596"/>
  <c r="V375" i="596"/>
  <c r="W375" i="596" s="1"/>
  <c r="N375" i="596"/>
  <c r="K375" i="596" a="1"/>
  <c r="K375" i="596" s="1"/>
  <c r="M375" i="596" s="1"/>
  <c r="J375" i="596" a="1"/>
  <c r="J375" i="596" s="1"/>
  <c r="H375" i="596"/>
  <c r="W374" i="596"/>
  <c r="V374" i="596"/>
  <c r="N374" i="596"/>
  <c r="N428" i="596" s="1"/>
  <c r="K374" i="596"/>
  <c r="M374" i="596" s="1"/>
  <c r="K374" i="596" a="1"/>
  <c r="J374" i="596"/>
  <c r="J374" i="596" a="1"/>
  <c r="H374" i="596"/>
  <c r="H428" i="596" s="1"/>
  <c r="V373" i="596"/>
  <c r="W373" i="596" s="1"/>
  <c r="N373" i="596"/>
  <c r="K373" i="596" a="1"/>
  <c r="K373" i="596" s="1"/>
  <c r="M373" i="596" s="1"/>
  <c r="J373" i="596" a="1"/>
  <c r="J373" i="596" s="1"/>
  <c r="H373" i="596"/>
  <c r="K372" i="596"/>
  <c r="K372" i="596" a="1"/>
  <c r="H372" i="596"/>
  <c r="V371" i="596"/>
  <c r="W371" i="596" s="1"/>
  <c r="N371" i="596"/>
  <c r="M371" i="596"/>
  <c r="K371" i="596" a="1"/>
  <c r="K371" i="596" s="1"/>
  <c r="J371" i="596" a="1"/>
  <c r="J371" i="596" s="1"/>
  <c r="H371" i="596"/>
  <c r="AA370" i="596"/>
  <c r="AA507" i="596" s="1"/>
  <c r="Z370" i="596"/>
  <c r="Y370" i="596"/>
  <c r="Y507" i="596" s="1"/>
  <c r="X370" i="596"/>
  <c r="U370" i="596"/>
  <c r="U507" i="596" s="1"/>
  <c r="T370" i="596"/>
  <c r="S370" i="596"/>
  <c r="S507" i="596" s="1"/>
  <c r="R370" i="596"/>
  <c r="Q370" i="596"/>
  <c r="Q507" i="596" s="1"/>
  <c r="P370" i="596"/>
  <c r="O370" i="596"/>
  <c r="I370" i="596"/>
  <c r="I507" i="596" s="1"/>
  <c r="B515" i="596" s="1"/>
  <c r="G370" i="596"/>
  <c r="V369" i="596"/>
  <c r="W369" i="596" s="1"/>
  <c r="N369" i="596"/>
  <c r="M369" i="596"/>
  <c r="K369" i="596" a="1"/>
  <c r="K369" i="596" s="1"/>
  <c r="J369" i="596" a="1"/>
  <c r="J369" i="596" s="1"/>
  <c r="H369" i="596"/>
  <c r="W368" i="596"/>
  <c r="V368" i="596"/>
  <c r="N368" i="596"/>
  <c r="K368" i="596"/>
  <c r="M368" i="596" s="1"/>
  <c r="K368" i="596" a="1"/>
  <c r="J368" i="596"/>
  <c r="J368" i="596" a="1"/>
  <c r="H368" i="596"/>
  <c r="K367" i="596"/>
  <c r="M367" i="596" s="1"/>
  <c r="K367" i="596" a="1"/>
  <c r="H367" i="596"/>
  <c r="K366" i="596"/>
  <c r="M366" i="596" s="1"/>
  <c r="K366" i="596" a="1"/>
  <c r="H366" i="596"/>
  <c r="K365" i="596"/>
  <c r="M365" i="596" s="1"/>
  <c r="K365" i="596" a="1"/>
  <c r="H365" i="596"/>
  <c r="K364" i="596"/>
  <c r="M364" i="596" s="1"/>
  <c r="K364" i="596" a="1"/>
  <c r="H364" i="596"/>
  <c r="V363" i="596"/>
  <c r="W363" i="596" s="1"/>
  <c r="N363" i="596"/>
  <c r="M363" i="596"/>
  <c r="K363" i="596" a="1"/>
  <c r="K363" i="596" s="1"/>
  <c r="J363" i="596" a="1"/>
  <c r="J363" i="596" s="1"/>
  <c r="H363" i="596"/>
  <c r="W362" i="596"/>
  <c r="V362" i="596"/>
  <c r="N362" i="596"/>
  <c r="K362" i="596"/>
  <c r="M362" i="596" s="1"/>
  <c r="K362" i="596" a="1"/>
  <c r="J362" i="596"/>
  <c r="J362" i="596" a="1"/>
  <c r="H362" i="596"/>
  <c r="V361" i="596"/>
  <c r="W361" i="596" s="1"/>
  <c r="N361" i="596"/>
  <c r="M361" i="596"/>
  <c r="K361" i="596" a="1"/>
  <c r="K361" i="596" s="1"/>
  <c r="J361" i="596" a="1"/>
  <c r="J361" i="596" s="1"/>
  <c r="H361" i="596"/>
  <c r="H360" i="596"/>
  <c r="H359" i="596"/>
  <c r="W358" i="596"/>
  <c r="V358" i="596"/>
  <c r="N358" i="596"/>
  <c r="K358" i="596"/>
  <c r="M358" i="596" s="1"/>
  <c r="K358" i="596" a="1"/>
  <c r="J358" i="596"/>
  <c r="J358" i="596" a="1"/>
  <c r="H358" i="596"/>
  <c r="V357" i="596"/>
  <c r="W357" i="596" s="1"/>
  <c r="N357" i="596"/>
  <c r="M357" i="596"/>
  <c r="K357" i="596" a="1"/>
  <c r="K357" i="596" s="1"/>
  <c r="J357" i="596" a="1"/>
  <c r="J357" i="596" s="1"/>
  <c r="H357" i="596"/>
  <c r="M356" i="596"/>
  <c r="K356" i="596" a="1"/>
  <c r="K356" i="596" s="1"/>
  <c r="H356" i="596"/>
  <c r="K355" i="596" a="1"/>
  <c r="K355" i="596" s="1"/>
  <c r="M355" i="596" s="1"/>
  <c r="H355" i="596"/>
  <c r="W354" i="596"/>
  <c r="V354" i="596"/>
  <c r="N354" i="596"/>
  <c r="K354" i="596"/>
  <c r="M354" i="596" s="1"/>
  <c r="K354" i="596" a="1"/>
  <c r="J354" i="596"/>
  <c r="J354" i="596" a="1"/>
  <c r="H354" i="596"/>
  <c r="V353" i="596"/>
  <c r="W353" i="596" s="1"/>
  <c r="N353" i="596"/>
  <c r="M353" i="596"/>
  <c r="K353" i="596" a="1"/>
  <c r="K353" i="596" s="1"/>
  <c r="J353" i="596" a="1"/>
  <c r="J353" i="596" s="1"/>
  <c r="H353" i="596"/>
  <c r="W352" i="596"/>
  <c r="V352" i="596"/>
  <c r="N352" i="596"/>
  <c r="K352" i="596"/>
  <c r="M352" i="596" s="1"/>
  <c r="K352" i="596" a="1"/>
  <c r="J352" i="596"/>
  <c r="J352" i="596" a="1"/>
  <c r="H352" i="596"/>
  <c r="V351" i="596"/>
  <c r="W351" i="596" s="1"/>
  <c r="N351" i="596"/>
  <c r="M351" i="596"/>
  <c r="K351" i="596" a="1"/>
  <c r="K351" i="596" s="1"/>
  <c r="J351" i="596" a="1"/>
  <c r="J351" i="596" s="1"/>
  <c r="H351" i="596"/>
  <c r="W350" i="596"/>
  <c r="V350" i="596"/>
  <c r="N350" i="596"/>
  <c r="K350" i="596"/>
  <c r="M350" i="596" s="1"/>
  <c r="K350" i="596" a="1"/>
  <c r="J350" i="596"/>
  <c r="J350" i="596" a="1"/>
  <c r="H350" i="596"/>
  <c r="V349" i="596"/>
  <c r="N349" i="596"/>
  <c r="M349" i="596"/>
  <c r="M370" i="596" s="1"/>
  <c r="K349" i="596" a="1"/>
  <c r="K349" i="596" s="1"/>
  <c r="J349" i="596" a="1"/>
  <c r="J349" i="596" s="1"/>
  <c r="H349" i="596"/>
  <c r="X343" i="596"/>
  <c r="X342" i="596"/>
  <c r="X341" i="596"/>
  <c r="G341" i="596"/>
  <c r="E341" i="596"/>
  <c r="C341" i="596"/>
  <c r="X340" i="596"/>
  <c r="I340" i="596"/>
  <c r="E340" i="596"/>
  <c r="I339" i="596"/>
  <c r="E339" i="596"/>
  <c r="K339" i="596" s="1"/>
  <c r="M339" i="596" s="1"/>
  <c r="I338" i="596"/>
  <c r="E338" i="596"/>
  <c r="X337" i="596"/>
  <c r="I337" i="596"/>
  <c r="I341" i="596" s="1"/>
  <c r="E337" i="596"/>
  <c r="AA334" i="596"/>
  <c r="Z334" i="596"/>
  <c r="Y334" i="596"/>
  <c r="X334" i="596"/>
  <c r="U334" i="596"/>
  <c r="T334" i="596"/>
  <c r="S334" i="596"/>
  <c r="S335" i="596" s="1"/>
  <c r="R334" i="596"/>
  <c r="Q334" i="596"/>
  <c r="P334" i="596"/>
  <c r="O334" i="596"/>
  <c r="R342" i="596" s="1"/>
  <c r="I334" i="596"/>
  <c r="G334" i="596"/>
  <c r="K333" i="596" a="1"/>
  <c r="K333" i="596" s="1"/>
  <c r="H333" i="596"/>
  <c r="K332" i="596"/>
  <c r="K332" i="596" a="1"/>
  <c r="H332" i="596"/>
  <c r="K331" i="596" a="1"/>
  <c r="K331" i="596" s="1"/>
  <c r="H331" i="596"/>
  <c r="W330" i="596"/>
  <c r="V330" i="596"/>
  <c r="N330" i="596"/>
  <c r="K330" i="596" a="1"/>
  <c r="K330" i="596" s="1"/>
  <c r="D330" i="596"/>
  <c r="H330" i="596" s="1"/>
  <c r="H329" i="596"/>
  <c r="K328" i="596"/>
  <c r="K328" i="596" a="1"/>
  <c r="H328" i="596"/>
  <c r="H327" i="596"/>
  <c r="W326" i="596"/>
  <c r="V326" i="596"/>
  <c r="N326" i="596"/>
  <c r="K326" i="596"/>
  <c r="M326" i="596" s="1"/>
  <c r="K326" i="596" a="1"/>
  <c r="J326" i="596"/>
  <c r="J326" i="596" a="1"/>
  <c r="H326" i="596"/>
  <c r="V325" i="596"/>
  <c r="W325" i="596" s="1"/>
  <c r="N325" i="596"/>
  <c r="K325" i="596" a="1"/>
  <c r="K325" i="596" s="1"/>
  <c r="M325" i="596" s="1"/>
  <c r="J325" i="596" a="1"/>
  <c r="J325" i="596" s="1"/>
  <c r="H325" i="596"/>
  <c r="H324" i="596"/>
  <c r="V323" i="596"/>
  <c r="W323" i="596" s="1"/>
  <c r="N323" i="596"/>
  <c r="M323" i="596"/>
  <c r="K323" i="596" a="1"/>
  <c r="K323" i="596" s="1"/>
  <c r="J323" i="596" a="1"/>
  <c r="J323" i="596" s="1"/>
  <c r="H323" i="596"/>
  <c r="W322" i="596"/>
  <c r="V322" i="596"/>
  <c r="N322" i="596"/>
  <c r="K322" i="596"/>
  <c r="M322" i="596" s="1"/>
  <c r="K322" i="596" a="1"/>
  <c r="J322" i="596"/>
  <c r="J322" i="596" a="1"/>
  <c r="H322" i="596"/>
  <c r="V321" i="596"/>
  <c r="W321" i="596" s="1"/>
  <c r="N321" i="596"/>
  <c r="M321" i="596"/>
  <c r="K321" i="596" a="1"/>
  <c r="K321" i="596" s="1"/>
  <c r="J321" i="596" a="1"/>
  <c r="J321" i="596" s="1"/>
  <c r="H321" i="596"/>
  <c r="W320" i="596"/>
  <c r="W334" i="596" s="1"/>
  <c r="V320" i="596"/>
  <c r="N320" i="596"/>
  <c r="N334" i="596" s="1"/>
  <c r="K320" i="596"/>
  <c r="K320" i="596" a="1"/>
  <c r="J320" i="596"/>
  <c r="J320" i="596" a="1"/>
  <c r="H320" i="596"/>
  <c r="AA319" i="596"/>
  <c r="Z319" i="596"/>
  <c r="Y319" i="596"/>
  <c r="X319" i="596"/>
  <c r="V319" i="596"/>
  <c r="U319" i="596"/>
  <c r="T319" i="596"/>
  <c r="S319" i="596"/>
  <c r="Q319" i="596"/>
  <c r="P319" i="596"/>
  <c r="O319" i="596"/>
  <c r="R341" i="596" s="1"/>
  <c r="I319" i="596"/>
  <c r="G319" i="596"/>
  <c r="J319" i="596" s="1" a="1"/>
  <c r="J319" i="596" s="1"/>
  <c r="V318" i="596"/>
  <c r="W318" i="596" s="1"/>
  <c r="N318" i="596"/>
  <c r="K318" i="596" a="1"/>
  <c r="K318" i="596" s="1"/>
  <c r="M318" i="596" s="1"/>
  <c r="J318" i="596" a="1"/>
  <c r="J318" i="596" s="1"/>
  <c r="H318" i="596"/>
  <c r="H317" i="596"/>
  <c r="H316" i="596"/>
  <c r="H315" i="596"/>
  <c r="H314" i="596"/>
  <c r="W313" i="596"/>
  <c r="V313" i="596"/>
  <c r="N313" i="596"/>
  <c r="K313" i="596"/>
  <c r="M313" i="596" s="1"/>
  <c r="K313" i="596" a="1"/>
  <c r="J313" i="596"/>
  <c r="J313" i="596" a="1"/>
  <c r="H313" i="596"/>
  <c r="V312" i="596"/>
  <c r="W312" i="596" s="1"/>
  <c r="N312" i="596"/>
  <c r="K312" i="596" a="1"/>
  <c r="K312" i="596" s="1"/>
  <c r="M312" i="596" s="1"/>
  <c r="J312" i="596" a="1"/>
  <c r="J312" i="596" s="1"/>
  <c r="H312" i="596"/>
  <c r="W311" i="596"/>
  <c r="V311" i="596"/>
  <c r="N311" i="596"/>
  <c r="K311" i="596"/>
  <c r="M311" i="596" s="1"/>
  <c r="K311" i="596" a="1"/>
  <c r="J311" i="596"/>
  <c r="J311" i="596" a="1"/>
  <c r="H311" i="596"/>
  <c r="V310" i="596"/>
  <c r="W310" i="596" s="1"/>
  <c r="N310" i="596"/>
  <c r="K310" i="596" a="1"/>
  <c r="K310" i="596" s="1"/>
  <c r="M310" i="596" s="1"/>
  <c r="J310" i="596" a="1"/>
  <c r="J310" i="596" s="1"/>
  <c r="H310" i="596"/>
  <c r="W309" i="596"/>
  <c r="V309" i="596"/>
  <c r="N309" i="596"/>
  <c r="N319" i="596" s="1"/>
  <c r="K309" i="596"/>
  <c r="K309" i="596" a="1"/>
  <c r="J309" i="596"/>
  <c r="J309" i="596" a="1"/>
  <c r="H309" i="596"/>
  <c r="H319" i="596" s="1"/>
  <c r="AA308" i="596"/>
  <c r="Z308" i="596"/>
  <c r="Y308" i="596"/>
  <c r="X308" i="596"/>
  <c r="U308" i="596"/>
  <c r="T308" i="596"/>
  <c r="S308" i="596"/>
  <c r="Q308" i="596"/>
  <c r="P308" i="596"/>
  <c r="O308" i="596"/>
  <c r="R340" i="596" s="1"/>
  <c r="I308" i="596"/>
  <c r="G308" i="596"/>
  <c r="V307" i="596"/>
  <c r="W307" i="596" s="1"/>
  <c r="N307" i="596"/>
  <c r="M307" i="596"/>
  <c r="K307" i="596" a="1"/>
  <c r="K307" i="596" s="1"/>
  <c r="J307" i="596" a="1"/>
  <c r="J307" i="596" s="1"/>
  <c r="H307" i="596"/>
  <c r="W306" i="596"/>
  <c r="V306" i="596"/>
  <c r="N306" i="596"/>
  <c r="K306" i="596"/>
  <c r="M306" i="596" s="1"/>
  <c r="K306" i="596" a="1"/>
  <c r="J306" i="596"/>
  <c r="J306" i="596" a="1"/>
  <c r="H306" i="596"/>
  <c r="V305" i="596"/>
  <c r="W305" i="596" s="1"/>
  <c r="N305" i="596"/>
  <c r="M305" i="596"/>
  <c r="K305" i="596" a="1"/>
  <c r="K305" i="596" s="1"/>
  <c r="J305" i="596" a="1"/>
  <c r="J305" i="596" s="1"/>
  <c r="H305" i="596"/>
  <c r="W304" i="596"/>
  <c r="V304" i="596"/>
  <c r="N304" i="596"/>
  <c r="K304" i="596"/>
  <c r="M304" i="596" s="1"/>
  <c r="K304" i="596" a="1"/>
  <c r="J304" i="596"/>
  <c r="J304" i="596" a="1"/>
  <c r="H304" i="596"/>
  <c r="V303" i="596"/>
  <c r="W303" i="596" s="1"/>
  <c r="N303" i="596"/>
  <c r="M303" i="596"/>
  <c r="K303" i="596" a="1"/>
  <c r="K303" i="596" s="1"/>
  <c r="J303" i="596" a="1"/>
  <c r="J303" i="596" s="1"/>
  <c r="H303" i="596"/>
  <c r="W302" i="596"/>
  <c r="V302" i="596"/>
  <c r="N302" i="596"/>
  <c r="K302" i="596"/>
  <c r="M302" i="596" s="1"/>
  <c r="K302" i="596" a="1"/>
  <c r="J302" i="596"/>
  <c r="J302" i="596" a="1"/>
  <c r="H302" i="596"/>
  <c r="V301" i="596"/>
  <c r="W301" i="596" s="1"/>
  <c r="N301" i="596"/>
  <c r="M301" i="596"/>
  <c r="K301" i="596" a="1"/>
  <c r="K301" i="596" s="1"/>
  <c r="J301" i="596" a="1"/>
  <c r="J301" i="596" s="1"/>
  <c r="H301" i="596"/>
  <c r="W300" i="596"/>
  <c r="V300" i="596"/>
  <c r="N300" i="596"/>
  <c r="K300" i="596"/>
  <c r="M300" i="596" s="1"/>
  <c r="K300" i="596" a="1"/>
  <c r="J300" i="596"/>
  <c r="J300" i="596" a="1"/>
  <c r="H300" i="596"/>
  <c r="V299" i="596"/>
  <c r="W299" i="596" s="1"/>
  <c r="N299" i="596"/>
  <c r="M299" i="596"/>
  <c r="K299" i="596" a="1"/>
  <c r="K299" i="596" s="1"/>
  <c r="J299" i="596" a="1"/>
  <c r="J299" i="596" s="1"/>
  <c r="H299" i="596"/>
  <c r="W298" i="596"/>
  <c r="V298" i="596"/>
  <c r="N298" i="596"/>
  <c r="K298" i="596"/>
  <c r="M298" i="596" s="1"/>
  <c r="K298" i="596" a="1"/>
  <c r="J298" i="596"/>
  <c r="J298" i="596" a="1"/>
  <c r="H298" i="596"/>
  <c r="V297" i="596"/>
  <c r="W297" i="596" s="1"/>
  <c r="N297" i="596"/>
  <c r="M297" i="596"/>
  <c r="K297" i="596" a="1"/>
  <c r="K297" i="596" s="1"/>
  <c r="J297" i="596" a="1"/>
  <c r="J297" i="596" s="1"/>
  <c r="H297" i="596"/>
  <c r="W296" i="596"/>
  <c r="V296" i="596"/>
  <c r="N296" i="596"/>
  <c r="K296" i="596"/>
  <c r="M296" i="596" s="1"/>
  <c r="K296" i="596" a="1"/>
  <c r="J296" i="596"/>
  <c r="J296" i="596" a="1"/>
  <c r="H296" i="596"/>
  <c r="V295" i="596"/>
  <c r="W295" i="596" s="1"/>
  <c r="N295" i="596"/>
  <c r="M295" i="596"/>
  <c r="K295" i="596" a="1"/>
  <c r="K295" i="596" s="1"/>
  <c r="J295" i="596" a="1"/>
  <c r="J295" i="596" s="1"/>
  <c r="H295" i="596"/>
  <c r="W294" i="596"/>
  <c r="V294" i="596"/>
  <c r="N294" i="596"/>
  <c r="K294" i="596"/>
  <c r="M294" i="596" s="1"/>
  <c r="K294" i="596" a="1"/>
  <c r="J294" i="596"/>
  <c r="J294" i="596" a="1"/>
  <c r="H294" i="596"/>
  <c r="V293" i="596"/>
  <c r="W293" i="596" s="1"/>
  <c r="N293" i="596"/>
  <c r="M293" i="596"/>
  <c r="M308" i="596" s="1"/>
  <c r="K293" i="596" a="1"/>
  <c r="K293" i="596" s="1"/>
  <c r="K308" i="596" s="1"/>
  <c r="J293" i="596" a="1"/>
  <c r="J293" i="596" s="1"/>
  <c r="H293" i="596"/>
  <c r="H308" i="596" s="1"/>
  <c r="AA292" i="596"/>
  <c r="AA335" i="596" s="1"/>
  <c r="Z292" i="596"/>
  <c r="Y292" i="596"/>
  <c r="X292" i="596"/>
  <c r="U292" i="596"/>
  <c r="T292" i="596"/>
  <c r="S292" i="596"/>
  <c r="R292" i="596"/>
  <c r="Q292" i="596"/>
  <c r="P292" i="596"/>
  <c r="O292" i="596"/>
  <c r="R339" i="596" s="1"/>
  <c r="I292" i="596"/>
  <c r="G292" i="596"/>
  <c r="V291" i="596"/>
  <c r="W291" i="596" s="1"/>
  <c r="N291" i="596"/>
  <c r="M291" i="596"/>
  <c r="K291" i="596" a="1"/>
  <c r="K291" i="596" s="1"/>
  <c r="J291" i="596" a="1"/>
  <c r="J291" i="596" s="1"/>
  <c r="H291" i="596"/>
  <c r="W290" i="596"/>
  <c r="V290" i="596"/>
  <c r="N290" i="596"/>
  <c r="K290" i="596"/>
  <c r="M290" i="596" s="1"/>
  <c r="K290" i="596" a="1"/>
  <c r="J290" i="596"/>
  <c r="J290" i="596" a="1"/>
  <c r="H290" i="596"/>
  <c r="V289" i="596"/>
  <c r="W289" i="596" s="1"/>
  <c r="N289" i="596"/>
  <c r="M289" i="596"/>
  <c r="K289" i="596" a="1"/>
  <c r="K289" i="596" s="1"/>
  <c r="J289" i="596" a="1"/>
  <c r="J289" i="596" s="1"/>
  <c r="H289" i="596"/>
  <c r="H288" i="596"/>
  <c r="H287" i="596"/>
  <c r="H286" i="596"/>
  <c r="V285" i="596"/>
  <c r="W285" i="596" s="1"/>
  <c r="N285" i="596"/>
  <c r="K285" i="596" a="1"/>
  <c r="K285" i="596" s="1"/>
  <c r="M285" i="596" s="1"/>
  <c r="J285" i="596" a="1"/>
  <c r="J285" i="596" s="1"/>
  <c r="H285" i="596"/>
  <c r="W284" i="596"/>
  <c r="V284" i="596"/>
  <c r="N284" i="596"/>
  <c r="K284" i="596"/>
  <c r="M284" i="596" s="1"/>
  <c r="K284" i="596" a="1"/>
  <c r="J284" i="596"/>
  <c r="J284" i="596" a="1"/>
  <c r="H284" i="596"/>
  <c r="N283" i="596"/>
  <c r="M283" i="596"/>
  <c r="K283" i="596" a="1"/>
  <c r="K283" i="596" s="1"/>
  <c r="H283" i="596"/>
  <c r="N282" i="596"/>
  <c r="K282" i="596"/>
  <c r="M282" i="596" s="1"/>
  <c r="K282" i="596" a="1"/>
  <c r="H282" i="596"/>
  <c r="N281" i="596"/>
  <c r="M281" i="596"/>
  <c r="K281" i="596" a="1"/>
  <c r="K281" i="596" s="1"/>
  <c r="H281" i="596"/>
  <c r="N280" i="596"/>
  <c r="K280" i="596"/>
  <c r="M280" i="596" s="1"/>
  <c r="K280" i="596" a="1"/>
  <c r="H280" i="596"/>
  <c r="N279" i="596"/>
  <c r="M279" i="596"/>
  <c r="K279" i="596" a="1"/>
  <c r="K279" i="596" s="1"/>
  <c r="H279" i="596"/>
  <c r="N278" i="596"/>
  <c r="K278" i="596"/>
  <c r="M278" i="596" s="1"/>
  <c r="K278" i="596" a="1"/>
  <c r="H278" i="596"/>
  <c r="V277" i="596"/>
  <c r="W277" i="596" s="1"/>
  <c r="N277" i="596"/>
  <c r="K277" i="596" a="1"/>
  <c r="K277" i="596" s="1"/>
  <c r="M277" i="596" s="1"/>
  <c r="J277" i="596" a="1"/>
  <c r="J277" i="596" s="1"/>
  <c r="H277" i="596"/>
  <c r="W276" i="596"/>
  <c r="V276" i="596"/>
  <c r="N276" i="596"/>
  <c r="K276" i="596"/>
  <c r="M276" i="596" s="1"/>
  <c r="K276" i="596" a="1"/>
  <c r="J276" i="596"/>
  <c r="J276" i="596" a="1"/>
  <c r="H276" i="596"/>
  <c r="V275" i="596"/>
  <c r="W275" i="596" s="1"/>
  <c r="N275" i="596"/>
  <c r="K275" i="596" a="1"/>
  <c r="K275" i="596" s="1"/>
  <c r="M275" i="596" s="1"/>
  <c r="J275" i="596" a="1"/>
  <c r="J275" i="596" s="1"/>
  <c r="H275" i="596"/>
  <c r="W274" i="596"/>
  <c r="V274" i="596"/>
  <c r="N274" i="596"/>
  <c r="K274" i="596"/>
  <c r="M274" i="596" s="1"/>
  <c r="K274" i="596" a="1"/>
  <c r="J274" i="596"/>
  <c r="J274" i="596" a="1"/>
  <c r="H274" i="596"/>
  <c r="V273" i="596"/>
  <c r="W273" i="596" s="1"/>
  <c r="N273" i="596"/>
  <c r="K273" i="596" a="1"/>
  <c r="K273" i="596" s="1"/>
  <c r="M273" i="596" s="1"/>
  <c r="J273" i="596" a="1"/>
  <c r="J273" i="596" s="1"/>
  <c r="H273" i="596"/>
  <c r="W272" i="596"/>
  <c r="V272" i="596"/>
  <c r="N272" i="596"/>
  <c r="K272" i="596"/>
  <c r="M272" i="596" s="1"/>
  <c r="K272" i="596" a="1"/>
  <c r="J272" i="596"/>
  <c r="J272" i="596" a="1"/>
  <c r="H272" i="596"/>
  <c r="V271" i="596"/>
  <c r="W271" i="596" s="1"/>
  <c r="N271" i="596"/>
  <c r="K271" i="596" a="1"/>
  <c r="K271" i="596" s="1"/>
  <c r="M271" i="596" s="1"/>
  <c r="J271" i="596" a="1"/>
  <c r="J271" i="596" s="1"/>
  <c r="H271" i="596"/>
  <c r="W270" i="596"/>
  <c r="V270" i="596"/>
  <c r="N270" i="596"/>
  <c r="K270" i="596"/>
  <c r="M270" i="596" s="1"/>
  <c r="K270" i="596" a="1"/>
  <c r="J270" i="596"/>
  <c r="J270" i="596" a="1"/>
  <c r="H270" i="596"/>
  <c r="V269" i="596"/>
  <c r="W269" i="596" s="1"/>
  <c r="N269" i="596"/>
  <c r="K269" i="596" a="1"/>
  <c r="K269" i="596" s="1"/>
  <c r="M269" i="596" s="1"/>
  <c r="J269" i="596" a="1"/>
  <c r="J269" i="596" s="1"/>
  <c r="H269" i="596"/>
  <c r="W268" i="596"/>
  <c r="V268" i="596"/>
  <c r="N268" i="596"/>
  <c r="K268" i="596"/>
  <c r="M268" i="596" s="1"/>
  <c r="K268" i="596" a="1"/>
  <c r="J268" i="596"/>
  <c r="J268" i="596" a="1"/>
  <c r="H268" i="596"/>
  <c r="V267" i="596"/>
  <c r="W267" i="596" s="1"/>
  <c r="N267" i="596"/>
  <c r="K267" i="596" a="1"/>
  <c r="K267" i="596" s="1"/>
  <c r="M267" i="596" s="1"/>
  <c r="J267" i="596" a="1"/>
  <c r="J267" i="596" s="1"/>
  <c r="H267" i="596"/>
  <c r="W266" i="596"/>
  <c r="V266" i="596"/>
  <c r="N266" i="596"/>
  <c r="K266" i="596"/>
  <c r="M266" i="596" s="1"/>
  <c r="K266" i="596" a="1"/>
  <c r="J266" i="596"/>
  <c r="J266" i="596" a="1"/>
  <c r="H266" i="596"/>
  <c r="N265" i="596"/>
  <c r="M265" i="596"/>
  <c r="K265" i="596" a="1"/>
  <c r="K265" i="596" s="1"/>
  <c r="H265" i="596"/>
  <c r="W264" i="596"/>
  <c r="V264" i="596"/>
  <c r="N264" i="596"/>
  <c r="K264" i="596"/>
  <c r="M264" i="596" s="1"/>
  <c r="K264" i="596" a="1"/>
  <c r="J264" i="596"/>
  <c r="J264" i="596" a="1"/>
  <c r="H264" i="596"/>
  <c r="V263" i="596"/>
  <c r="W263" i="596" s="1"/>
  <c r="N263" i="596"/>
  <c r="K263" i="596" a="1"/>
  <c r="K263" i="596" s="1"/>
  <c r="M263" i="596" s="1"/>
  <c r="J263" i="596" a="1"/>
  <c r="J263" i="596" s="1"/>
  <c r="H263" i="596"/>
  <c r="W262" i="596"/>
  <c r="V262" i="596"/>
  <c r="N262" i="596"/>
  <c r="K262" i="596"/>
  <c r="M262" i="596" s="1"/>
  <c r="K262" i="596" a="1"/>
  <c r="J262" i="596"/>
  <c r="J262" i="596" a="1"/>
  <c r="H262" i="596"/>
  <c r="V261" i="596"/>
  <c r="W261" i="596" s="1"/>
  <c r="N261" i="596"/>
  <c r="K261" i="596" a="1"/>
  <c r="K261" i="596" s="1"/>
  <c r="M261" i="596" s="1"/>
  <c r="J261" i="596" a="1"/>
  <c r="J261" i="596" s="1"/>
  <c r="H261" i="596"/>
  <c r="W260" i="596"/>
  <c r="V260" i="596"/>
  <c r="N260" i="596"/>
  <c r="K260" i="596"/>
  <c r="M260" i="596" s="1"/>
  <c r="K260" i="596" a="1"/>
  <c r="J260" i="596"/>
  <c r="J260" i="596" a="1"/>
  <c r="H260" i="596"/>
  <c r="V259" i="596"/>
  <c r="W259" i="596" s="1"/>
  <c r="N259" i="596"/>
  <c r="K259" i="596" a="1"/>
  <c r="K259" i="596" s="1"/>
  <c r="M259" i="596" s="1"/>
  <c r="J259" i="596" a="1"/>
  <c r="J259" i="596" s="1"/>
  <c r="H259" i="596"/>
  <c r="W258" i="596"/>
  <c r="V258" i="596"/>
  <c r="V292" i="596" s="1"/>
  <c r="W292" i="596" s="1"/>
  <c r="N258" i="596"/>
  <c r="K258" i="596"/>
  <c r="K258" i="596" a="1"/>
  <c r="J258" i="596"/>
  <c r="J258" i="596" a="1"/>
  <c r="H258" i="596"/>
  <c r="H292" i="596" s="1"/>
  <c r="AA257" i="596"/>
  <c r="Z257" i="596"/>
  <c r="Y257" i="596"/>
  <c r="X257" i="596"/>
  <c r="U257" i="596"/>
  <c r="T257" i="596"/>
  <c r="S257" i="596"/>
  <c r="R257" i="596"/>
  <c r="Q257" i="596"/>
  <c r="P257" i="596"/>
  <c r="O257" i="596"/>
  <c r="R338" i="596" s="1"/>
  <c r="J257" i="596" a="1"/>
  <c r="J257" i="596" s="1"/>
  <c r="I257" i="596"/>
  <c r="G257" i="596"/>
  <c r="H256" i="596"/>
  <c r="H255" i="596"/>
  <c r="H254" i="596"/>
  <c r="H253" i="596"/>
  <c r="H252" i="596"/>
  <c r="H251" i="596"/>
  <c r="K250" i="596" a="1"/>
  <c r="K250" i="596" s="1"/>
  <c r="M250" i="596" s="1"/>
  <c r="H250" i="596"/>
  <c r="M249" i="596"/>
  <c r="K249" i="596" a="1"/>
  <c r="K249" i="596" s="1"/>
  <c r="H249" i="596"/>
  <c r="K248" i="596" a="1"/>
  <c r="K248" i="596" s="1"/>
  <c r="M248" i="596" s="1"/>
  <c r="H248" i="596"/>
  <c r="K247" i="596" a="1"/>
  <c r="K247" i="596" s="1"/>
  <c r="M247" i="596" s="1"/>
  <c r="H247" i="596"/>
  <c r="W246" i="596"/>
  <c r="V246" i="596"/>
  <c r="N246" i="596"/>
  <c r="K246" i="596"/>
  <c r="M246" i="596" s="1"/>
  <c r="K246" i="596" a="1"/>
  <c r="J246" i="596"/>
  <c r="J246" i="596" a="1"/>
  <c r="H246" i="596"/>
  <c r="V245" i="596"/>
  <c r="W245" i="596" s="1"/>
  <c r="N245" i="596"/>
  <c r="K245" i="596" a="1"/>
  <c r="K245" i="596" s="1"/>
  <c r="M245" i="596" s="1"/>
  <c r="J245" i="596" a="1"/>
  <c r="J245" i="596" s="1"/>
  <c r="H245" i="596"/>
  <c r="W244" i="596"/>
  <c r="V244" i="596"/>
  <c r="N244" i="596"/>
  <c r="K244" i="596"/>
  <c r="M244" i="596" s="1"/>
  <c r="K244" i="596" a="1"/>
  <c r="J244" i="596"/>
  <c r="J244" i="596" a="1"/>
  <c r="H244" i="596"/>
  <c r="V243" i="596"/>
  <c r="W243" i="596" s="1"/>
  <c r="N243" i="596"/>
  <c r="K243" i="596" a="1"/>
  <c r="K243" i="596" s="1"/>
  <c r="M243" i="596" s="1"/>
  <c r="J243" i="596" a="1"/>
  <c r="J243" i="596" s="1"/>
  <c r="H243" i="596"/>
  <c r="M242" i="596"/>
  <c r="H242" i="596"/>
  <c r="W241" i="596"/>
  <c r="V241" i="596"/>
  <c r="N241" i="596"/>
  <c r="K241" i="596"/>
  <c r="M241" i="596" s="1"/>
  <c r="K241" i="596" a="1"/>
  <c r="J241" i="596"/>
  <c r="J241" i="596" a="1"/>
  <c r="H241" i="596"/>
  <c r="V240" i="596"/>
  <c r="W240" i="596" s="1"/>
  <c r="N240" i="596"/>
  <c r="K240" i="596" a="1"/>
  <c r="K240" i="596" s="1"/>
  <c r="M240" i="596" s="1"/>
  <c r="J240" i="596" a="1"/>
  <c r="J240" i="596" s="1"/>
  <c r="H240" i="596"/>
  <c r="K239" i="596" a="1"/>
  <c r="K239" i="596" s="1"/>
  <c r="M239" i="596" s="1"/>
  <c r="H239" i="596"/>
  <c r="H238" i="596"/>
  <c r="V237" i="596"/>
  <c r="W237" i="596" s="1"/>
  <c r="N237" i="596"/>
  <c r="K237" i="596" a="1"/>
  <c r="K237" i="596" s="1"/>
  <c r="M237" i="596" s="1"/>
  <c r="J237" i="596" a="1"/>
  <c r="J237" i="596" s="1"/>
  <c r="H237" i="596"/>
  <c r="W236" i="596"/>
  <c r="V236" i="596"/>
  <c r="N236" i="596"/>
  <c r="K236" i="596"/>
  <c r="M236" i="596" s="1"/>
  <c r="K236" i="596" a="1"/>
  <c r="J236" i="596"/>
  <c r="J236" i="596" a="1"/>
  <c r="H236" i="596"/>
  <c r="V235" i="596"/>
  <c r="W235" i="596" s="1"/>
  <c r="N235" i="596"/>
  <c r="K235" i="596" a="1"/>
  <c r="K235" i="596" s="1"/>
  <c r="M235" i="596" s="1"/>
  <c r="J235" i="596" a="1"/>
  <c r="J235" i="596" s="1"/>
  <c r="H235" i="596"/>
  <c r="W234" i="596"/>
  <c r="V234" i="596"/>
  <c r="N234" i="596"/>
  <c r="K234" i="596"/>
  <c r="M234" i="596" s="1"/>
  <c r="K234" i="596" a="1"/>
  <c r="J234" i="596"/>
  <c r="J234" i="596" a="1"/>
  <c r="H234" i="596"/>
  <c r="V233" i="596"/>
  <c r="W233" i="596" s="1"/>
  <c r="N233" i="596"/>
  <c r="K233" i="596" a="1"/>
  <c r="K233" i="596" s="1"/>
  <c r="M233" i="596" s="1"/>
  <c r="J233" i="596" a="1"/>
  <c r="J233" i="596" s="1"/>
  <c r="H233" i="596"/>
  <c r="W232" i="596"/>
  <c r="V232" i="596"/>
  <c r="N232" i="596"/>
  <c r="K232" i="596"/>
  <c r="M232" i="596" s="1"/>
  <c r="K232" i="596" a="1"/>
  <c r="J232" i="596"/>
  <c r="J232" i="596" a="1"/>
  <c r="H232" i="596"/>
  <c r="V231" i="596"/>
  <c r="W231" i="596" s="1"/>
  <c r="N231" i="596"/>
  <c r="K231" i="596" a="1"/>
  <c r="K231" i="596" s="1"/>
  <c r="M231" i="596" s="1"/>
  <c r="J231" i="596" a="1"/>
  <c r="J231" i="596" s="1"/>
  <c r="H231" i="596"/>
  <c r="W230" i="596"/>
  <c r="V230" i="596"/>
  <c r="N230" i="596"/>
  <c r="K230" i="596"/>
  <c r="M230" i="596" s="1"/>
  <c r="K230" i="596" a="1"/>
  <c r="J230" i="596"/>
  <c r="J230" i="596" a="1"/>
  <c r="H230" i="596"/>
  <c r="V229" i="596"/>
  <c r="W229" i="596" s="1"/>
  <c r="N229" i="596"/>
  <c r="K229" i="596" a="1"/>
  <c r="K229" i="596" s="1"/>
  <c r="M229" i="596" s="1"/>
  <c r="J229" i="596" a="1"/>
  <c r="J229" i="596" s="1"/>
  <c r="H229" i="596"/>
  <c r="W228" i="596"/>
  <c r="V228" i="596"/>
  <c r="N228" i="596"/>
  <c r="K228" i="596"/>
  <c r="M228" i="596" s="1"/>
  <c r="K228" i="596" a="1"/>
  <c r="J228" i="596"/>
  <c r="J228" i="596" a="1"/>
  <c r="H228" i="596"/>
  <c r="N227" i="596"/>
  <c r="K227" i="596" a="1"/>
  <c r="K227" i="596" s="1"/>
  <c r="M227" i="596" s="1"/>
  <c r="H227" i="596"/>
  <c r="N226" i="596"/>
  <c r="K226" i="596"/>
  <c r="M226" i="596" s="1"/>
  <c r="K226" i="596" a="1"/>
  <c r="H226" i="596"/>
  <c r="N225" i="596"/>
  <c r="K225" i="596" a="1"/>
  <c r="K225" i="596" s="1"/>
  <c r="M225" i="596" s="1"/>
  <c r="H225" i="596"/>
  <c r="N224" i="596"/>
  <c r="K224" i="596"/>
  <c r="M224" i="596" s="1"/>
  <c r="K224" i="596" a="1"/>
  <c r="H224" i="596"/>
  <c r="N223" i="596"/>
  <c r="K223" i="596" a="1"/>
  <c r="K223" i="596" s="1"/>
  <c r="M223" i="596" s="1"/>
  <c r="H223" i="596"/>
  <c r="N222" i="596"/>
  <c r="K222" i="596"/>
  <c r="M222" i="596" s="1"/>
  <c r="K222" i="596" a="1"/>
  <c r="H222" i="596"/>
  <c r="N221" i="596"/>
  <c r="K221" i="596" a="1"/>
  <c r="K221" i="596" s="1"/>
  <c r="M221" i="596" s="1"/>
  <c r="H221" i="596"/>
  <c r="N220" i="596"/>
  <c r="K220" i="596"/>
  <c r="M220" i="596" s="1"/>
  <c r="K220" i="596" a="1"/>
  <c r="H220" i="596"/>
  <c r="V219" i="596"/>
  <c r="W219" i="596" s="1"/>
  <c r="N219" i="596"/>
  <c r="K219" i="596" a="1"/>
  <c r="K219" i="596" s="1"/>
  <c r="M219" i="596" s="1"/>
  <c r="J219" i="596" a="1"/>
  <c r="J219" i="596" s="1"/>
  <c r="H219" i="596"/>
  <c r="W218" i="596"/>
  <c r="V218" i="596"/>
  <c r="N218" i="596"/>
  <c r="K218" i="596"/>
  <c r="M218" i="596" s="1"/>
  <c r="K218" i="596" a="1"/>
  <c r="J218" i="596"/>
  <c r="J218" i="596" a="1"/>
  <c r="H218" i="596"/>
  <c r="V217" i="596"/>
  <c r="W217" i="596" s="1"/>
  <c r="N217" i="596"/>
  <c r="K217" i="596" a="1"/>
  <c r="K217" i="596" s="1"/>
  <c r="M217" i="596" s="1"/>
  <c r="J217" i="596" a="1"/>
  <c r="J217" i="596" s="1"/>
  <c r="H217" i="596"/>
  <c r="W216" i="596"/>
  <c r="V216" i="596"/>
  <c r="N216" i="596"/>
  <c r="K216" i="596"/>
  <c r="M216" i="596" s="1"/>
  <c r="K216" i="596" a="1"/>
  <c r="J216" i="596"/>
  <c r="J216" i="596" a="1"/>
  <c r="H216" i="596"/>
  <c r="V215" i="596"/>
  <c r="W215" i="596" s="1"/>
  <c r="N215" i="596"/>
  <c r="K215" i="596" a="1"/>
  <c r="K215" i="596" s="1"/>
  <c r="M215" i="596" s="1"/>
  <c r="J215" i="596" a="1"/>
  <c r="J215" i="596" s="1"/>
  <c r="H215" i="596"/>
  <c r="W214" i="596"/>
  <c r="V214" i="596"/>
  <c r="N214" i="596"/>
  <c r="K214" i="596"/>
  <c r="M214" i="596" s="1"/>
  <c r="K214" i="596" a="1"/>
  <c r="J214" i="596"/>
  <c r="J214" i="596" a="1"/>
  <c r="H214" i="596"/>
  <c r="V213" i="596"/>
  <c r="W213" i="596" s="1"/>
  <c r="N213" i="596"/>
  <c r="K213" i="596" a="1"/>
  <c r="K213" i="596" s="1"/>
  <c r="M213" i="596" s="1"/>
  <c r="J213" i="596" a="1"/>
  <c r="J213" i="596" s="1"/>
  <c r="H213" i="596"/>
  <c r="W212" i="596"/>
  <c r="V212" i="596"/>
  <c r="N212" i="596"/>
  <c r="K212" i="596"/>
  <c r="M212" i="596" s="1"/>
  <c r="K212" i="596" a="1"/>
  <c r="J212" i="596"/>
  <c r="J212" i="596" a="1"/>
  <c r="H212" i="596"/>
  <c r="V211" i="596"/>
  <c r="W211" i="596" s="1"/>
  <c r="N211" i="596"/>
  <c r="K211" i="596" a="1"/>
  <c r="K211" i="596" s="1"/>
  <c r="M211" i="596" s="1"/>
  <c r="J211" i="596" a="1"/>
  <c r="J211" i="596" s="1"/>
  <c r="H211" i="596"/>
  <c r="W210" i="596"/>
  <c r="V210" i="596"/>
  <c r="N210" i="596"/>
  <c r="K210" i="596"/>
  <c r="M210" i="596" s="1"/>
  <c r="K210" i="596" a="1"/>
  <c r="J210" i="596"/>
  <c r="J210" i="596" a="1"/>
  <c r="H210" i="596"/>
  <c r="V209" i="596"/>
  <c r="W209" i="596" s="1"/>
  <c r="N209" i="596"/>
  <c r="K209" i="596" a="1"/>
  <c r="K209" i="596" s="1"/>
  <c r="M209" i="596" s="1"/>
  <c r="J209" i="596" a="1"/>
  <c r="J209" i="596" s="1"/>
  <c r="H209" i="596"/>
  <c r="W208" i="596"/>
  <c r="V208" i="596"/>
  <c r="N208" i="596"/>
  <c r="K208" i="596"/>
  <c r="M208" i="596" s="1"/>
  <c r="K208" i="596" a="1"/>
  <c r="J208" i="596"/>
  <c r="J208" i="596" a="1"/>
  <c r="H208" i="596"/>
  <c r="H207" i="596"/>
  <c r="H206" i="596"/>
  <c r="H205" i="596"/>
  <c r="W204" i="596"/>
  <c r="V204" i="596"/>
  <c r="N204" i="596"/>
  <c r="K204" i="596"/>
  <c r="M204" i="596" s="1"/>
  <c r="K204" i="596" a="1"/>
  <c r="J204" i="596"/>
  <c r="J204" i="596" a="1"/>
  <c r="H204" i="596"/>
  <c r="V203" i="596"/>
  <c r="W203" i="596" s="1"/>
  <c r="N203" i="596"/>
  <c r="K203" i="596" a="1"/>
  <c r="K203" i="596" s="1"/>
  <c r="M203" i="596" s="1"/>
  <c r="J203" i="596" a="1"/>
  <c r="J203" i="596" s="1"/>
  <c r="H203" i="596"/>
  <c r="W202" i="596"/>
  <c r="V202" i="596"/>
  <c r="N202" i="596"/>
  <c r="K202" i="596"/>
  <c r="M202" i="596" s="1"/>
  <c r="K202" i="596" a="1"/>
  <c r="J202" i="596"/>
  <c r="J202" i="596" a="1"/>
  <c r="H202" i="596"/>
  <c r="H201" i="596"/>
  <c r="W200" i="596"/>
  <c r="V200" i="596"/>
  <c r="V257" i="596" s="1"/>
  <c r="W257" i="596" s="1"/>
  <c r="N200" i="596"/>
  <c r="N257" i="596" s="1"/>
  <c r="K200" i="596"/>
  <c r="K257" i="596" s="1"/>
  <c r="K200" i="596" a="1"/>
  <c r="J200" i="596"/>
  <c r="J200" i="596" a="1"/>
  <c r="H200" i="596"/>
  <c r="H257" i="596" s="1"/>
  <c r="AA199" i="596"/>
  <c r="Z199" i="596"/>
  <c r="Z335" i="596" s="1"/>
  <c r="Y199" i="596"/>
  <c r="Y335" i="596" s="1"/>
  <c r="X199" i="596"/>
  <c r="X335" i="596" s="1"/>
  <c r="U199" i="596"/>
  <c r="U335" i="596" s="1"/>
  <c r="T199" i="596"/>
  <c r="T335" i="596" s="1"/>
  <c r="S199" i="596"/>
  <c r="R199" i="596"/>
  <c r="R335" i="596" s="1"/>
  <c r="Q199" i="596"/>
  <c r="Q335" i="596" s="1"/>
  <c r="P199" i="596"/>
  <c r="O199" i="596"/>
  <c r="J199" i="596" a="1"/>
  <c r="J199" i="596" s="1"/>
  <c r="I199" i="596"/>
  <c r="G199" i="596"/>
  <c r="W198" i="596"/>
  <c r="V198" i="596"/>
  <c r="N198" i="596"/>
  <c r="K198" i="596"/>
  <c r="M198" i="596" s="1"/>
  <c r="K198" i="596" a="1"/>
  <c r="J198" i="596"/>
  <c r="J198" i="596" a="1"/>
  <c r="H198" i="596"/>
  <c r="V197" i="596"/>
  <c r="W197" i="596" s="1"/>
  <c r="N197" i="596"/>
  <c r="K197" i="596" a="1"/>
  <c r="K197" i="596" s="1"/>
  <c r="M197" i="596" s="1"/>
  <c r="J197" i="596" a="1"/>
  <c r="J197" i="596" s="1"/>
  <c r="H197" i="596"/>
  <c r="K196" i="596" a="1"/>
  <c r="K196" i="596" s="1"/>
  <c r="M196" i="596" s="1"/>
  <c r="H196" i="596"/>
  <c r="K195" i="596" a="1"/>
  <c r="K195" i="596" s="1"/>
  <c r="M195" i="596" s="1"/>
  <c r="H195" i="596"/>
  <c r="K194" i="596" a="1"/>
  <c r="K194" i="596" s="1"/>
  <c r="M194" i="596" s="1"/>
  <c r="H194" i="596"/>
  <c r="K193" i="596" a="1"/>
  <c r="K193" i="596" s="1"/>
  <c r="M193" i="596" s="1"/>
  <c r="H193" i="596"/>
  <c r="W192" i="596"/>
  <c r="V192" i="596"/>
  <c r="N192" i="596"/>
  <c r="K192" i="596"/>
  <c r="M192" i="596" s="1"/>
  <c r="K192" i="596" a="1"/>
  <c r="J192" i="596"/>
  <c r="J192" i="596" a="1"/>
  <c r="H192" i="596"/>
  <c r="V191" i="596"/>
  <c r="W191" i="596" s="1"/>
  <c r="N191" i="596"/>
  <c r="K191" i="596" a="1"/>
  <c r="K191" i="596" s="1"/>
  <c r="M191" i="596" s="1"/>
  <c r="J191" i="596" a="1"/>
  <c r="J191" i="596" s="1"/>
  <c r="H191" i="596"/>
  <c r="W190" i="596"/>
  <c r="V190" i="596"/>
  <c r="N190" i="596"/>
  <c r="K190" i="596"/>
  <c r="M190" i="596" s="1"/>
  <c r="K190" i="596" a="1"/>
  <c r="J190" i="596"/>
  <c r="J190" i="596" a="1"/>
  <c r="H190" i="596"/>
  <c r="N189" i="596"/>
  <c r="K189" i="596" a="1"/>
  <c r="K189" i="596" s="1"/>
  <c r="M189" i="596" s="1"/>
  <c r="J189" i="596" a="1"/>
  <c r="J189" i="596" s="1"/>
  <c r="H189" i="596"/>
  <c r="N188" i="596"/>
  <c r="K188" i="596"/>
  <c r="M188" i="596" s="1"/>
  <c r="K188" i="596" a="1"/>
  <c r="J188" i="596"/>
  <c r="J188" i="596" a="1"/>
  <c r="H188" i="596"/>
  <c r="V187" i="596"/>
  <c r="W187" i="596" s="1"/>
  <c r="N187" i="596"/>
  <c r="K187" i="596" a="1"/>
  <c r="K187" i="596" s="1"/>
  <c r="M187" i="596" s="1"/>
  <c r="J187" i="596" a="1"/>
  <c r="J187" i="596" s="1"/>
  <c r="H187" i="596"/>
  <c r="W186" i="596"/>
  <c r="V186" i="596"/>
  <c r="N186" i="596"/>
  <c r="K186" i="596"/>
  <c r="M186" i="596" s="1"/>
  <c r="K186" i="596" a="1"/>
  <c r="J186" i="596"/>
  <c r="J186" i="596" a="1"/>
  <c r="H186" i="596"/>
  <c r="N185" i="596"/>
  <c r="K185" i="596" a="1"/>
  <c r="K185" i="596" s="1"/>
  <c r="M185" i="596" s="1"/>
  <c r="H185" i="596"/>
  <c r="N184" i="596"/>
  <c r="K184" i="596"/>
  <c r="M184" i="596" s="1"/>
  <c r="K184" i="596" a="1"/>
  <c r="H184" i="596"/>
  <c r="V183" i="596"/>
  <c r="W183" i="596" s="1"/>
  <c r="N183" i="596"/>
  <c r="K183" i="596" a="1"/>
  <c r="K183" i="596" s="1"/>
  <c r="M183" i="596" s="1"/>
  <c r="J183" i="596" a="1"/>
  <c r="J183" i="596" s="1"/>
  <c r="H183" i="596"/>
  <c r="W182" i="596"/>
  <c r="V182" i="596"/>
  <c r="N182" i="596"/>
  <c r="K182" i="596"/>
  <c r="M182" i="596" s="1"/>
  <c r="K182" i="596" a="1"/>
  <c r="J182" i="596"/>
  <c r="J182" i="596" a="1"/>
  <c r="H182" i="596"/>
  <c r="V181" i="596"/>
  <c r="W181" i="596" s="1"/>
  <c r="N181" i="596"/>
  <c r="K181" i="596" a="1"/>
  <c r="K181" i="596" s="1"/>
  <c r="M181" i="596" s="1"/>
  <c r="J181" i="596" a="1"/>
  <c r="J181" i="596" s="1"/>
  <c r="H181" i="596"/>
  <c r="W180" i="596"/>
  <c r="V180" i="596"/>
  <c r="N180" i="596"/>
  <c r="K180" i="596"/>
  <c r="M180" i="596" s="1"/>
  <c r="K180" i="596" a="1"/>
  <c r="J180" i="596"/>
  <c r="J180" i="596" a="1"/>
  <c r="H180" i="596"/>
  <c r="V179" i="596"/>
  <c r="V199" i="596" s="1"/>
  <c r="N179" i="596"/>
  <c r="K179" i="596" a="1"/>
  <c r="K179" i="596" s="1"/>
  <c r="M179" i="596" s="1"/>
  <c r="J179" i="596" a="1"/>
  <c r="J179" i="596" s="1"/>
  <c r="H179" i="596"/>
  <c r="W178" i="596"/>
  <c r="V178" i="596"/>
  <c r="N178" i="596"/>
  <c r="N199" i="596" s="1"/>
  <c r="K178" i="596"/>
  <c r="K199" i="596" s="1"/>
  <c r="K178" i="596" a="1"/>
  <c r="J178" i="596"/>
  <c r="J178" i="596" a="1"/>
  <c r="H178" i="596"/>
  <c r="H199" i="596" s="1"/>
  <c r="X171" i="596"/>
  <c r="Q529" i="596" s="1"/>
  <c r="X170" i="596"/>
  <c r="Q528" i="596" s="1"/>
  <c r="G170" i="596"/>
  <c r="E170" i="596"/>
  <c r="C170" i="596"/>
  <c r="X169" i="596"/>
  <c r="Q527" i="596" s="1"/>
  <c r="I169" i="596"/>
  <c r="E169" i="596"/>
  <c r="K169" i="596" s="1"/>
  <c r="M169" i="596" s="1"/>
  <c r="I168" i="596"/>
  <c r="E168" i="596"/>
  <c r="K168" i="596" s="1"/>
  <c r="M168" i="596" s="1"/>
  <c r="I167" i="596"/>
  <c r="E167" i="596"/>
  <c r="K167" i="596" s="1"/>
  <c r="M167" i="596" s="1"/>
  <c r="X166" i="596"/>
  <c r="Q524" i="596" s="1"/>
  <c r="I166" i="596"/>
  <c r="I170" i="596" s="1"/>
  <c r="E166" i="596"/>
  <c r="K166" i="596" s="1"/>
  <c r="AA163" i="596"/>
  <c r="Z163" i="596"/>
  <c r="Y163" i="596"/>
  <c r="X163" i="596"/>
  <c r="U163" i="596"/>
  <c r="T163" i="596"/>
  <c r="S163" i="596"/>
  <c r="R163" i="596"/>
  <c r="Q163" i="596"/>
  <c r="P163" i="596"/>
  <c r="O163" i="596"/>
  <c r="R171" i="596" s="1"/>
  <c r="I163" i="596"/>
  <c r="G163" i="596"/>
  <c r="C529" i="596" s="1"/>
  <c r="H162" i="596"/>
  <c r="H161" i="596"/>
  <c r="H160" i="596"/>
  <c r="W159" i="596"/>
  <c r="V159" i="596"/>
  <c r="N159" i="596"/>
  <c r="K159" i="596" a="1"/>
  <c r="K159" i="596" s="1"/>
  <c r="J159" i="596" a="1"/>
  <c r="J159" i="596" s="1"/>
  <c r="D159" i="596"/>
  <c r="H159" i="596" s="1"/>
  <c r="V158" i="596"/>
  <c r="W158" i="596" s="1"/>
  <c r="N158" i="596"/>
  <c r="K158" i="596" a="1"/>
  <c r="K158" i="596" s="1"/>
  <c r="M158" i="596" s="1"/>
  <c r="J158" i="596" a="1"/>
  <c r="J158" i="596" s="1"/>
  <c r="H158" i="596"/>
  <c r="H157" i="596"/>
  <c r="H156" i="596"/>
  <c r="V155" i="596"/>
  <c r="W155" i="596" s="1"/>
  <c r="N155" i="596"/>
  <c r="K155" i="596"/>
  <c r="M155" i="596" s="1"/>
  <c r="K155" i="596" a="1"/>
  <c r="J155" i="596"/>
  <c r="J155" i="596" a="1"/>
  <c r="H155" i="596"/>
  <c r="V154" i="596"/>
  <c r="W154" i="596" s="1"/>
  <c r="N154" i="596"/>
  <c r="K154" i="596" a="1"/>
  <c r="K154" i="596" s="1"/>
  <c r="M154" i="596" s="1"/>
  <c r="J154" i="596" a="1"/>
  <c r="J154" i="596" s="1"/>
  <c r="H154" i="596"/>
  <c r="H153" i="596"/>
  <c r="V152" i="596"/>
  <c r="W152" i="596" s="1"/>
  <c r="N152" i="596"/>
  <c r="K152" i="596" a="1"/>
  <c r="K152" i="596" s="1"/>
  <c r="M152" i="596" s="1"/>
  <c r="J152" i="596" a="1"/>
  <c r="J152" i="596" s="1"/>
  <c r="H152" i="596"/>
  <c r="W151" i="596"/>
  <c r="V151" i="596"/>
  <c r="N151" i="596"/>
  <c r="K151" i="596" a="1"/>
  <c r="K151" i="596" s="1"/>
  <c r="M151" i="596" s="1"/>
  <c r="J151" i="596" a="1"/>
  <c r="J151" i="596" s="1"/>
  <c r="H151" i="596"/>
  <c r="V150" i="596"/>
  <c r="W150" i="596" s="1"/>
  <c r="N150" i="596"/>
  <c r="K150" i="596" a="1"/>
  <c r="K150" i="596" s="1"/>
  <c r="M150" i="596" s="1"/>
  <c r="J150" i="596" a="1"/>
  <c r="J150" i="596" s="1"/>
  <c r="H150" i="596"/>
  <c r="V149" i="596"/>
  <c r="N149" i="596"/>
  <c r="N163" i="596" s="1"/>
  <c r="K149" i="596"/>
  <c r="K149" i="596" a="1"/>
  <c r="J149" i="596"/>
  <c r="J149" i="596" a="1"/>
  <c r="H149" i="596"/>
  <c r="AA148" i="596"/>
  <c r="Z148" i="596"/>
  <c r="Y148" i="596"/>
  <c r="X148" i="596"/>
  <c r="U148" i="596"/>
  <c r="T148" i="596"/>
  <c r="S148" i="596"/>
  <c r="Q148" i="596"/>
  <c r="P148" i="596"/>
  <c r="O148" i="596"/>
  <c r="I148" i="596"/>
  <c r="G148" i="596"/>
  <c r="C528" i="596" s="1"/>
  <c r="V147" i="596"/>
  <c r="W147" i="596" s="1"/>
  <c r="N147" i="596"/>
  <c r="K147" i="596" a="1"/>
  <c r="K147" i="596" s="1"/>
  <c r="M147" i="596" s="1"/>
  <c r="J147" i="596" a="1"/>
  <c r="J147" i="596" s="1"/>
  <c r="H147" i="596"/>
  <c r="K146" i="596" a="1"/>
  <c r="K146" i="596" s="1"/>
  <c r="H146" i="596"/>
  <c r="K145" i="596" a="1"/>
  <c r="K145" i="596" s="1"/>
  <c r="H145" i="596"/>
  <c r="K144" i="596"/>
  <c r="K144" i="596" a="1"/>
  <c r="H144" i="596"/>
  <c r="K143" i="596" a="1"/>
  <c r="K143" i="596" s="1"/>
  <c r="H143" i="596"/>
  <c r="W142" i="596"/>
  <c r="V142" i="596"/>
  <c r="N142" i="596"/>
  <c r="K142" i="596" a="1"/>
  <c r="K142" i="596" s="1"/>
  <c r="M142" i="596" s="1"/>
  <c r="J142" i="596" a="1"/>
  <c r="J142" i="596" s="1"/>
  <c r="H142" i="596"/>
  <c r="V141" i="596"/>
  <c r="W141" i="596" s="1"/>
  <c r="N141" i="596"/>
  <c r="K141" i="596" a="1"/>
  <c r="K141" i="596" s="1"/>
  <c r="M141" i="596" s="1"/>
  <c r="J141" i="596" a="1"/>
  <c r="J141" i="596" s="1"/>
  <c r="H141" i="596"/>
  <c r="V140" i="596"/>
  <c r="W140" i="596" s="1"/>
  <c r="N140" i="596"/>
  <c r="K140" i="596"/>
  <c r="M140" i="596" s="1"/>
  <c r="K140" i="596" a="1"/>
  <c r="J140" i="596"/>
  <c r="J140" i="596" a="1"/>
  <c r="H140" i="596"/>
  <c r="V139" i="596"/>
  <c r="N139" i="596"/>
  <c r="K139" i="596" a="1"/>
  <c r="K139" i="596" s="1"/>
  <c r="M139" i="596" s="1"/>
  <c r="J139" i="596" a="1"/>
  <c r="J139" i="596" s="1"/>
  <c r="H139" i="596"/>
  <c r="W138" i="596"/>
  <c r="V138" i="596"/>
  <c r="N138" i="596"/>
  <c r="N148" i="596" s="1"/>
  <c r="K138" i="596" a="1"/>
  <c r="K138" i="596" s="1"/>
  <c r="J138" i="596" a="1"/>
  <c r="J138" i="596" s="1"/>
  <c r="H138" i="596"/>
  <c r="H148" i="596" s="1"/>
  <c r="AA137" i="596"/>
  <c r="Z137" i="596"/>
  <c r="Y137" i="596"/>
  <c r="X137" i="596"/>
  <c r="U137" i="596"/>
  <c r="T137" i="596"/>
  <c r="S137" i="596"/>
  <c r="Q137" i="596"/>
  <c r="P137" i="596"/>
  <c r="O137" i="596"/>
  <c r="I137" i="596"/>
  <c r="G137" i="596"/>
  <c r="C527" i="596" s="1"/>
  <c r="V136" i="596"/>
  <c r="W136" i="596" s="1"/>
  <c r="N136" i="596"/>
  <c r="K136" i="596" a="1"/>
  <c r="K136" i="596" s="1"/>
  <c r="M136" i="596" s="1"/>
  <c r="J136" i="596" a="1"/>
  <c r="J136" i="596" s="1"/>
  <c r="H136" i="596"/>
  <c r="V135" i="596"/>
  <c r="W135" i="596" s="1"/>
  <c r="N135" i="596"/>
  <c r="K135" i="596"/>
  <c r="M135" i="596" s="1"/>
  <c r="K135" i="596" a="1"/>
  <c r="J135" i="596"/>
  <c r="J135" i="596" a="1"/>
  <c r="H135" i="596"/>
  <c r="V134" i="596"/>
  <c r="W134" i="596" s="1"/>
  <c r="N134" i="596"/>
  <c r="K134" i="596" a="1"/>
  <c r="K134" i="596" s="1"/>
  <c r="M134" i="596" s="1"/>
  <c r="J134" i="596" a="1"/>
  <c r="J134" i="596" s="1"/>
  <c r="H134" i="596"/>
  <c r="V133" i="596"/>
  <c r="W133" i="596" s="1"/>
  <c r="N133" i="596"/>
  <c r="K133" i="596"/>
  <c r="M133" i="596" s="1"/>
  <c r="K133" i="596" a="1"/>
  <c r="J133" i="596"/>
  <c r="J133" i="596" a="1"/>
  <c r="H133" i="596"/>
  <c r="V132" i="596"/>
  <c r="W132" i="596" s="1"/>
  <c r="N132" i="596"/>
  <c r="K132" i="596" a="1"/>
  <c r="K132" i="596" s="1"/>
  <c r="M132" i="596" s="1"/>
  <c r="J132" i="596" a="1"/>
  <c r="J132" i="596" s="1"/>
  <c r="H132" i="596"/>
  <c r="W131" i="596"/>
  <c r="V131" i="596"/>
  <c r="N131" i="596"/>
  <c r="K131" i="596" a="1"/>
  <c r="K131" i="596" s="1"/>
  <c r="M131" i="596" s="1"/>
  <c r="J131" i="596" a="1"/>
  <c r="J131" i="596" s="1"/>
  <c r="H131" i="596"/>
  <c r="V130" i="596"/>
  <c r="W130" i="596" s="1"/>
  <c r="N130" i="596"/>
  <c r="K130" i="596" a="1"/>
  <c r="K130" i="596" s="1"/>
  <c r="M130" i="596" s="1"/>
  <c r="J130" i="596" a="1"/>
  <c r="J130" i="596" s="1"/>
  <c r="H130" i="596"/>
  <c r="V129" i="596"/>
  <c r="W129" i="596" s="1"/>
  <c r="N129" i="596"/>
  <c r="K129" i="596"/>
  <c r="M129" i="596" s="1"/>
  <c r="K129" i="596" a="1"/>
  <c r="J129" i="596"/>
  <c r="J129" i="596" a="1"/>
  <c r="H129" i="596"/>
  <c r="V128" i="596"/>
  <c r="W128" i="596" s="1"/>
  <c r="N128" i="596"/>
  <c r="K128" i="596" a="1"/>
  <c r="K128" i="596" s="1"/>
  <c r="M128" i="596" s="1"/>
  <c r="J128" i="596" a="1"/>
  <c r="J128" i="596" s="1"/>
  <c r="H128" i="596"/>
  <c r="W127" i="596"/>
  <c r="V127" i="596"/>
  <c r="N127" i="596"/>
  <c r="K127" i="596" a="1"/>
  <c r="K127" i="596" s="1"/>
  <c r="M127" i="596" s="1"/>
  <c r="J127" i="596" a="1"/>
  <c r="J127" i="596" s="1"/>
  <c r="H127" i="596"/>
  <c r="V126" i="596"/>
  <c r="W126" i="596" s="1"/>
  <c r="N126" i="596"/>
  <c r="K126" i="596" a="1"/>
  <c r="K126" i="596" s="1"/>
  <c r="M126" i="596" s="1"/>
  <c r="J126" i="596" a="1"/>
  <c r="J126" i="596" s="1"/>
  <c r="H126" i="596"/>
  <c r="V125" i="596"/>
  <c r="W125" i="596" s="1"/>
  <c r="N125" i="596"/>
  <c r="K125" i="596"/>
  <c r="M125" i="596" s="1"/>
  <c r="K125" i="596" a="1"/>
  <c r="J125" i="596"/>
  <c r="J125" i="596" a="1"/>
  <c r="H125" i="596"/>
  <c r="V124" i="596"/>
  <c r="W124" i="596" s="1"/>
  <c r="N124" i="596"/>
  <c r="K124" i="596" a="1"/>
  <c r="K124" i="596" s="1"/>
  <c r="M124" i="596" s="1"/>
  <c r="J124" i="596" a="1"/>
  <c r="J124" i="596" s="1"/>
  <c r="H124" i="596"/>
  <c r="W123" i="596"/>
  <c r="V123" i="596"/>
  <c r="N123" i="596"/>
  <c r="K123" i="596" a="1"/>
  <c r="K123" i="596" s="1"/>
  <c r="M123" i="596" s="1"/>
  <c r="J123" i="596" a="1"/>
  <c r="J123" i="596" s="1"/>
  <c r="H123" i="596"/>
  <c r="V122" i="596"/>
  <c r="V137" i="596" s="1"/>
  <c r="W137" i="596" s="1"/>
  <c r="N122" i="596"/>
  <c r="K122" i="596" a="1"/>
  <c r="K122" i="596" s="1"/>
  <c r="J122" i="596" a="1"/>
  <c r="J122" i="596" s="1"/>
  <c r="H122" i="596"/>
  <c r="H137" i="596" s="1"/>
  <c r="AA121" i="596"/>
  <c r="Z121" i="596"/>
  <c r="Y121" i="596"/>
  <c r="X121" i="596"/>
  <c r="U121" i="596"/>
  <c r="T121" i="596"/>
  <c r="S121" i="596"/>
  <c r="R121" i="596"/>
  <c r="Q121" i="596"/>
  <c r="P121" i="596"/>
  <c r="O121" i="596"/>
  <c r="R168" i="596" s="1"/>
  <c r="I121" i="596"/>
  <c r="G121" i="596"/>
  <c r="C526" i="596" s="1"/>
  <c r="V120" i="596"/>
  <c r="W120" i="596" s="1"/>
  <c r="N120" i="596"/>
  <c r="K120" i="596" a="1"/>
  <c r="K120" i="596" s="1"/>
  <c r="M120" i="596" s="1"/>
  <c r="J120" i="596" a="1"/>
  <c r="J120" i="596" s="1"/>
  <c r="H120" i="596"/>
  <c r="V119" i="596"/>
  <c r="W119" i="596" s="1"/>
  <c r="N119" i="596"/>
  <c r="K119" i="596"/>
  <c r="M119" i="596" s="1"/>
  <c r="K119" i="596" a="1"/>
  <c r="J119" i="596"/>
  <c r="J119" i="596" a="1"/>
  <c r="H119" i="596"/>
  <c r="V118" i="596"/>
  <c r="W118" i="596" s="1"/>
  <c r="N118" i="596"/>
  <c r="K118" i="596" a="1"/>
  <c r="K118" i="596" s="1"/>
  <c r="M118" i="596" s="1"/>
  <c r="J118" i="596" a="1"/>
  <c r="J118" i="596" s="1"/>
  <c r="H118" i="596"/>
  <c r="K117" i="596" a="1"/>
  <c r="K117" i="596" s="1"/>
  <c r="H117" i="596"/>
  <c r="K116" i="596" a="1"/>
  <c r="K116" i="596" s="1"/>
  <c r="H116" i="596"/>
  <c r="K115" i="596" a="1"/>
  <c r="K115" i="596" s="1"/>
  <c r="H115" i="596"/>
  <c r="V114" i="596"/>
  <c r="W114" i="596" s="1"/>
  <c r="N114" i="596"/>
  <c r="K114" i="596" a="1"/>
  <c r="K114" i="596" s="1"/>
  <c r="M114" i="596" s="1"/>
  <c r="J114" i="596" a="1"/>
  <c r="J114" i="596" s="1"/>
  <c r="H114" i="596"/>
  <c r="W113" i="596"/>
  <c r="V113" i="596"/>
  <c r="N113" i="596"/>
  <c r="K113" i="596" a="1"/>
  <c r="K113" i="596" s="1"/>
  <c r="M113" i="596" s="1"/>
  <c r="J113" i="596" a="1"/>
  <c r="J113" i="596" s="1"/>
  <c r="H113" i="596"/>
  <c r="N112" i="596"/>
  <c r="K112" i="596" a="1"/>
  <c r="K112" i="596" s="1"/>
  <c r="M112" i="596" s="1"/>
  <c r="H112" i="596"/>
  <c r="N111" i="596"/>
  <c r="K111" i="596"/>
  <c r="M111" i="596" s="1"/>
  <c r="K111" i="596" a="1"/>
  <c r="H111" i="596"/>
  <c r="N110" i="596"/>
  <c r="K110" i="596" a="1"/>
  <c r="K110" i="596" s="1"/>
  <c r="M110" i="596" s="1"/>
  <c r="H110" i="596"/>
  <c r="N109" i="596"/>
  <c r="K109" i="596" a="1"/>
  <c r="K109" i="596" s="1"/>
  <c r="M109" i="596" s="1"/>
  <c r="H109" i="596"/>
  <c r="N108" i="596"/>
  <c r="K108" i="596" a="1"/>
  <c r="K108" i="596" s="1"/>
  <c r="M108" i="596" s="1"/>
  <c r="H108" i="596"/>
  <c r="N107" i="596"/>
  <c r="K107" i="596"/>
  <c r="M107" i="596" s="1"/>
  <c r="K107" i="596" a="1"/>
  <c r="H107" i="596"/>
  <c r="V106" i="596"/>
  <c r="W106" i="596" s="1"/>
  <c r="N106" i="596"/>
  <c r="K106" i="596" a="1"/>
  <c r="K106" i="596" s="1"/>
  <c r="M106" i="596" s="1"/>
  <c r="J106" i="596" a="1"/>
  <c r="J106" i="596" s="1"/>
  <c r="H106" i="596"/>
  <c r="W105" i="596"/>
  <c r="V105" i="596"/>
  <c r="N105" i="596"/>
  <c r="K105" i="596" a="1"/>
  <c r="K105" i="596" s="1"/>
  <c r="M105" i="596" s="1"/>
  <c r="J105" i="596" a="1"/>
  <c r="J105" i="596" s="1"/>
  <c r="H105" i="596"/>
  <c r="V104" i="596"/>
  <c r="W104" i="596" s="1"/>
  <c r="N104" i="596"/>
  <c r="K104" i="596" a="1"/>
  <c r="K104" i="596" s="1"/>
  <c r="M104" i="596" s="1"/>
  <c r="J104" i="596" a="1"/>
  <c r="J104" i="596" s="1"/>
  <c r="H104" i="596"/>
  <c r="V103" i="596"/>
  <c r="W103" i="596" s="1"/>
  <c r="N103" i="596"/>
  <c r="K103" i="596"/>
  <c r="M103" i="596" s="1"/>
  <c r="K103" i="596" a="1"/>
  <c r="J103" i="596"/>
  <c r="J103" i="596" a="1"/>
  <c r="H103" i="596"/>
  <c r="V102" i="596"/>
  <c r="W102" i="596" s="1"/>
  <c r="N102" i="596"/>
  <c r="K102" i="596" a="1"/>
  <c r="K102" i="596" s="1"/>
  <c r="M102" i="596" s="1"/>
  <c r="J102" i="596" a="1"/>
  <c r="J102" i="596" s="1"/>
  <c r="H102" i="596"/>
  <c r="W101" i="596"/>
  <c r="V101" i="596"/>
  <c r="N101" i="596"/>
  <c r="K101" i="596" a="1"/>
  <c r="K101" i="596" s="1"/>
  <c r="M101" i="596" s="1"/>
  <c r="J101" i="596" a="1"/>
  <c r="J101" i="596" s="1"/>
  <c r="H101" i="596"/>
  <c r="V100" i="596"/>
  <c r="W100" i="596" s="1"/>
  <c r="N100" i="596"/>
  <c r="K100" i="596" a="1"/>
  <c r="K100" i="596" s="1"/>
  <c r="M100" i="596" s="1"/>
  <c r="J100" i="596" a="1"/>
  <c r="J100" i="596" s="1"/>
  <c r="H100" i="596"/>
  <c r="V99" i="596"/>
  <c r="W99" i="596" s="1"/>
  <c r="N99" i="596"/>
  <c r="K99" i="596"/>
  <c r="M99" i="596" s="1"/>
  <c r="K99" i="596" a="1"/>
  <c r="J99" i="596"/>
  <c r="J99" i="596" a="1"/>
  <c r="H99" i="596"/>
  <c r="V98" i="596"/>
  <c r="W98" i="596" s="1"/>
  <c r="N98" i="596"/>
  <c r="K98" i="596" a="1"/>
  <c r="K98" i="596" s="1"/>
  <c r="M98" i="596" s="1"/>
  <c r="J98" i="596" a="1"/>
  <c r="J98" i="596" s="1"/>
  <c r="H98" i="596"/>
  <c r="W97" i="596"/>
  <c r="V97" i="596"/>
  <c r="N97" i="596"/>
  <c r="K97" i="596" a="1"/>
  <c r="K97" i="596" s="1"/>
  <c r="M97" i="596" s="1"/>
  <c r="J97" i="596" a="1"/>
  <c r="J97" i="596" s="1"/>
  <c r="H97" i="596"/>
  <c r="V96" i="596"/>
  <c r="W96" i="596" s="1"/>
  <c r="N96" i="596"/>
  <c r="K96" i="596" a="1"/>
  <c r="K96" i="596" s="1"/>
  <c r="M96" i="596" s="1"/>
  <c r="J96" i="596" a="1"/>
  <c r="J96" i="596" s="1"/>
  <c r="H96" i="596"/>
  <c r="V95" i="596"/>
  <c r="W95" i="596" s="1"/>
  <c r="N95" i="596"/>
  <c r="K95" i="596"/>
  <c r="M95" i="596" s="1"/>
  <c r="K95" i="596" a="1"/>
  <c r="J95" i="596"/>
  <c r="J95" i="596" a="1"/>
  <c r="H95" i="596"/>
  <c r="K94" i="596" a="1"/>
  <c r="K94" i="596" s="1"/>
  <c r="M94" i="596" s="1"/>
  <c r="H94" i="596"/>
  <c r="V93" i="596"/>
  <c r="W93" i="596" s="1"/>
  <c r="N93" i="596"/>
  <c r="K93" i="596" a="1"/>
  <c r="K93" i="596" s="1"/>
  <c r="M93" i="596" s="1"/>
  <c r="J93" i="596" a="1"/>
  <c r="J93" i="596" s="1"/>
  <c r="H93" i="596"/>
  <c r="V92" i="596"/>
  <c r="W92" i="596" s="1"/>
  <c r="N92" i="596"/>
  <c r="K92" i="596"/>
  <c r="M92" i="596" s="1"/>
  <c r="K92" i="596" a="1"/>
  <c r="J92" i="596"/>
  <c r="J92" i="596" a="1"/>
  <c r="H92" i="596"/>
  <c r="V91" i="596"/>
  <c r="W91" i="596" s="1"/>
  <c r="N91" i="596"/>
  <c r="K91" i="596" a="1"/>
  <c r="K91" i="596" s="1"/>
  <c r="M91" i="596" s="1"/>
  <c r="J91" i="596" a="1"/>
  <c r="J91" i="596" s="1"/>
  <c r="H91" i="596"/>
  <c r="W90" i="596"/>
  <c r="V90" i="596"/>
  <c r="N90" i="596"/>
  <c r="K90" i="596" a="1"/>
  <c r="K90" i="596" s="1"/>
  <c r="M90" i="596" s="1"/>
  <c r="J90" i="596" a="1"/>
  <c r="J90" i="596" s="1"/>
  <c r="H90" i="596"/>
  <c r="V89" i="596"/>
  <c r="W89" i="596" s="1"/>
  <c r="N89" i="596"/>
  <c r="K89" i="596" a="1"/>
  <c r="K89" i="596" s="1"/>
  <c r="M89" i="596" s="1"/>
  <c r="J89" i="596" a="1"/>
  <c r="J89" i="596" s="1"/>
  <c r="H89" i="596"/>
  <c r="V88" i="596"/>
  <c r="W88" i="596" s="1"/>
  <c r="N88" i="596"/>
  <c r="K88" i="596"/>
  <c r="M88" i="596" s="1"/>
  <c r="K88" i="596" a="1"/>
  <c r="J88" i="596"/>
  <c r="J88" i="596" a="1"/>
  <c r="H88" i="596"/>
  <c r="V87" i="596"/>
  <c r="N87" i="596"/>
  <c r="N121" i="596" s="1"/>
  <c r="K87" i="596" a="1"/>
  <c r="K87" i="596" s="1"/>
  <c r="J87" i="596" a="1"/>
  <c r="J87" i="596" s="1"/>
  <c r="H87" i="596"/>
  <c r="AA86" i="596"/>
  <c r="Z86" i="596"/>
  <c r="Y86" i="596"/>
  <c r="X86" i="596"/>
  <c r="U86" i="596"/>
  <c r="T86" i="596"/>
  <c r="S86" i="596"/>
  <c r="R86" i="596"/>
  <c r="Q86" i="596"/>
  <c r="P86" i="596"/>
  <c r="O86" i="596"/>
  <c r="R167" i="596" s="1"/>
  <c r="I86" i="596"/>
  <c r="G86" i="596"/>
  <c r="C525" i="596" s="1"/>
  <c r="K85" i="596" a="1"/>
  <c r="K85" i="596" s="1"/>
  <c r="H85" i="596"/>
  <c r="K84" i="596"/>
  <c r="K84" i="596" a="1"/>
  <c r="H84" i="596"/>
  <c r="K83" i="596" a="1"/>
  <c r="K83" i="596" s="1"/>
  <c r="H83" i="596"/>
  <c r="K82" i="596" a="1"/>
  <c r="K82" i="596" s="1"/>
  <c r="H82" i="596"/>
  <c r="K81" i="596" a="1"/>
  <c r="K81" i="596" s="1"/>
  <c r="H81" i="596"/>
  <c r="K80" i="596" a="1"/>
  <c r="K80" i="596" s="1"/>
  <c r="H80" i="596"/>
  <c r="K79" i="596" a="1"/>
  <c r="K79" i="596" s="1"/>
  <c r="M79" i="596" s="1"/>
  <c r="H79" i="596"/>
  <c r="K78" i="596"/>
  <c r="M78" i="596" s="1"/>
  <c r="K78" i="596" a="1"/>
  <c r="H78" i="596"/>
  <c r="K77" i="596" a="1"/>
  <c r="K77" i="596" s="1"/>
  <c r="M77" i="596" s="1"/>
  <c r="H77" i="596"/>
  <c r="K76" i="596"/>
  <c r="M76" i="596" s="1"/>
  <c r="K76" i="596" a="1"/>
  <c r="H76" i="596"/>
  <c r="V75" i="596"/>
  <c r="W75" i="596" s="1"/>
  <c r="N75" i="596"/>
  <c r="K75" i="596" a="1"/>
  <c r="K75" i="596" s="1"/>
  <c r="M75" i="596" s="1"/>
  <c r="J75" i="596" a="1"/>
  <c r="J75" i="596" s="1"/>
  <c r="H75" i="596"/>
  <c r="V74" i="596"/>
  <c r="W74" i="596" s="1"/>
  <c r="N74" i="596"/>
  <c r="K74" i="596"/>
  <c r="M74" i="596" s="1"/>
  <c r="K74" i="596" a="1"/>
  <c r="J74" i="596"/>
  <c r="J74" i="596" a="1"/>
  <c r="H74" i="596"/>
  <c r="V73" i="596"/>
  <c r="W73" i="596" s="1"/>
  <c r="N73" i="596"/>
  <c r="K73" i="596" a="1"/>
  <c r="K73" i="596" s="1"/>
  <c r="M73" i="596" s="1"/>
  <c r="J73" i="596" a="1"/>
  <c r="J73" i="596" s="1"/>
  <c r="H73" i="596"/>
  <c r="W72" i="596"/>
  <c r="V72" i="596"/>
  <c r="N72" i="596"/>
  <c r="K72" i="596" a="1"/>
  <c r="K72" i="596" s="1"/>
  <c r="M72" i="596" s="1"/>
  <c r="J72" i="596" a="1"/>
  <c r="J72" i="596" s="1"/>
  <c r="H72" i="596"/>
  <c r="H71" i="596"/>
  <c r="V70" i="596"/>
  <c r="W70" i="596" s="1"/>
  <c r="N70" i="596"/>
  <c r="K70" i="596"/>
  <c r="M70" i="596" s="1"/>
  <c r="K70" i="596" a="1"/>
  <c r="J70" i="596"/>
  <c r="J70" i="596" a="1"/>
  <c r="H70" i="596"/>
  <c r="V69" i="596"/>
  <c r="W69" i="596" s="1"/>
  <c r="N69" i="596"/>
  <c r="K69" i="596" a="1"/>
  <c r="K69" i="596" s="1"/>
  <c r="M69" i="596" s="1"/>
  <c r="J69" i="596" a="1"/>
  <c r="J69" i="596" s="1"/>
  <c r="H69" i="596"/>
  <c r="K68" i="596"/>
  <c r="K68" i="596" a="1"/>
  <c r="H68" i="596"/>
  <c r="K67" i="596" a="1"/>
  <c r="K67" i="596" s="1"/>
  <c r="H67" i="596"/>
  <c r="V66" i="596"/>
  <c r="W66" i="596" s="1"/>
  <c r="N66" i="596"/>
  <c r="K66" i="596"/>
  <c r="M66" i="596" s="1"/>
  <c r="K66" i="596" a="1"/>
  <c r="J66" i="596"/>
  <c r="J66" i="596" a="1"/>
  <c r="H66" i="596"/>
  <c r="V65" i="596"/>
  <c r="W65" i="596" s="1"/>
  <c r="N65" i="596"/>
  <c r="K65" i="596" a="1"/>
  <c r="K65" i="596" s="1"/>
  <c r="M65" i="596" s="1"/>
  <c r="J65" i="596" a="1"/>
  <c r="J65" i="596" s="1"/>
  <c r="H65" i="596"/>
  <c r="W64" i="596"/>
  <c r="V64" i="596"/>
  <c r="N64" i="596"/>
  <c r="K64" i="596" a="1"/>
  <c r="K64" i="596" s="1"/>
  <c r="M64" i="596" s="1"/>
  <c r="J64" i="596" a="1"/>
  <c r="J64" i="596" s="1"/>
  <c r="H64" i="596"/>
  <c r="V63" i="596"/>
  <c r="W63" i="596" s="1"/>
  <c r="N63" i="596"/>
  <c r="K63" i="596" a="1"/>
  <c r="K63" i="596" s="1"/>
  <c r="M63" i="596" s="1"/>
  <c r="J63" i="596" a="1"/>
  <c r="J63" i="596" s="1"/>
  <c r="H63" i="596"/>
  <c r="V62" i="596"/>
  <c r="W62" i="596" s="1"/>
  <c r="N62" i="596"/>
  <c r="K62" i="596"/>
  <c r="M62" i="596" s="1"/>
  <c r="K62" i="596" a="1"/>
  <c r="J62" i="596"/>
  <c r="J62" i="596" a="1"/>
  <c r="H62" i="596"/>
  <c r="V61" i="596"/>
  <c r="W61" i="596" s="1"/>
  <c r="N61" i="596"/>
  <c r="K61" i="596" a="1"/>
  <c r="K61" i="596" s="1"/>
  <c r="M61" i="596" s="1"/>
  <c r="J61" i="596" a="1"/>
  <c r="J61" i="596" s="1"/>
  <c r="H61" i="596"/>
  <c r="W60" i="596"/>
  <c r="V60" i="596"/>
  <c r="N60" i="596"/>
  <c r="K60" i="596" a="1"/>
  <c r="K60" i="596" s="1"/>
  <c r="M60" i="596" s="1"/>
  <c r="J60" i="596" a="1"/>
  <c r="J60" i="596" s="1"/>
  <c r="H60" i="596"/>
  <c r="V59" i="596"/>
  <c r="W59" i="596" s="1"/>
  <c r="N59" i="596"/>
  <c r="K59" i="596" a="1"/>
  <c r="K59" i="596" s="1"/>
  <c r="M59" i="596" s="1"/>
  <c r="J59" i="596" a="1"/>
  <c r="J59" i="596" s="1"/>
  <c r="H59" i="596"/>
  <c r="W58" i="596"/>
  <c r="V58" i="596"/>
  <c r="N58" i="596"/>
  <c r="K58" i="596"/>
  <c r="M58" i="596" s="1"/>
  <c r="K58" i="596" a="1"/>
  <c r="J58" i="596" a="1"/>
  <c r="J58" i="596" s="1"/>
  <c r="H58" i="596"/>
  <c r="V57" i="596"/>
  <c r="W57" i="596" s="1"/>
  <c r="N57" i="596"/>
  <c r="K57" i="596" a="1"/>
  <c r="K57" i="596" s="1"/>
  <c r="M57" i="596" s="1"/>
  <c r="J57" i="596" a="1"/>
  <c r="J57" i="596" s="1"/>
  <c r="H57" i="596"/>
  <c r="K56" i="596" a="1"/>
  <c r="K56" i="596" s="1"/>
  <c r="M56" i="596" s="1"/>
  <c r="H56" i="596"/>
  <c r="K55" i="596" a="1"/>
  <c r="K55" i="596" s="1"/>
  <c r="M55" i="596" s="1"/>
  <c r="H55" i="596"/>
  <c r="K54" i="596" a="1"/>
  <c r="K54" i="596" s="1"/>
  <c r="M54" i="596" s="1"/>
  <c r="H54" i="596"/>
  <c r="K53" i="596" a="1"/>
  <c r="K53" i="596" s="1"/>
  <c r="M53" i="596" s="1"/>
  <c r="H53" i="596"/>
  <c r="N52" i="596"/>
  <c r="K52" i="596" a="1"/>
  <c r="K52" i="596" s="1"/>
  <c r="M52" i="596" s="1"/>
  <c r="H52" i="596"/>
  <c r="N51" i="596"/>
  <c r="K51" i="596" a="1"/>
  <c r="K51" i="596" s="1"/>
  <c r="M51" i="596" s="1"/>
  <c r="H51" i="596"/>
  <c r="N50" i="596"/>
  <c r="K50" i="596"/>
  <c r="M50" i="596" s="1"/>
  <c r="K50" i="596" a="1"/>
  <c r="H50" i="596"/>
  <c r="N49" i="596"/>
  <c r="K49" i="596" a="1"/>
  <c r="K49" i="596" s="1"/>
  <c r="M49" i="596" s="1"/>
  <c r="H49" i="596"/>
  <c r="W48" i="596"/>
  <c r="V48" i="596"/>
  <c r="N48" i="596"/>
  <c r="K48" i="596" a="1"/>
  <c r="K48" i="596" s="1"/>
  <c r="M48" i="596" s="1"/>
  <c r="J48" i="596" a="1"/>
  <c r="J48" i="596" s="1"/>
  <c r="H48" i="596"/>
  <c r="V47" i="596"/>
  <c r="W47" i="596" s="1"/>
  <c r="N47" i="596"/>
  <c r="K47" i="596" a="1"/>
  <c r="K47" i="596" s="1"/>
  <c r="M47" i="596" s="1"/>
  <c r="J47" i="596" a="1"/>
  <c r="J47" i="596" s="1"/>
  <c r="H47" i="596"/>
  <c r="V46" i="596"/>
  <c r="W46" i="596" s="1"/>
  <c r="N46" i="596"/>
  <c r="K46" i="596"/>
  <c r="M46" i="596" s="1"/>
  <c r="K46" i="596" a="1"/>
  <c r="J46" i="596"/>
  <c r="J46" i="596" a="1"/>
  <c r="H46" i="596"/>
  <c r="V45" i="596"/>
  <c r="W45" i="596" s="1"/>
  <c r="N45" i="596"/>
  <c r="K45" i="596" a="1"/>
  <c r="K45" i="596" s="1"/>
  <c r="M45" i="596" s="1"/>
  <c r="J45" i="596" a="1"/>
  <c r="J45" i="596" s="1"/>
  <c r="H45" i="596"/>
  <c r="W44" i="596"/>
  <c r="V44" i="596"/>
  <c r="N44" i="596"/>
  <c r="K44" i="596" a="1"/>
  <c r="K44" i="596" s="1"/>
  <c r="M44" i="596" s="1"/>
  <c r="J44" i="596" a="1"/>
  <c r="J44" i="596" s="1"/>
  <c r="H44" i="596"/>
  <c r="V43" i="596"/>
  <c r="W43" i="596" s="1"/>
  <c r="N43" i="596"/>
  <c r="K43" i="596" a="1"/>
  <c r="K43" i="596" s="1"/>
  <c r="M43" i="596" s="1"/>
  <c r="J43" i="596" a="1"/>
  <c r="J43" i="596" s="1"/>
  <c r="H43" i="596"/>
  <c r="V42" i="596"/>
  <c r="W42" i="596" s="1"/>
  <c r="N42" i="596"/>
  <c r="K42" i="596"/>
  <c r="M42" i="596" s="1"/>
  <c r="K42" i="596" a="1"/>
  <c r="J42" i="596"/>
  <c r="J42" i="596" a="1"/>
  <c r="H42" i="596"/>
  <c r="V41" i="596"/>
  <c r="W41" i="596" s="1"/>
  <c r="N41" i="596"/>
  <c r="K41" i="596" a="1"/>
  <c r="K41" i="596" s="1"/>
  <c r="M41" i="596" s="1"/>
  <c r="J41" i="596" a="1"/>
  <c r="J41" i="596" s="1"/>
  <c r="H41" i="596"/>
  <c r="W40" i="596"/>
  <c r="V40" i="596"/>
  <c r="N40" i="596"/>
  <c r="K40" i="596" a="1"/>
  <c r="K40" i="596" s="1"/>
  <c r="M40" i="596" s="1"/>
  <c r="J40" i="596" a="1"/>
  <c r="J40" i="596" s="1"/>
  <c r="H40" i="596"/>
  <c r="V39" i="596"/>
  <c r="W39" i="596" s="1"/>
  <c r="N39" i="596"/>
  <c r="K39" i="596" a="1"/>
  <c r="K39" i="596" s="1"/>
  <c r="M39" i="596" s="1"/>
  <c r="J39" i="596" a="1"/>
  <c r="J39" i="596" s="1"/>
  <c r="H39" i="596"/>
  <c r="V38" i="596"/>
  <c r="W38" i="596" s="1"/>
  <c r="N38" i="596"/>
  <c r="K38" i="596"/>
  <c r="M38" i="596" s="1"/>
  <c r="K38" i="596" a="1"/>
  <c r="J38" i="596"/>
  <c r="J38" i="596" a="1"/>
  <c r="H38" i="596"/>
  <c r="V37" i="596"/>
  <c r="W37" i="596" s="1"/>
  <c r="N37" i="596"/>
  <c r="K37" i="596" a="1"/>
  <c r="K37" i="596" s="1"/>
  <c r="M37" i="596" s="1"/>
  <c r="J37" i="596" a="1"/>
  <c r="J37" i="596" s="1"/>
  <c r="H37" i="596"/>
  <c r="H36" i="596"/>
  <c r="H35" i="596"/>
  <c r="H34" i="596"/>
  <c r="V33" i="596"/>
  <c r="W33" i="596" s="1"/>
  <c r="N33" i="596"/>
  <c r="K33" i="596" a="1"/>
  <c r="K33" i="596" s="1"/>
  <c r="M33" i="596" s="1"/>
  <c r="J33" i="596" a="1"/>
  <c r="J33" i="596" s="1"/>
  <c r="H33" i="596"/>
  <c r="V32" i="596"/>
  <c r="W32" i="596" s="1"/>
  <c r="N32" i="596"/>
  <c r="K32" i="596"/>
  <c r="M32" i="596" s="1"/>
  <c r="K32" i="596" a="1"/>
  <c r="J32" i="596" a="1"/>
  <c r="J32" i="596" s="1"/>
  <c r="H32" i="596"/>
  <c r="V31" i="596"/>
  <c r="W31" i="596" s="1"/>
  <c r="N31" i="596"/>
  <c r="K31" i="596" a="1"/>
  <c r="K31" i="596" s="1"/>
  <c r="M31" i="596" s="1"/>
  <c r="J31" i="596" a="1"/>
  <c r="J31" i="596" s="1"/>
  <c r="H31" i="596"/>
  <c r="K30" i="596" a="1"/>
  <c r="K30" i="596" s="1"/>
  <c r="H30" i="596"/>
  <c r="V29" i="596"/>
  <c r="V86" i="596" s="1"/>
  <c r="W86" i="596" s="1"/>
  <c r="N29" i="596"/>
  <c r="N86" i="596" s="1"/>
  <c r="K29" i="596" a="1"/>
  <c r="K29" i="596" s="1"/>
  <c r="J29" i="596" a="1"/>
  <c r="J29" i="596" s="1"/>
  <c r="H29" i="596"/>
  <c r="AA28" i="596"/>
  <c r="AA164" i="596" s="1"/>
  <c r="Z28" i="596"/>
  <c r="Z164" i="596" s="1"/>
  <c r="Y28" i="596"/>
  <c r="Y164" i="596" s="1"/>
  <c r="X28" i="596"/>
  <c r="X164" i="596" s="1"/>
  <c r="U28" i="596"/>
  <c r="U164" i="596" s="1"/>
  <c r="T28" i="596"/>
  <c r="T164" i="596" s="1"/>
  <c r="S28" i="596"/>
  <c r="S164" i="596" s="1"/>
  <c r="R28" i="596"/>
  <c r="R164" i="596" s="1"/>
  <c r="Q28" i="596"/>
  <c r="Q164" i="596" s="1"/>
  <c r="P28" i="596"/>
  <c r="X167" i="596" s="1"/>
  <c r="O28" i="596"/>
  <c r="I28" i="596"/>
  <c r="G28" i="596"/>
  <c r="V27" i="596"/>
  <c r="W27" i="596" s="1"/>
  <c r="N27" i="596"/>
  <c r="M27" i="596"/>
  <c r="K27" i="596" a="1"/>
  <c r="K27" i="596" s="1"/>
  <c r="J27" i="596" a="1"/>
  <c r="J27" i="596" s="1"/>
  <c r="H27" i="596"/>
  <c r="W26" i="596"/>
  <c r="V26" i="596"/>
  <c r="N26" i="596"/>
  <c r="K26" i="596" a="1"/>
  <c r="K26" i="596" s="1"/>
  <c r="M26" i="596" s="1"/>
  <c r="J26" i="596" a="1"/>
  <c r="J26" i="596" s="1"/>
  <c r="H26" i="596"/>
  <c r="K25" i="596"/>
  <c r="M25" i="596" s="1"/>
  <c r="K25" i="596" a="1"/>
  <c r="J25" i="596"/>
  <c r="J25" i="596" a="1"/>
  <c r="H25" i="596"/>
  <c r="K24" i="596" a="1"/>
  <c r="K24" i="596" s="1"/>
  <c r="M24" i="596" s="1"/>
  <c r="J24" i="596" a="1"/>
  <c r="J24" i="596" s="1"/>
  <c r="H24" i="596"/>
  <c r="K23" i="596"/>
  <c r="M23" i="596" s="1"/>
  <c r="K23" i="596" a="1"/>
  <c r="J23" i="596"/>
  <c r="J23" i="596" a="1"/>
  <c r="H23" i="596"/>
  <c r="K22" i="596" a="1"/>
  <c r="K22" i="596" s="1"/>
  <c r="M22" i="596" s="1"/>
  <c r="J22" i="596" a="1"/>
  <c r="J22" i="596" s="1"/>
  <c r="H22" i="596"/>
  <c r="V21" i="596"/>
  <c r="W21" i="596" s="1"/>
  <c r="N21" i="596"/>
  <c r="M21" i="596"/>
  <c r="K21" i="596" a="1"/>
  <c r="K21" i="596" s="1"/>
  <c r="J21" i="596" a="1"/>
  <c r="J21" i="596" s="1"/>
  <c r="H21" i="596"/>
  <c r="W20" i="596"/>
  <c r="V20" i="596"/>
  <c r="N20" i="596"/>
  <c r="K20" i="596" a="1"/>
  <c r="K20" i="596" s="1"/>
  <c r="M20" i="596" s="1"/>
  <c r="J20" i="596" a="1"/>
  <c r="J20" i="596" s="1"/>
  <c r="H20" i="596"/>
  <c r="V19" i="596"/>
  <c r="W19" i="596" s="1"/>
  <c r="N19" i="596"/>
  <c r="M19" i="596"/>
  <c r="K19" i="596" a="1"/>
  <c r="K19" i="596" s="1"/>
  <c r="J19" i="596" a="1"/>
  <c r="J19" i="596" s="1"/>
  <c r="H19" i="596"/>
  <c r="N18" i="596"/>
  <c r="K18" i="596" a="1"/>
  <c r="K18" i="596" s="1"/>
  <c r="M18" i="596" s="1"/>
  <c r="J18" i="596" a="1"/>
  <c r="J18" i="596" s="1"/>
  <c r="H18" i="596"/>
  <c r="N17" i="596"/>
  <c r="K17" i="596" a="1"/>
  <c r="K17" i="596" s="1"/>
  <c r="M17" i="596" s="1"/>
  <c r="J17" i="596" a="1"/>
  <c r="J17" i="596" s="1"/>
  <c r="H17" i="596"/>
  <c r="W16" i="596"/>
  <c r="V16" i="596"/>
  <c r="N16" i="596"/>
  <c r="K16" i="596" a="1"/>
  <c r="K16" i="596" s="1"/>
  <c r="M16" i="596" s="1"/>
  <c r="J16" i="596" a="1"/>
  <c r="J16" i="596" s="1"/>
  <c r="H16" i="596"/>
  <c r="V15" i="596"/>
  <c r="W15" i="596" s="1"/>
  <c r="N15" i="596"/>
  <c r="K15" i="596" a="1"/>
  <c r="K15" i="596" s="1"/>
  <c r="M15" i="596" s="1"/>
  <c r="J15" i="596" a="1"/>
  <c r="J15" i="596" s="1"/>
  <c r="H15" i="596"/>
  <c r="N14" i="596"/>
  <c r="K14" i="596"/>
  <c r="M14" i="596" s="1"/>
  <c r="K14" i="596" a="1"/>
  <c r="H14" i="596"/>
  <c r="N13" i="596"/>
  <c r="M13" i="596"/>
  <c r="K13" i="596" a="1"/>
  <c r="K13" i="596" s="1"/>
  <c r="H13" i="596"/>
  <c r="V12" i="596"/>
  <c r="W12" i="596" s="1"/>
  <c r="N12" i="596"/>
  <c r="K12" i="596"/>
  <c r="M12" i="596" s="1"/>
  <c r="K12" i="596" a="1"/>
  <c r="J12" i="596"/>
  <c r="J12" i="596" a="1"/>
  <c r="H12" i="596"/>
  <c r="V11" i="596"/>
  <c r="W11" i="596" s="1"/>
  <c r="N11" i="596"/>
  <c r="K11" i="596" a="1"/>
  <c r="K11" i="596" s="1"/>
  <c r="M11" i="596" s="1"/>
  <c r="J11" i="596" a="1"/>
  <c r="J11" i="596" s="1"/>
  <c r="H11" i="596"/>
  <c r="V10" i="596"/>
  <c r="W10" i="596" s="1"/>
  <c r="N10" i="596"/>
  <c r="K10" i="596"/>
  <c r="M10" i="596" s="1"/>
  <c r="K10" i="596" a="1"/>
  <c r="J10" i="596"/>
  <c r="J10" i="596" a="1"/>
  <c r="H10" i="596"/>
  <c r="V9" i="596"/>
  <c r="W9" i="596" s="1"/>
  <c r="N9" i="596"/>
  <c r="K9" i="596" a="1"/>
  <c r="K9" i="596" s="1"/>
  <c r="M9" i="596" s="1"/>
  <c r="J9" i="596" a="1"/>
  <c r="J9" i="596" s="1"/>
  <c r="H9" i="596"/>
  <c r="W8" i="596"/>
  <c r="V8" i="596"/>
  <c r="N8" i="596"/>
  <c r="K8" i="596" a="1"/>
  <c r="K8" i="596" s="1"/>
  <c r="M8" i="596" s="1"/>
  <c r="J8" i="596" a="1"/>
  <c r="J8" i="596" s="1"/>
  <c r="H8" i="596"/>
  <c r="V7" i="596"/>
  <c r="N7" i="596"/>
  <c r="N28" i="596" s="1"/>
  <c r="K7" i="596" a="1"/>
  <c r="K7" i="596" s="1"/>
  <c r="J7" i="596" a="1"/>
  <c r="J7" i="596" s="1"/>
  <c r="H7" i="596"/>
  <c r="H28" i="596" s="1"/>
  <c r="R535" i="596" l="1"/>
  <c r="S535" i="596" a="1"/>
  <c r="S535" i="596" s="1"/>
  <c r="J536" i="596"/>
  <c r="T535" i="596" a="1"/>
  <c r="T535" i="596" s="1"/>
  <c r="C536" i="596"/>
  <c r="T536" i="596" s="1" a="1"/>
  <c r="T536" i="596" s="1"/>
  <c r="Q533" i="596"/>
  <c r="S533" i="596" s="1" a="1"/>
  <c r="S533" i="596" s="1"/>
  <c r="T533" i="596" a="1"/>
  <c r="T533" i="596" s="1"/>
  <c r="I164" i="596"/>
  <c r="B172" i="596" s="1"/>
  <c r="H163" i="596"/>
  <c r="V163" i="596"/>
  <c r="W163" i="596" s="1"/>
  <c r="W149" i="596"/>
  <c r="K163" i="596"/>
  <c r="R170" i="596"/>
  <c r="R169" i="596"/>
  <c r="V148" i="596"/>
  <c r="W148" i="596" s="1"/>
  <c r="N137" i="596"/>
  <c r="N164" i="596" s="1"/>
  <c r="B173" i="596" s="1"/>
  <c r="H121" i="596"/>
  <c r="V121" i="596"/>
  <c r="W121" i="596" s="1"/>
  <c r="H86" i="596"/>
  <c r="H164" i="596" s="1"/>
  <c r="E171" i="596" s="1"/>
  <c r="K28" i="596"/>
  <c r="K525" i="596"/>
  <c r="M7" i="596"/>
  <c r="M28" i="596" s="1"/>
  <c r="V28" i="596"/>
  <c r="W7" i="596"/>
  <c r="C524" i="596"/>
  <c r="G164" i="596"/>
  <c r="J28" i="596" a="1"/>
  <c r="J28" i="596" s="1"/>
  <c r="O164" i="596"/>
  <c r="R166" i="596"/>
  <c r="M87" i="596"/>
  <c r="M121" i="596" s="1"/>
  <c r="K121" i="596"/>
  <c r="M122" i="596"/>
  <c r="M137" i="596" s="1"/>
  <c r="K137" i="596"/>
  <c r="K527" i="596"/>
  <c r="K148" i="596"/>
  <c r="M166" i="596"/>
  <c r="K170" i="596"/>
  <c r="M170" i="596" s="1"/>
  <c r="Q525" i="596"/>
  <c r="K86" i="596"/>
  <c r="K164" i="596" s="1"/>
  <c r="E172" i="596" s="1"/>
  <c r="M29" i="596"/>
  <c r="M86" i="596" s="1"/>
  <c r="K526" i="596"/>
  <c r="K528" i="596"/>
  <c r="K529" i="596"/>
  <c r="W29" i="596"/>
  <c r="J86" i="596" a="1"/>
  <c r="J86" i="596" s="1"/>
  <c r="W87" i="596"/>
  <c r="J121" i="596" a="1"/>
  <c r="J121" i="596" s="1"/>
  <c r="W122" i="596"/>
  <c r="J137" i="596" a="1"/>
  <c r="J137" i="596" s="1"/>
  <c r="M138" i="596"/>
  <c r="M148" i="596" s="1"/>
  <c r="W139" i="596"/>
  <c r="J148" i="596" a="1"/>
  <c r="J148" i="596" s="1"/>
  <c r="M149" i="596"/>
  <c r="M163" i="596" s="1"/>
  <c r="J163" i="596" a="1"/>
  <c r="J163" i="596" s="1"/>
  <c r="P164" i="596"/>
  <c r="X168" i="596" s="1"/>
  <c r="X173" i="596" s="1"/>
  <c r="M178" i="596"/>
  <c r="M199" i="596" s="1"/>
  <c r="W179" i="596"/>
  <c r="W199" i="596" s="1"/>
  <c r="W335" i="596" s="1"/>
  <c r="G335" i="596"/>
  <c r="I335" i="596"/>
  <c r="B343" i="596" s="1"/>
  <c r="R337" i="596"/>
  <c r="M200" i="596"/>
  <c r="M257" i="596" s="1"/>
  <c r="N292" i="596"/>
  <c r="N335" i="596" s="1"/>
  <c r="B344" i="596" s="1"/>
  <c r="J292" i="596" a="1"/>
  <c r="J292" i="596" s="1"/>
  <c r="N308" i="596"/>
  <c r="J308" i="596" a="1"/>
  <c r="J308" i="596" s="1"/>
  <c r="V308" i="596"/>
  <c r="W308" i="596" s="1"/>
  <c r="H334" i="596"/>
  <c r="H335" i="596" s="1"/>
  <c r="E342" i="596" s="1"/>
  <c r="K334" i="596"/>
  <c r="M320" i="596"/>
  <c r="M334" i="596" s="1"/>
  <c r="V334" i="596"/>
  <c r="K337" i="596"/>
  <c r="K338" i="596"/>
  <c r="M338" i="596" s="1"/>
  <c r="K340" i="596"/>
  <c r="M340" i="596" s="1"/>
  <c r="H370" i="596"/>
  <c r="K370" i="596"/>
  <c r="N370" i="596"/>
  <c r="G507" i="596"/>
  <c r="J370" i="596" a="1"/>
  <c r="J370" i="596" s="1"/>
  <c r="R509" i="596"/>
  <c r="O507" i="596"/>
  <c r="X510" i="596" s="1"/>
  <c r="K428" i="596"/>
  <c r="V428" i="596"/>
  <c r="W428" i="596" s="1"/>
  <c r="N463" i="596"/>
  <c r="W430" i="596"/>
  <c r="V463" i="596"/>
  <c r="W463" i="596" s="1"/>
  <c r="K463" i="596"/>
  <c r="H479" i="596"/>
  <c r="M479" i="596"/>
  <c r="K479" i="596"/>
  <c r="X509" i="596"/>
  <c r="X338" i="596"/>
  <c r="P335" i="596"/>
  <c r="X339" i="596" s="1"/>
  <c r="K292" i="596"/>
  <c r="K335" i="596" s="1"/>
  <c r="E343" i="596" s="1"/>
  <c r="M258" i="596"/>
  <c r="M292" i="596" s="1"/>
  <c r="K319" i="596"/>
  <c r="M309" i="596"/>
  <c r="M319" i="596" s="1"/>
  <c r="W319" i="596"/>
  <c r="O335" i="596"/>
  <c r="V370" i="596"/>
  <c r="W349" i="596"/>
  <c r="W370" i="596" s="1"/>
  <c r="M428" i="596"/>
  <c r="M507" i="596" s="1"/>
  <c r="V490" i="596"/>
  <c r="W490" i="596" s="1"/>
  <c r="W480" i="596"/>
  <c r="K506" i="596"/>
  <c r="M491" i="596"/>
  <c r="M506" i="596" s="1"/>
  <c r="P507" i="596"/>
  <c r="R507" i="596"/>
  <c r="T507" i="596"/>
  <c r="X507" i="596"/>
  <c r="Z507" i="596"/>
  <c r="M463" i="596"/>
  <c r="V506" i="596"/>
  <c r="W491" i="596"/>
  <c r="W506" i="596" s="1"/>
  <c r="M513" i="596"/>
  <c r="M509" i="596"/>
  <c r="R534" i="596"/>
  <c r="S534" i="596" a="1"/>
  <c r="S534" i="596" s="1"/>
  <c r="R510" i="596"/>
  <c r="R511" i="596"/>
  <c r="R512" i="596"/>
  <c r="R513" i="596"/>
  <c r="H506" i="596"/>
  <c r="N506" i="596"/>
  <c r="R533" i="596"/>
  <c r="R536" i="596" s="1"/>
  <c r="Q536" i="596"/>
  <c r="S536" i="596" s="1" a="1"/>
  <c r="S536" i="596" s="1"/>
  <c r="I159" i="564"/>
  <c r="E173" i="596" l="1"/>
  <c r="E344" i="596"/>
  <c r="I172" i="596"/>
  <c r="M172" i="596" s="1"/>
  <c r="G519" i="596"/>
  <c r="X344" i="596"/>
  <c r="Z338" i="596"/>
  <c r="X516" i="596"/>
  <c r="Z509" i="596" s="1" a="1"/>
  <c r="Z509" i="596" s="1"/>
  <c r="N507" i="596"/>
  <c r="B516" i="596" s="1"/>
  <c r="E516" i="596" s="1"/>
  <c r="H507" i="596"/>
  <c r="E514" i="596" s="1"/>
  <c r="K341" i="596"/>
  <c r="M341" i="596" s="1"/>
  <c r="M337" i="596"/>
  <c r="I343" i="596"/>
  <c r="M343" i="596" s="1"/>
  <c r="Z172" i="596"/>
  <c r="Z171" i="596"/>
  <c r="Z170" i="596"/>
  <c r="Z169" i="596"/>
  <c r="Q526" i="596"/>
  <c r="Z168" i="596"/>
  <c r="Z167" i="596"/>
  <c r="J164" i="596" a="1"/>
  <c r="J164" i="596" s="1"/>
  <c r="M171" i="596" s="1"/>
  <c r="B171" i="596"/>
  <c r="L164" i="596"/>
  <c r="I171" i="596" s="1"/>
  <c r="M164" i="596"/>
  <c r="T511" i="596"/>
  <c r="V507" i="596"/>
  <c r="Z339" i="596"/>
  <c r="R516" i="596"/>
  <c r="T509" i="596" a="1"/>
  <c r="T509" i="596" s="1"/>
  <c r="B514" i="596"/>
  <c r="J507" i="596" a="1"/>
  <c r="J507" i="596" s="1"/>
  <c r="M514" i="596" s="1"/>
  <c r="K507" i="596"/>
  <c r="E515" i="596" s="1"/>
  <c r="I515" i="596" s="1"/>
  <c r="M515" i="596" s="1"/>
  <c r="R344" i="596"/>
  <c r="T337" i="596" a="1"/>
  <c r="T337" i="596" s="1"/>
  <c r="B342" i="596"/>
  <c r="L335" i="596"/>
  <c r="I342" i="596" s="1"/>
  <c r="J335" i="596" a="1"/>
  <c r="J335" i="596" s="1"/>
  <c r="M342" i="596" s="1"/>
  <c r="M335" i="596"/>
  <c r="Z166" i="596" a="1"/>
  <c r="Z166" i="596" s="1"/>
  <c r="V335" i="596"/>
  <c r="I344" i="596" s="1"/>
  <c r="M344" i="596" s="1" a="1"/>
  <c r="M344" i="596" s="1"/>
  <c r="C520" i="596"/>
  <c r="Q530" i="596"/>
  <c r="K524" i="596"/>
  <c r="R173" i="596"/>
  <c r="T166" i="596" s="1" a="1"/>
  <c r="T166" i="596" s="1"/>
  <c r="C530" i="596"/>
  <c r="E524" i="596" s="1"/>
  <c r="W28" i="596"/>
  <c r="W164" i="596" s="1"/>
  <c r="V164" i="596"/>
  <c r="I173" i="596" s="1"/>
  <c r="G28" i="564"/>
  <c r="G159" i="564"/>
  <c r="M173" i="596" l="1" a="1"/>
  <c r="M173" i="596" s="1"/>
  <c r="E526" i="596"/>
  <c r="E529" i="596"/>
  <c r="E527" i="596"/>
  <c r="E525" i="596"/>
  <c r="E528" i="596"/>
  <c r="K530" i="596"/>
  <c r="T172" i="596"/>
  <c r="T167" i="596"/>
  <c r="T169" i="596"/>
  <c r="T168" i="596"/>
  <c r="T170" i="596"/>
  <c r="T171" i="596"/>
  <c r="T343" i="596"/>
  <c r="T340" i="596"/>
  <c r="T338" i="596"/>
  <c r="T341" i="596"/>
  <c r="T339" i="596"/>
  <c r="T342" i="596"/>
  <c r="T515" i="596"/>
  <c r="T514" i="596"/>
  <c r="W507" i="596"/>
  <c r="I516" i="596"/>
  <c r="M516" i="596" s="1" a="1"/>
  <c r="M516" i="596" s="1"/>
  <c r="T513" i="596"/>
  <c r="C519" i="596"/>
  <c r="S526" i="596"/>
  <c r="Z510" i="596"/>
  <c r="Z341" i="596"/>
  <c r="Z340" i="596"/>
  <c r="Z342" i="596"/>
  <c r="Z337" i="596" a="1"/>
  <c r="Z337" i="596" s="1"/>
  <c r="Z343" i="596"/>
  <c r="T512" i="596"/>
  <c r="C521" i="596"/>
  <c r="G521" i="596" s="1"/>
  <c r="E530" i="596"/>
  <c r="M524" i="596" a="1"/>
  <c r="M524" i="596" s="1"/>
  <c r="S528" i="596"/>
  <c r="S524" i="596" a="1"/>
  <c r="S524" i="596" s="1"/>
  <c r="S529" i="596"/>
  <c r="S527" i="596"/>
  <c r="S525" i="596"/>
  <c r="L507" i="596"/>
  <c r="I514" i="596" s="1"/>
  <c r="Z515" i="596"/>
  <c r="Z514" i="596"/>
  <c r="Z513" i="596"/>
  <c r="Z511" i="596"/>
  <c r="Z512" i="596"/>
  <c r="T510" i="596"/>
  <c r="G520" i="596"/>
  <c r="K520" i="596" s="1"/>
  <c r="O520" i="596" s="1"/>
  <c r="G115" i="564"/>
  <c r="G116" i="564"/>
  <c r="G143" i="564"/>
  <c r="G58" i="564"/>
  <c r="G69" i="564"/>
  <c r="G20" i="564"/>
  <c r="G70" i="564"/>
  <c r="I28" i="564"/>
  <c r="I86" i="564"/>
  <c r="I121" i="564"/>
  <c r="I137" i="564"/>
  <c r="I148" i="564"/>
  <c r="I163" i="564"/>
  <c r="P536" i="595"/>
  <c r="O536" i="595"/>
  <c r="N536" i="595"/>
  <c r="M536" i="595"/>
  <c r="L536" i="595"/>
  <c r="K536" i="595"/>
  <c r="I536" i="595"/>
  <c r="H536" i="595"/>
  <c r="G536" i="595"/>
  <c r="F536" i="595"/>
  <c r="E536" i="595"/>
  <c r="D536" i="595"/>
  <c r="C535" i="595"/>
  <c r="J535" i="595" s="1"/>
  <c r="Q535" i="595" s="1"/>
  <c r="C534" i="595"/>
  <c r="J534" i="595" s="1"/>
  <c r="Q534" i="595" s="1"/>
  <c r="C533" i="595"/>
  <c r="J533" i="595" s="1"/>
  <c r="G517" i="595"/>
  <c r="N517" i="595" s="1"/>
  <c r="X515" i="595"/>
  <c r="X514" i="595"/>
  <c r="X513" i="595"/>
  <c r="G513" i="595"/>
  <c r="C513" i="595"/>
  <c r="X512" i="595"/>
  <c r="I512" i="595"/>
  <c r="E512" i="595"/>
  <c r="K512" i="595" s="1"/>
  <c r="M512" i="595" s="1"/>
  <c r="X511" i="595"/>
  <c r="I511" i="595"/>
  <c r="E511" i="595"/>
  <c r="K511" i="595" s="1"/>
  <c r="M511" i="595" s="1"/>
  <c r="I510" i="595"/>
  <c r="E510" i="595"/>
  <c r="K510" i="595" s="1"/>
  <c r="M510" i="595" s="1"/>
  <c r="I509" i="595"/>
  <c r="I513" i="595" s="1"/>
  <c r="E509" i="595"/>
  <c r="K509" i="595" s="1"/>
  <c r="AA506" i="595"/>
  <c r="Z506" i="595"/>
  <c r="Y506" i="595"/>
  <c r="X506" i="595"/>
  <c r="U506" i="595"/>
  <c r="T506" i="595"/>
  <c r="S506" i="595"/>
  <c r="R506" i="595"/>
  <c r="Q506" i="595"/>
  <c r="P506" i="595"/>
  <c r="O506" i="595"/>
  <c r="J506" i="595" a="1"/>
  <c r="J506" i="595" s="1"/>
  <c r="I506" i="595"/>
  <c r="G506" i="595"/>
  <c r="H505" i="595"/>
  <c r="H504" i="595"/>
  <c r="H503" i="595"/>
  <c r="D502" i="595"/>
  <c r="H502" i="595" s="1"/>
  <c r="W501" i="595"/>
  <c r="V501" i="595"/>
  <c r="N501" i="595"/>
  <c r="K501" i="595"/>
  <c r="M501" i="595" s="1"/>
  <c r="K501" i="595" a="1"/>
  <c r="J501" i="595"/>
  <c r="J501" i="595" a="1"/>
  <c r="H501" i="595"/>
  <c r="H500" i="595"/>
  <c r="H499" i="595"/>
  <c r="V498" i="595"/>
  <c r="W498" i="595" s="1"/>
  <c r="N498" i="595"/>
  <c r="K498" i="595" a="1"/>
  <c r="K498" i="595" s="1"/>
  <c r="M498" i="595" s="1"/>
  <c r="J498" i="595" a="1"/>
  <c r="J498" i="595" s="1"/>
  <c r="H498" i="595"/>
  <c r="W497" i="595"/>
  <c r="V497" i="595"/>
  <c r="N497" i="595"/>
  <c r="K497" i="595"/>
  <c r="M497" i="595" s="1"/>
  <c r="K497" i="595" a="1"/>
  <c r="J497" i="595"/>
  <c r="J497" i="595" a="1"/>
  <c r="H497" i="595"/>
  <c r="H496" i="595"/>
  <c r="H495" i="595"/>
  <c r="V494" i="595"/>
  <c r="W494" i="595" s="1"/>
  <c r="N494" i="595"/>
  <c r="K494" i="595" a="1"/>
  <c r="K494" i="595" s="1"/>
  <c r="M494" i="595" s="1"/>
  <c r="J494" i="595" a="1"/>
  <c r="J494" i="595" s="1"/>
  <c r="H494" i="595"/>
  <c r="W493" i="595"/>
  <c r="V493" i="595"/>
  <c r="N493" i="595"/>
  <c r="K493" i="595"/>
  <c r="M493" i="595" s="1"/>
  <c r="K493" i="595" a="1"/>
  <c r="J493" i="595"/>
  <c r="J493" i="595" a="1"/>
  <c r="H493" i="595"/>
  <c r="V492" i="595"/>
  <c r="W492" i="595" s="1"/>
  <c r="N492" i="595"/>
  <c r="K492" i="595" a="1"/>
  <c r="K492" i="595" s="1"/>
  <c r="M492" i="595" s="1"/>
  <c r="J492" i="595" a="1"/>
  <c r="J492" i="595" s="1"/>
  <c r="H492" i="595"/>
  <c r="W491" i="595"/>
  <c r="V491" i="595"/>
  <c r="N491" i="595"/>
  <c r="N506" i="595" s="1"/>
  <c r="K491" i="595"/>
  <c r="K506" i="595" s="1"/>
  <c r="K491" i="595" a="1"/>
  <c r="J491" i="595"/>
  <c r="J491" i="595" a="1"/>
  <c r="H491" i="595"/>
  <c r="H506" i="595" s="1"/>
  <c r="AA490" i="595"/>
  <c r="Z490" i="595"/>
  <c r="Y490" i="595"/>
  <c r="X490" i="595"/>
  <c r="U490" i="595"/>
  <c r="T490" i="595"/>
  <c r="S490" i="595"/>
  <c r="Q490" i="595"/>
  <c r="P490" i="595"/>
  <c r="O490" i="595"/>
  <c r="R513" i="595" s="1"/>
  <c r="I490" i="595"/>
  <c r="G490" i="595"/>
  <c r="J490" i="595" s="1" a="1"/>
  <c r="J490" i="595" s="1"/>
  <c r="V489" i="595"/>
  <c r="W489" i="595" s="1"/>
  <c r="N489" i="595"/>
  <c r="K489" i="595" a="1"/>
  <c r="K489" i="595" s="1"/>
  <c r="M489" i="595" s="1"/>
  <c r="J489" i="595" a="1"/>
  <c r="J489" i="595" s="1"/>
  <c r="H489" i="595"/>
  <c r="H488" i="595"/>
  <c r="H487" i="595"/>
  <c r="H486" i="595"/>
  <c r="H485" i="595"/>
  <c r="W484" i="595"/>
  <c r="V484" i="595"/>
  <c r="N484" i="595"/>
  <c r="K484" i="595"/>
  <c r="M484" i="595" s="1"/>
  <c r="K484" i="595" a="1"/>
  <c r="J484" i="595"/>
  <c r="J484" i="595" a="1"/>
  <c r="H484" i="595"/>
  <c r="V483" i="595"/>
  <c r="W483" i="595" s="1"/>
  <c r="N483" i="595"/>
  <c r="K483" i="595" a="1"/>
  <c r="K483" i="595" s="1"/>
  <c r="M483" i="595" s="1"/>
  <c r="J483" i="595" a="1"/>
  <c r="J483" i="595" s="1"/>
  <c r="H483" i="595"/>
  <c r="W482" i="595"/>
  <c r="V482" i="595"/>
  <c r="N482" i="595"/>
  <c r="K482" i="595"/>
  <c r="M482" i="595" s="1"/>
  <c r="K482" i="595" a="1"/>
  <c r="J482" i="595"/>
  <c r="J482" i="595" a="1"/>
  <c r="H482" i="595"/>
  <c r="V481" i="595"/>
  <c r="W481" i="595" s="1"/>
  <c r="N481" i="595"/>
  <c r="K481" i="595" a="1"/>
  <c r="K481" i="595" s="1"/>
  <c r="M481" i="595" s="1"/>
  <c r="J481" i="595" a="1"/>
  <c r="J481" i="595" s="1"/>
  <c r="H481" i="595"/>
  <c r="W480" i="595"/>
  <c r="V480" i="595"/>
  <c r="N480" i="595"/>
  <c r="N490" i="595" s="1"/>
  <c r="K480" i="595"/>
  <c r="K490" i="595" s="1"/>
  <c r="K480" i="595" a="1"/>
  <c r="J480" i="595"/>
  <c r="J480" i="595" a="1"/>
  <c r="H480" i="595"/>
  <c r="H490" i="595" s="1"/>
  <c r="AA479" i="595"/>
  <c r="Z479" i="595"/>
  <c r="Y479" i="595"/>
  <c r="X479" i="595"/>
  <c r="U479" i="595"/>
  <c r="T479" i="595"/>
  <c r="S479" i="595"/>
  <c r="Q479" i="595"/>
  <c r="P479" i="595"/>
  <c r="O479" i="595"/>
  <c r="R512" i="595" s="1"/>
  <c r="I479" i="595"/>
  <c r="G479" i="595"/>
  <c r="J479" i="595" s="1" a="1"/>
  <c r="J479" i="595" s="1"/>
  <c r="V478" i="595"/>
  <c r="W478" i="595" s="1"/>
  <c r="N478" i="595"/>
  <c r="K478" i="595" a="1"/>
  <c r="K478" i="595" s="1"/>
  <c r="M478" i="595" s="1"/>
  <c r="J478" i="595" a="1"/>
  <c r="J478" i="595" s="1"/>
  <c r="H478" i="595"/>
  <c r="W477" i="595"/>
  <c r="V477" i="595"/>
  <c r="N477" i="595"/>
  <c r="K477" i="595"/>
  <c r="M477" i="595" s="1"/>
  <c r="K477" i="595" a="1"/>
  <c r="J477" i="595"/>
  <c r="J477" i="595" a="1"/>
  <c r="H477" i="595"/>
  <c r="V476" i="595"/>
  <c r="W476" i="595" s="1"/>
  <c r="N476" i="595"/>
  <c r="K476" i="595" a="1"/>
  <c r="K476" i="595" s="1"/>
  <c r="M476" i="595" s="1"/>
  <c r="J476" i="595" a="1"/>
  <c r="J476" i="595" s="1"/>
  <c r="H476" i="595"/>
  <c r="W475" i="595"/>
  <c r="V475" i="595"/>
  <c r="N475" i="595"/>
  <c r="K475" i="595"/>
  <c r="M475" i="595" s="1"/>
  <c r="K475" i="595" a="1"/>
  <c r="J475" i="595"/>
  <c r="J475" i="595" a="1"/>
  <c r="H475" i="595"/>
  <c r="V474" i="595"/>
  <c r="W474" i="595" s="1"/>
  <c r="N474" i="595"/>
  <c r="K474" i="595" a="1"/>
  <c r="K474" i="595" s="1"/>
  <c r="M474" i="595" s="1"/>
  <c r="J474" i="595" a="1"/>
  <c r="J474" i="595" s="1"/>
  <c r="H474" i="595"/>
  <c r="W473" i="595"/>
  <c r="V473" i="595"/>
  <c r="N473" i="595"/>
  <c r="K473" i="595"/>
  <c r="M473" i="595" s="1"/>
  <c r="K473" i="595" a="1"/>
  <c r="J473" i="595"/>
  <c r="J473" i="595" a="1"/>
  <c r="H473" i="595"/>
  <c r="V472" i="595"/>
  <c r="W472" i="595" s="1"/>
  <c r="N472" i="595"/>
  <c r="K472" i="595" a="1"/>
  <c r="K472" i="595" s="1"/>
  <c r="M472" i="595" s="1"/>
  <c r="J472" i="595" a="1"/>
  <c r="J472" i="595" s="1"/>
  <c r="H472" i="595"/>
  <c r="W471" i="595"/>
  <c r="V471" i="595"/>
  <c r="N471" i="595"/>
  <c r="K471" i="595"/>
  <c r="M471" i="595" s="1"/>
  <c r="K471" i="595" a="1"/>
  <c r="J471" i="595"/>
  <c r="J471" i="595" a="1"/>
  <c r="H471" i="595"/>
  <c r="V470" i="595"/>
  <c r="W470" i="595" s="1"/>
  <c r="N470" i="595"/>
  <c r="K470" i="595" a="1"/>
  <c r="K470" i="595" s="1"/>
  <c r="M470" i="595" s="1"/>
  <c r="J470" i="595" a="1"/>
  <c r="J470" i="595" s="1"/>
  <c r="H470" i="595"/>
  <c r="W469" i="595"/>
  <c r="V469" i="595"/>
  <c r="N469" i="595"/>
  <c r="K469" i="595"/>
  <c r="M469" i="595" s="1"/>
  <c r="K469" i="595" a="1"/>
  <c r="J469" i="595"/>
  <c r="J469" i="595" a="1"/>
  <c r="H469" i="595"/>
  <c r="V468" i="595"/>
  <c r="W468" i="595" s="1"/>
  <c r="N468" i="595"/>
  <c r="M468" i="595"/>
  <c r="K468" i="595" a="1"/>
  <c r="K468" i="595" s="1"/>
  <c r="J468" i="595" a="1"/>
  <c r="J468" i="595" s="1"/>
  <c r="H468" i="595"/>
  <c r="W467" i="595"/>
  <c r="V467" i="595"/>
  <c r="N467" i="595"/>
  <c r="K467" i="595"/>
  <c r="M467" i="595" s="1"/>
  <c r="K467" i="595" a="1"/>
  <c r="J467" i="595"/>
  <c r="J467" i="595" a="1"/>
  <c r="H467" i="595"/>
  <c r="V466" i="595"/>
  <c r="W466" i="595" s="1"/>
  <c r="N466" i="595"/>
  <c r="M466" i="595"/>
  <c r="K466" i="595" a="1"/>
  <c r="K466" i="595" s="1"/>
  <c r="J466" i="595" a="1"/>
  <c r="J466" i="595" s="1"/>
  <c r="H466" i="595"/>
  <c r="W465" i="595"/>
  <c r="V465" i="595"/>
  <c r="N465" i="595"/>
  <c r="K465" i="595"/>
  <c r="M465" i="595" s="1"/>
  <c r="K465" i="595" a="1"/>
  <c r="J465" i="595"/>
  <c r="J465" i="595" a="1"/>
  <c r="H465" i="595"/>
  <c r="V464" i="595"/>
  <c r="N464" i="595"/>
  <c r="M464" i="595"/>
  <c r="M479" i="595" s="1"/>
  <c r="K464" i="595" a="1"/>
  <c r="K464" i="595" s="1"/>
  <c r="K479" i="595" s="1"/>
  <c r="J464" i="595" a="1"/>
  <c r="J464" i="595" s="1"/>
  <c r="H464" i="595"/>
  <c r="H479" i="595" s="1"/>
  <c r="AA463" i="595"/>
  <c r="Z463" i="595"/>
  <c r="Y463" i="595"/>
  <c r="X463" i="595"/>
  <c r="U463" i="595"/>
  <c r="T463" i="595"/>
  <c r="S463" i="595"/>
  <c r="R463" i="595"/>
  <c r="Q463" i="595"/>
  <c r="P463" i="595"/>
  <c r="O463" i="595"/>
  <c r="R511" i="595" s="1"/>
  <c r="I463" i="595"/>
  <c r="G463" i="595"/>
  <c r="V462" i="595"/>
  <c r="W462" i="595" s="1"/>
  <c r="N462" i="595"/>
  <c r="M462" i="595"/>
  <c r="K462" i="595" a="1"/>
  <c r="K462" i="595" s="1"/>
  <c r="J462" i="595" a="1"/>
  <c r="J462" i="595" s="1"/>
  <c r="H462" i="595"/>
  <c r="W461" i="595"/>
  <c r="V461" i="595"/>
  <c r="N461" i="595"/>
  <c r="K461" i="595"/>
  <c r="M461" i="595" s="1"/>
  <c r="K461" i="595" a="1"/>
  <c r="J461" i="595"/>
  <c r="J461" i="595" a="1"/>
  <c r="H461" i="595"/>
  <c r="V460" i="595"/>
  <c r="W460" i="595" s="1"/>
  <c r="N460" i="595"/>
  <c r="K460" i="595" a="1"/>
  <c r="K460" i="595" s="1"/>
  <c r="M460" i="595" s="1"/>
  <c r="J460" i="595" a="1"/>
  <c r="J460" i="595" s="1"/>
  <c r="H460" i="595"/>
  <c r="K459" i="595" a="1"/>
  <c r="K459" i="595" s="1"/>
  <c r="M459" i="595" s="1"/>
  <c r="H459" i="595"/>
  <c r="K458" i="595" a="1"/>
  <c r="K458" i="595" s="1"/>
  <c r="M458" i="595" s="1"/>
  <c r="H458" i="595"/>
  <c r="K457" i="595" a="1"/>
  <c r="K457" i="595" s="1"/>
  <c r="M457" i="595" s="1"/>
  <c r="H457" i="595"/>
  <c r="W456" i="595"/>
  <c r="V456" i="595"/>
  <c r="N456" i="595"/>
  <c r="K456" i="595"/>
  <c r="M456" i="595" s="1"/>
  <c r="K456" i="595" a="1"/>
  <c r="J456" i="595"/>
  <c r="J456" i="595" a="1"/>
  <c r="H456" i="595"/>
  <c r="V455" i="595"/>
  <c r="W455" i="595" s="1"/>
  <c r="N455" i="595"/>
  <c r="K455" i="595" a="1"/>
  <c r="K455" i="595" s="1"/>
  <c r="M455" i="595" s="1"/>
  <c r="J455" i="595" a="1"/>
  <c r="J455" i="595" s="1"/>
  <c r="H455" i="595"/>
  <c r="N454" i="595"/>
  <c r="K454" i="595"/>
  <c r="M454" i="595" s="1"/>
  <c r="K454" i="595" a="1"/>
  <c r="H454" i="595"/>
  <c r="N453" i="595"/>
  <c r="K453" i="595" a="1"/>
  <c r="K453" i="595" s="1"/>
  <c r="M453" i="595" s="1"/>
  <c r="H453" i="595"/>
  <c r="N452" i="595"/>
  <c r="K452" i="595"/>
  <c r="M452" i="595" s="1"/>
  <c r="K452" i="595" a="1"/>
  <c r="H452" i="595"/>
  <c r="N451" i="595"/>
  <c r="K451" i="595" a="1"/>
  <c r="K451" i="595" s="1"/>
  <c r="M451" i="595" s="1"/>
  <c r="H451" i="595"/>
  <c r="N450" i="595"/>
  <c r="K450" i="595"/>
  <c r="M450" i="595" s="1"/>
  <c r="K450" i="595" a="1"/>
  <c r="H450" i="595"/>
  <c r="N449" i="595"/>
  <c r="K449" i="595" a="1"/>
  <c r="K449" i="595" s="1"/>
  <c r="M449" i="595" s="1"/>
  <c r="H449" i="595"/>
  <c r="W448" i="595"/>
  <c r="V448" i="595"/>
  <c r="N448" i="595"/>
  <c r="K448" i="595"/>
  <c r="M448" i="595" s="1"/>
  <c r="K448" i="595" a="1"/>
  <c r="J448" i="595"/>
  <c r="J448" i="595" a="1"/>
  <c r="H448" i="595"/>
  <c r="V447" i="595"/>
  <c r="W447" i="595" s="1"/>
  <c r="N447" i="595"/>
  <c r="K447" i="595" a="1"/>
  <c r="K447" i="595" s="1"/>
  <c r="M447" i="595" s="1"/>
  <c r="J447" i="595" a="1"/>
  <c r="J447" i="595" s="1"/>
  <c r="H447" i="595"/>
  <c r="W446" i="595"/>
  <c r="V446" i="595"/>
  <c r="N446" i="595"/>
  <c r="K446" i="595"/>
  <c r="M446" i="595" s="1"/>
  <c r="K446" i="595" a="1"/>
  <c r="J446" i="595"/>
  <c r="J446" i="595" a="1"/>
  <c r="H446" i="595"/>
  <c r="V445" i="595"/>
  <c r="W445" i="595" s="1"/>
  <c r="N445" i="595"/>
  <c r="K445" i="595" a="1"/>
  <c r="K445" i="595" s="1"/>
  <c r="M445" i="595" s="1"/>
  <c r="J445" i="595" a="1"/>
  <c r="J445" i="595" s="1"/>
  <c r="H445" i="595"/>
  <c r="W444" i="595"/>
  <c r="V444" i="595"/>
  <c r="N444" i="595"/>
  <c r="K444" i="595"/>
  <c r="M444" i="595" s="1"/>
  <c r="K444" i="595" a="1"/>
  <c r="J444" i="595"/>
  <c r="J444" i="595" a="1"/>
  <c r="H444" i="595"/>
  <c r="V443" i="595"/>
  <c r="W443" i="595" s="1"/>
  <c r="N443" i="595"/>
  <c r="K443" i="595" a="1"/>
  <c r="K443" i="595" s="1"/>
  <c r="M443" i="595" s="1"/>
  <c r="J443" i="595" a="1"/>
  <c r="J443" i="595" s="1"/>
  <c r="H443" i="595"/>
  <c r="W442" i="595"/>
  <c r="V442" i="595"/>
  <c r="N442" i="595"/>
  <c r="K442" i="595"/>
  <c r="M442" i="595" s="1"/>
  <c r="K442" i="595" a="1"/>
  <c r="J442" i="595"/>
  <c r="J442" i="595" a="1"/>
  <c r="H442" i="595"/>
  <c r="V441" i="595"/>
  <c r="W441" i="595" s="1"/>
  <c r="N441" i="595"/>
  <c r="K441" i="595" a="1"/>
  <c r="K441" i="595" s="1"/>
  <c r="M441" i="595" s="1"/>
  <c r="J441" i="595" a="1"/>
  <c r="J441" i="595" s="1"/>
  <c r="H441" i="595"/>
  <c r="W440" i="595"/>
  <c r="V440" i="595"/>
  <c r="N440" i="595"/>
  <c r="K440" i="595"/>
  <c r="M440" i="595" s="1"/>
  <c r="K440" i="595" a="1"/>
  <c r="J440" i="595"/>
  <c r="J440" i="595" a="1"/>
  <c r="H440" i="595"/>
  <c r="V439" i="595"/>
  <c r="W439" i="595" s="1"/>
  <c r="N439" i="595"/>
  <c r="K439" i="595" a="1"/>
  <c r="K439" i="595" s="1"/>
  <c r="M439" i="595" s="1"/>
  <c r="J439" i="595" a="1"/>
  <c r="J439" i="595" s="1"/>
  <c r="H439" i="595"/>
  <c r="W438" i="595"/>
  <c r="V438" i="595"/>
  <c r="N438" i="595"/>
  <c r="K438" i="595"/>
  <c r="M438" i="595" s="1"/>
  <c r="K438" i="595" a="1"/>
  <c r="J438" i="595"/>
  <c r="J438" i="595" a="1"/>
  <c r="H438" i="595"/>
  <c r="V437" i="595"/>
  <c r="W437" i="595" s="1"/>
  <c r="N437" i="595"/>
  <c r="K437" i="595" a="1"/>
  <c r="K437" i="595" s="1"/>
  <c r="M437" i="595" s="1"/>
  <c r="J437" i="595" a="1"/>
  <c r="J437" i="595" s="1"/>
  <c r="H437" i="595"/>
  <c r="N436" i="595"/>
  <c r="K436" i="595"/>
  <c r="M436" i="595" s="1"/>
  <c r="K436" i="595" a="1"/>
  <c r="H436" i="595"/>
  <c r="V435" i="595"/>
  <c r="W435" i="595" s="1"/>
  <c r="N435" i="595"/>
  <c r="K435" i="595" a="1"/>
  <c r="K435" i="595" s="1"/>
  <c r="M435" i="595" s="1"/>
  <c r="J435" i="595" a="1"/>
  <c r="J435" i="595" s="1"/>
  <c r="H435" i="595"/>
  <c r="W434" i="595"/>
  <c r="V434" i="595"/>
  <c r="N434" i="595"/>
  <c r="K434" i="595"/>
  <c r="M434" i="595" s="1"/>
  <c r="K434" i="595" a="1"/>
  <c r="J434" i="595"/>
  <c r="J434" i="595" a="1"/>
  <c r="H434" i="595"/>
  <c r="V433" i="595"/>
  <c r="W433" i="595" s="1"/>
  <c r="N433" i="595"/>
  <c r="K433" i="595" a="1"/>
  <c r="K433" i="595" s="1"/>
  <c r="M433" i="595" s="1"/>
  <c r="J433" i="595" a="1"/>
  <c r="J433" i="595" s="1"/>
  <c r="H433" i="595"/>
  <c r="W432" i="595"/>
  <c r="V432" i="595"/>
  <c r="N432" i="595"/>
  <c r="K432" i="595"/>
  <c r="M432" i="595" s="1"/>
  <c r="K432" i="595" a="1"/>
  <c r="J432" i="595"/>
  <c r="J432" i="595" a="1"/>
  <c r="H432" i="595"/>
  <c r="V431" i="595"/>
  <c r="W431" i="595" s="1"/>
  <c r="N431" i="595"/>
  <c r="K431" i="595" a="1"/>
  <c r="K431" i="595" s="1"/>
  <c r="M431" i="595" s="1"/>
  <c r="J431" i="595" a="1"/>
  <c r="J431" i="595" s="1"/>
  <c r="H431" i="595"/>
  <c r="W430" i="595"/>
  <c r="V430" i="595"/>
  <c r="N430" i="595"/>
  <c r="K430" i="595"/>
  <c r="M430" i="595" s="1"/>
  <c r="K430" i="595" a="1"/>
  <c r="J430" i="595"/>
  <c r="J430" i="595" a="1"/>
  <c r="H430" i="595"/>
  <c r="V429" i="595"/>
  <c r="V463" i="595" s="1"/>
  <c r="W463" i="595" s="1"/>
  <c r="N429" i="595"/>
  <c r="K429" i="595" a="1"/>
  <c r="K429" i="595" s="1"/>
  <c r="J429" i="595" a="1"/>
  <c r="J429" i="595" s="1"/>
  <c r="H429" i="595"/>
  <c r="AA428" i="595"/>
  <c r="Z428" i="595"/>
  <c r="Y428" i="595"/>
  <c r="X428" i="595"/>
  <c r="U428" i="595"/>
  <c r="T428" i="595"/>
  <c r="S428" i="595"/>
  <c r="R428" i="595"/>
  <c r="Q428" i="595"/>
  <c r="P428" i="595"/>
  <c r="O428" i="595"/>
  <c r="R510" i="595" s="1"/>
  <c r="I428" i="595"/>
  <c r="G428" i="595"/>
  <c r="J428" i="595" s="1" a="1"/>
  <c r="J428" i="595" s="1"/>
  <c r="K427" i="595"/>
  <c r="M427" i="595" s="1"/>
  <c r="K427" i="595" a="1"/>
  <c r="H427" i="595"/>
  <c r="K426" i="595"/>
  <c r="M426" i="595" s="1"/>
  <c r="K426" i="595" a="1"/>
  <c r="H426" i="595"/>
  <c r="K425" i="595"/>
  <c r="M425" i="595" s="1"/>
  <c r="K425" i="595" a="1"/>
  <c r="H425" i="595"/>
  <c r="K424" i="595"/>
  <c r="M424" i="595" s="1"/>
  <c r="K424" i="595" a="1"/>
  <c r="H424" i="595"/>
  <c r="K423" i="595"/>
  <c r="M423" i="595" s="1"/>
  <c r="K423" i="595" a="1"/>
  <c r="H423" i="595"/>
  <c r="K422" i="595"/>
  <c r="M422" i="595" s="1"/>
  <c r="K422" i="595" a="1"/>
  <c r="H422" i="595"/>
  <c r="K421" i="595"/>
  <c r="M421" i="595" s="1"/>
  <c r="K421" i="595" a="1"/>
  <c r="H421" i="595"/>
  <c r="K420" i="595"/>
  <c r="M420" i="595" s="1"/>
  <c r="K420" i="595" a="1"/>
  <c r="H420" i="595"/>
  <c r="K419" i="595"/>
  <c r="M419" i="595" s="1"/>
  <c r="K419" i="595" a="1"/>
  <c r="H419" i="595"/>
  <c r="K418" i="595"/>
  <c r="M418" i="595" s="1"/>
  <c r="K418" i="595" a="1"/>
  <c r="H418" i="595"/>
  <c r="V417" i="595"/>
  <c r="W417" i="595" s="1"/>
  <c r="N417" i="595"/>
  <c r="K417" i="595" a="1"/>
  <c r="K417" i="595" s="1"/>
  <c r="M417" i="595" s="1"/>
  <c r="J417" i="595" a="1"/>
  <c r="J417" i="595" s="1"/>
  <c r="H417" i="595"/>
  <c r="W416" i="595"/>
  <c r="V416" i="595"/>
  <c r="N416" i="595"/>
  <c r="K416" i="595"/>
  <c r="M416" i="595" s="1"/>
  <c r="K416" i="595" a="1"/>
  <c r="J416" i="595"/>
  <c r="J416" i="595" a="1"/>
  <c r="H416" i="595"/>
  <c r="V415" i="595"/>
  <c r="W415" i="595" s="1"/>
  <c r="N415" i="595"/>
  <c r="K415" i="595" a="1"/>
  <c r="K415" i="595" s="1"/>
  <c r="M415" i="595" s="1"/>
  <c r="J415" i="595" a="1"/>
  <c r="J415" i="595" s="1"/>
  <c r="H415" i="595"/>
  <c r="W414" i="595"/>
  <c r="V414" i="595"/>
  <c r="N414" i="595"/>
  <c r="K414" i="595"/>
  <c r="M414" i="595" s="1"/>
  <c r="K414" i="595" a="1"/>
  <c r="J414" i="595"/>
  <c r="J414" i="595" a="1"/>
  <c r="H414" i="595"/>
  <c r="H413" i="595"/>
  <c r="W412" i="595"/>
  <c r="V412" i="595"/>
  <c r="N412" i="595"/>
  <c r="K412" i="595"/>
  <c r="M412" i="595" s="1"/>
  <c r="K412" i="595" a="1"/>
  <c r="J412" i="595" a="1"/>
  <c r="J412" i="595" s="1"/>
  <c r="H412" i="595"/>
  <c r="V411" i="595"/>
  <c r="W411" i="595" s="1"/>
  <c r="N411" i="595"/>
  <c r="K411" i="595" a="1"/>
  <c r="K411" i="595" s="1"/>
  <c r="M411" i="595" s="1"/>
  <c r="J411" i="595" a="1"/>
  <c r="J411" i="595" s="1"/>
  <c r="H411" i="595"/>
  <c r="H410" i="595"/>
  <c r="K409" i="595" a="1"/>
  <c r="K409" i="595" s="1"/>
  <c r="H409" i="595"/>
  <c r="W408" i="595"/>
  <c r="V408" i="595"/>
  <c r="N408" i="595"/>
  <c r="K408" i="595"/>
  <c r="M408" i="595" s="1"/>
  <c r="K408" i="595" a="1"/>
  <c r="J408" i="595"/>
  <c r="J408" i="595" a="1"/>
  <c r="H408" i="595"/>
  <c r="V407" i="595"/>
  <c r="W407" i="595" s="1"/>
  <c r="N407" i="595"/>
  <c r="K407" i="595" a="1"/>
  <c r="K407" i="595" s="1"/>
  <c r="M407" i="595" s="1"/>
  <c r="J407" i="595" a="1"/>
  <c r="J407" i="595" s="1"/>
  <c r="H407" i="595"/>
  <c r="W406" i="595"/>
  <c r="V406" i="595"/>
  <c r="N406" i="595"/>
  <c r="K406" i="595"/>
  <c r="M406" i="595" s="1"/>
  <c r="K406" i="595" a="1"/>
  <c r="J406" i="595"/>
  <c r="J406" i="595" a="1"/>
  <c r="H406" i="595"/>
  <c r="V405" i="595"/>
  <c r="W405" i="595" s="1"/>
  <c r="N405" i="595"/>
  <c r="K405" i="595" a="1"/>
  <c r="K405" i="595" s="1"/>
  <c r="M405" i="595" s="1"/>
  <c r="J405" i="595" a="1"/>
  <c r="J405" i="595" s="1"/>
  <c r="H405" i="595"/>
  <c r="W404" i="595"/>
  <c r="V404" i="595"/>
  <c r="N404" i="595"/>
  <c r="K404" i="595"/>
  <c r="M404" i="595" s="1"/>
  <c r="K404" i="595" a="1"/>
  <c r="J404" i="595"/>
  <c r="J404" i="595" a="1"/>
  <c r="H404" i="595"/>
  <c r="V403" i="595"/>
  <c r="W403" i="595" s="1"/>
  <c r="N403" i="595"/>
  <c r="K403" i="595" a="1"/>
  <c r="K403" i="595" s="1"/>
  <c r="M403" i="595" s="1"/>
  <c r="J403" i="595" a="1"/>
  <c r="J403" i="595" s="1"/>
  <c r="H403" i="595"/>
  <c r="W402" i="595"/>
  <c r="V402" i="595"/>
  <c r="N402" i="595"/>
  <c r="K402" i="595"/>
  <c r="M402" i="595" s="1"/>
  <c r="K402" i="595" a="1"/>
  <c r="J402" i="595"/>
  <c r="J402" i="595" a="1"/>
  <c r="H402" i="595"/>
  <c r="V401" i="595"/>
  <c r="W401" i="595" s="1"/>
  <c r="N401" i="595"/>
  <c r="K401" i="595" a="1"/>
  <c r="K401" i="595" s="1"/>
  <c r="M401" i="595" s="1"/>
  <c r="J401" i="595" a="1"/>
  <c r="J401" i="595" s="1"/>
  <c r="H401" i="595"/>
  <c r="W400" i="595"/>
  <c r="V400" i="595"/>
  <c r="N400" i="595"/>
  <c r="K400" i="595"/>
  <c r="M400" i="595" s="1"/>
  <c r="K400" i="595" a="1"/>
  <c r="J400" i="595"/>
  <c r="J400" i="595" a="1"/>
  <c r="H400" i="595"/>
  <c r="V399" i="595"/>
  <c r="W399" i="595" s="1"/>
  <c r="N399" i="595"/>
  <c r="K399" i="595" a="1"/>
  <c r="K399" i="595" s="1"/>
  <c r="M399" i="595" s="1"/>
  <c r="J399" i="595" a="1"/>
  <c r="J399" i="595" s="1"/>
  <c r="H399" i="595"/>
  <c r="K398" i="595" a="1"/>
  <c r="K398" i="595" s="1"/>
  <c r="M398" i="595" s="1"/>
  <c r="H398" i="595"/>
  <c r="K397" i="595" a="1"/>
  <c r="K397" i="595" s="1"/>
  <c r="M397" i="595" s="1"/>
  <c r="H397" i="595"/>
  <c r="K396" i="595" a="1"/>
  <c r="K396" i="595" s="1"/>
  <c r="M396" i="595" s="1"/>
  <c r="H396" i="595"/>
  <c r="K395" i="595" a="1"/>
  <c r="K395" i="595" s="1"/>
  <c r="M395" i="595" s="1"/>
  <c r="H395" i="595"/>
  <c r="N394" i="595"/>
  <c r="K394" i="595"/>
  <c r="M394" i="595" s="1"/>
  <c r="K394" i="595" a="1"/>
  <c r="H394" i="595"/>
  <c r="N393" i="595"/>
  <c r="K393" i="595" a="1"/>
  <c r="K393" i="595" s="1"/>
  <c r="M393" i="595" s="1"/>
  <c r="H393" i="595"/>
  <c r="N392" i="595"/>
  <c r="K392" i="595"/>
  <c r="M392" i="595" s="1"/>
  <c r="K392" i="595" a="1"/>
  <c r="H392" i="595"/>
  <c r="N391" i="595"/>
  <c r="K391" i="595" a="1"/>
  <c r="K391" i="595" s="1"/>
  <c r="M391" i="595" s="1"/>
  <c r="H391" i="595"/>
  <c r="W390" i="595"/>
  <c r="V390" i="595"/>
  <c r="N390" i="595"/>
  <c r="K390" i="595"/>
  <c r="M390" i="595" s="1"/>
  <c r="K390" i="595" a="1"/>
  <c r="J390" i="595"/>
  <c r="J390" i="595" a="1"/>
  <c r="H390" i="595"/>
  <c r="V389" i="595"/>
  <c r="W389" i="595" s="1"/>
  <c r="N389" i="595"/>
  <c r="K389" i="595" a="1"/>
  <c r="K389" i="595" s="1"/>
  <c r="M389" i="595" s="1"/>
  <c r="J389" i="595" a="1"/>
  <c r="J389" i="595" s="1"/>
  <c r="H389" i="595"/>
  <c r="W388" i="595"/>
  <c r="V388" i="595"/>
  <c r="N388" i="595"/>
  <c r="K388" i="595"/>
  <c r="M388" i="595" s="1"/>
  <c r="K388" i="595" a="1"/>
  <c r="J388" i="595"/>
  <c r="J388" i="595" a="1"/>
  <c r="H388" i="595"/>
  <c r="V387" i="595"/>
  <c r="W387" i="595" s="1"/>
  <c r="N387" i="595"/>
  <c r="K387" i="595" a="1"/>
  <c r="K387" i="595" s="1"/>
  <c r="M387" i="595" s="1"/>
  <c r="J387" i="595" a="1"/>
  <c r="J387" i="595" s="1"/>
  <c r="H387" i="595"/>
  <c r="W386" i="595"/>
  <c r="V386" i="595"/>
  <c r="N386" i="595"/>
  <c r="K386" i="595"/>
  <c r="M386" i="595" s="1"/>
  <c r="K386" i="595" a="1"/>
  <c r="J386" i="595"/>
  <c r="J386" i="595" a="1"/>
  <c r="H386" i="595"/>
  <c r="V385" i="595"/>
  <c r="W385" i="595" s="1"/>
  <c r="N385" i="595"/>
  <c r="K385" i="595" a="1"/>
  <c r="K385" i="595" s="1"/>
  <c r="M385" i="595" s="1"/>
  <c r="J385" i="595" a="1"/>
  <c r="J385" i="595" s="1"/>
  <c r="H385" i="595"/>
  <c r="W384" i="595"/>
  <c r="V384" i="595"/>
  <c r="N384" i="595"/>
  <c r="K384" i="595"/>
  <c r="M384" i="595" s="1"/>
  <c r="K384" i="595" a="1"/>
  <c r="J384" i="595"/>
  <c r="J384" i="595" a="1"/>
  <c r="H384" i="595"/>
  <c r="V383" i="595"/>
  <c r="W383" i="595" s="1"/>
  <c r="N383" i="595"/>
  <c r="K383" i="595" a="1"/>
  <c r="K383" i="595" s="1"/>
  <c r="M383" i="595" s="1"/>
  <c r="J383" i="595" a="1"/>
  <c r="J383" i="595" s="1"/>
  <c r="H383" i="595"/>
  <c r="W382" i="595"/>
  <c r="V382" i="595"/>
  <c r="N382" i="595"/>
  <c r="K382" i="595"/>
  <c r="M382" i="595" s="1"/>
  <c r="K382" i="595" a="1"/>
  <c r="J382" i="595"/>
  <c r="J382" i="595" a="1"/>
  <c r="H382" i="595"/>
  <c r="V381" i="595"/>
  <c r="W381" i="595" s="1"/>
  <c r="N381" i="595"/>
  <c r="K381" i="595" a="1"/>
  <c r="K381" i="595" s="1"/>
  <c r="M381" i="595" s="1"/>
  <c r="J381" i="595" a="1"/>
  <c r="J381" i="595" s="1"/>
  <c r="H381" i="595"/>
  <c r="W380" i="595"/>
  <c r="V380" i="595"/>
  <c r="N380" i="595"/>
  <c r="K380" i="595"/>
  <c r="M380" i="595" s="1"/>
  <c r="K380" i="595" a="1"/>
  <c r="J380" i="595"/>
  <c r="J380" i="595" a="1"/>
  <c r="H380" i="595"/>
  <c r="V379" i="595"/>
  <c r="W379" i="595" s="1"/>
  <c r="N379" i="595"/>
  <c r="K379" i="595" a="1"/>
  <c r="K379" i="595" s="1"/>
  <c r="M379" i="595" s="1"/>
  <c r="J379" i="595" a="1"/>
  <c r="J379" i="595" s="1"/>
  <c r="H379" i="595"/>
  <c r="K378" i="595" a="1"/>
  <c r="K378" i="595" s="1"/>
  <c r="M378" i="595" s="1"/>
  <c r="H378" i="595"/>
  <c r="K377" i="595" a="1"/>
  <c r="K377" i="595" s="1"/>
  <c r="M377" i="595" s="1"/>
  <c r="H377" i="595"/>
  <c r="K376" i="595" a="1"/>
  <c r="K376" i="595" s="1"/>
  <c r="M376" i="595" s="1"/>
  <c r="H376" i="595"/>
  <c r="W375" i="595"/>
  <c r="V375" i="595"/>
  <c r="N375" i="595"/>
  <c r="K375" i="595"/>
  <c r="M375" i="595" s="1"/>
  <c r="K375" i="595" a="1"/>
  <c r="J375" i="595"/>
  <c r="J375" i="595" a="1"/>
  <c r="H375" i="595"/>
  <c r="V374" i="595"/>
  <c r="W374" i="595" s="1"/>
  <c r="N374" i="595"/>
  <c r="K374" i="595" a="1"/>
  <c r="K374" i="595" s="1"/>
  <c r="M374" i="595" s="1"/>
  <c r="J374" i="595" a="1"/>
  <c r="J374" i="595" s="1"/>
  <c r="H374" i="595"/>
  <c r="W373" i="595"/>
  <c r="V373" i="595"/>
  <c r="N373" i="595"/>
  <c r="K373" i="595"/>
  <c r="M373" i="595" s="1"/>
  <c r="K373" i="595" a="1"/>
  <c r="J373" i="595"/>
  <c r="J373" i="595" a="1"/>
  <c r="H373" i="595"/>
  <c r="K372" i="595" a="1"/>
  <c r="K372" i="595" s="1"/>
  <c r="H372" i="595"/>
  <c r="W371" i="595"/>
  <c r="V371" i="595"/>
  <c r="V428" i="595" s="1"/>
  <c r="W428" i="595" s="1"/>
  <c r="N371" i="595"/>
  <c r="N428" i="595" s="1"/>
  <c r="K371" i="595"/>
  <c r="K428" i="595" s="1"/>
  <c r="K371" i="595" a="1"/>
  <c r="J371" i="595"/>
  <c r="J371" i="595" a="1"/>
  <c r="H371" i="595"/>
  <c r="H428" i="595" s="1"/>
  <c r="AA370" i="595"/>
  <c r="AA507" i="595" s="1"/>
  <c r="Z370" i="595"/>
  <c r="Z507" i="595" s="1"/>
  <c r="Y370" i="595"/>
  <c r="Y507" i="595" s="1"/>
  <c r="X370" i="595"/>
  <c r="X507" i="595" s="1"/>
  <c r="U370" i="595"/>
  <c r="U507" i="595" s="1"/>
  <c r="T370" i="595"/>
  <c r="T507" i="595" s="1"/>
  <c r="S370" i="595"/>
  <c r="S507" i="595" s="1"/>
  <c r="R370" i="595"/>
  <c r="R507" i="595" s="1"/>
  <c r="Q370" i="595"/>
  <c r="Q507" i="595" s="1"/>
  <c r="P370" i="595"/>
  <c r="P507" i="595" s="1"/>
  <c r="O370" i="595"/>
  <c r="I370" i="595"/>
  <c r="I507" i="595" s="1"/>
  <c r="B515" i="595" s="1"/>
  <c r="G370" i="595"/>
  <c r="G507" i="595" s="1"/>
  <c r="V369" i="595"/>
  <c r="W369" i="595" s="1"/>
  <c r="N369" i="595"/>
  <c r="K369" i="595" a="1"/>
  <c r="K369" i="595" s="1"/>
  <c r="M369" i="595" s="1"/>
  <c r="J369" i="595" a="1"/>
  <c r="J369" i="595" s="1"/>
  <c r="H369" i="595"/>
  <c r="W368" i="595"/>
  <c r="V368" i="595"/>
  <c r="N368" i="595"/>
  <c r="K368" i="595"/>
  <c r="M368" i="595" s="1"/>
  <c r="K368" i="595" a="1"/>
  <c r="J368" i="595"/>
  <c r="J368" i="595" a="1"/>
  <c r="H368" i="595"/>
  <c r="K367" i="595"/>
  <c r="M367" i="595" s="1"/>
  <c r="K367" i="595" a="1"/>
  <c r="H367" i="595"/>
  <c r="K366" i="595"/>
  <c r="M366" i="595" s="1"/>
  <c r="K366" i="595" a="1"/>
  <c r="H366" i="595"/>
  <c r="K365" i="595" a="1"/>
  <c r="K365" i="595" s="1"/>
  <c r="M365" i="595" s="1"/>
  <c r="H365" i="595"/>
  <c r="K364" i="595" a="1"/>
  <c r="K364" i="595" s="1"/>
  <c r="M364" i="595" s="1"/>
  <c r="H364" i="595"/>
  <c r="W363" i="595"/>
  <c r="V363" i="595"/>
  <c r="N363" i="595"/>
  <c r="K363" i="595"/>
  <c r="M363" i="595" s="1"/>
  <c r="K363" i="595" a="1"/>
  <c r="J363" i="595" a="1"/>
  <c r="J363" i="595" s="1"/>
  <c r="H363" i="595"/>
  <c r="W362" i="595"/>
  <c r="V362" i="595"/>
  <c r="N362" i="595"/>
  <c r="K362" i="595"/>
  <c r="M362" i="595" s="1"/>
  <c r="K362" i="595" a="1"/>
  <c r="J362" i="595" a="1"/>
  <c r="J362" i="595" s="1"/>
  <c r="H362" i="595"/>
  <c r="W361" i="595"/>
  <c r="V361" i="595"/>
  <c r="N361" i="595"/>
  <c r="K361" i="595"/>
  <c r="M361" i="595" s="1"/>
  <c r="K361" i="595" a="1"/>
  <c r="J361" i="595" a="1"/>
  <c r="J361" i="595" s="1"/>
  <c r="H361" i="595"/>
  <c r="H360" i="595"/>
  <c r="H359" i="595"/>
  <c r="W358" i="595"/>
  <c r="V358" i="595"/>
  <c r="N358" i="595"/>
  <c r="K358" i="595"/>
  <c r="M358" i="595" s="1"/>
  <c r="K358" i="595" a="1"/>
  <c r="J358" i="595"/>
  <c r="J358" i="595" a="1"/>
  <c r="H358" i="595"/>
  <c r="W357" i="595"/>
  <c r="V357" i="595"/>
  <c r="N357" i="595"/>
  <c r="K357" i="595"/>
  <c r="M357" i="595" s="1"/>
  <c r="K357" i="595" a="1"/>
  <c r="J357" i="595" a="1"/>
  <c r="J357" i="595" s="1"/>
  <c r="H357" i="595"/>
  <c r="K356" i="595" a="1"/>
  <c r="K356" i="595" s="1"/>
  <c r="M356" i="595" s="1"/>
  <c r="H356" i="595"/>
  <c r="K355" i="595" a="1"/>
  <c r="K355" i="595" s="1"/>
  <c r="M355" i="595" s="1"/>
  <c r="H355" i="595"/>
  <c r="W354" i="595"/>
  <c r="V354" i="595"/>
  <c r="N354" i="595"/>
  <c r="K354" i="595"/>
  <c r="M354" i="595" s="1"/>
  <c r="K354" i="595" a="1"/>
  <c r="J354" i="595"/>
  <c r="J354" i="595" a="1"/>
  <c r="H354" i="595"/>
  <c r="V353" i="595"/>
  <c r="W353" i="595" s="1"/>
  <c r="N353" i="595"/>
  <c r="K353" i="595" a="1"/>
  <c r="K353" i="595" s="1"/>
  <c r="M353" i="595" s="1"/>
  <c r="J353" i="595" a="1"/>
  <c r="J353" i="595" s="1"/>
  <c r="H353" i="595"/>
  <c r="W352" i="595"/>
  <c r="V352" i="595"/>
  <c r="N352" i="595"/>
  <c r="K352" i="595"/>
  <c r="M352" i="595" s="1"/>
  <c r="K352" i="595" a="1"/>
  <c r="J352" i="595"/>
  <c r="J352" i="595" a="1"/>
  <c r="H352" i="595"/>
  <c r="V351" i="595"/>
  <c r="W351" i="595" s="1"/>
  <c r="N351" i="595"/>
  <c r="K351" i="595" a="1"/>
  <c r="K351" i="595" s="1"/>
  <c r="M351" i="595" s="1"/>
  <c r="J351" i="595" a="1"/>
  <c r="J351" i="595" s="1"/>
  <c r="H351" i="595"/>
  <c r="W350" i="595"/>
  <c r="V350" i="595"/>
  <c r="N350" i="595"/>
  <c r="K350" i="595"/>
  <c r="M350" i="595" s="1"/>
  <c r="K350" i="595" a="1"/>
  <c r="J350" i="595"/>
  <c r="J350" i="595" a="1"/>
  <c r="H350" i="595"/>
  <c r="V349" i="595"/>
  <c r="V370" i="595" s="1"/>
  <c r="N349" i="595"/>
  <c r="N370" i="595" s="1"/>
  <c r="K349" i="595" a="1"/>
  <c r="K349" i="595" s="1"/>
  <c r="J349" i="595" a="1"/>
  <c r="J349" i="595" s="1"/>
  <c r="H349" i="595"/>
  <c r="H370" i="595" s="1"/>
  <c r="X343" i="595"/>
  <c r="X342" i="595"/>
  <c r="X341" i="595"/>
  <c r="G341" i="595"/>
  <c r="C341" i="595"/>
  <c r="X340" i="595"/>
  <c r="I340" i="595"/>
  <c r="E340" i="595"/>
  <c r="K340" i="595" s="1"/>
  <c r="M340" i="595" s="1"/>
  <c r="I339" i="595"/>
  <c r="E339" i="595"/>
  <c r="K339" i="595" s="1"/>
  <c r="M339" i="595" s="1"/>
  <c r="I338" i="595"/>
  <c r="E338" i="595"/>
  <c r="K338" i="595" s="1"/>
  <c r="M338" i="595" s="1"/>
  <c r="X337" i="595"/>
  <c r="I337" i="595"/>
  <c r="I341" i="595" s="1"/>
  <c r="E337" i="595"/>
  <c r="E341" i="595" s="1"/>
  <c r="AA334" i="595"/>
  <c r="Z334" i="595"/>
  <c r="Y334" i="595"/>
  <c r="X334" i="595"/>
  <c r="U334" i="595"/>
  <c r="T334" i="595"/>
  <c r="S334" i="595"/>
  <c r="R334" i="595"/>
  <c r="Q334" i="595"/>
  <c r="P334" i="595"/>
  <c r="O334" i="595"/>
  <c r="R342" i="595" s="1"/>
  <c r="I334" i="595"/>
  <c r="G334" i="595"/>
  <c r="K333" i="595" a="1"/>
  <c r="K333" i="595" s="1"/>
  <c r="H333" i="595"/>
  <c r="K332" i="595"/>
  <c r="K332" i="595" a="1"/>
  <c r="H332" i="595"/>
  <c r="K331" i="595" a="1"/>
  <c r="K331" i="595" s="1"/>
  <c r="H331" i="595"/>
  <c r="W330" i="595"/>
  <c r="V330" i="595"/>
  <c r="N330" i="595"/>
  <c r="K330" i="595" a="1"/>
  <c r="K330" i="595" s="1"/>
  <c r="D330" i="595"/>
  <c r="H330" i="595" s="1"/>
  <c r="H329" i="595"/>
  <c r="K328" i="595"/>
  <c r="K328" i="595" a="1"/>
  <c r="H328" i="595"/>
  <c r="H327" i="595"/>
  <c r="W326" i="595"/>
  <c r="V326" i="595"/>
  <c r="N326" i="595"/>
  <c r="K326" i="595"/>
  <c r="M326" i="595" s="1"/>
  <c r="K326" i="595" a="1"/>
  <c r="J326" i="595"/>
  <c r="J326" i="595" a="1"/>
  <c r="H326" i="595"/>
  <c r="V325" i="595"/>
  <c r="W325" i="595" s="1"/>
  <c r="N325" i="595"/>
  <c r="K325" i="595" a="1"/>
  <c r="K325" i="595" s="1"/>
  <c r="M325" i="595" s="1"/>
  <c r="J325" i="595" a="1"/>
  <c r="J325" i="595" s="1"/>
  <c r="H325" i="595"/>
  <c r="H324" i="595"/>
  <c r="V323" i="595"/>
  <c r="W323" i="595" s="1"/>
  <c r="N323" i="595"/>
  <c r="K323" i="595" a="1"/>
  <c r="K323" i="595" s="1"/>
  <c r="M323" i="595" s="1"/>
  <c r="J323" i="595" a="1"/>
  <c r="J323" i="595" s="1"/>
  <c r="H323" i="595"/>
  <c r="W322" i="595"/>
  <c r="V322" i="595"/>
  <c r="N322" i="595"/>
  <c r="K322" i="595"/>
  <c r="M322" i="595" s="1"/>
  <c r="K322" i="595" a="1"/>
  <c r="J322" i="595"/>
  <c r="J322" i="595" a="1"/>
  <c r="H322" i="595"/>
  <c r="V321" i="595"/>
  <c r="W321" i="595" s="1"/>
  <c r="N321" i="595"/>
  <c r="K321" i="595" a="1"/>
  <c r="K321" i="595" s="1"/>
  <c r="M321" i="595" s="1"/>
  <c r="J321" i="595" a="1"/>
  <c r="J321" i="595" s="1"/>
  <c r="H321" i="595"/>
  <c r="W320" i="595"/>
  <c r="W334" i="595" s="1"/>
  <c r="V320" i="595"/>
  <c r="V334" i="595" s="1"/>
  <c r="N320" i="595"/>
  <c r="N334" i="595" s="1"/>
  <c r="K320" i="595"/>
  <c r="K320" i="595" a="1"/>
  <c r="J320" i="595"/>
  <c r="J320" i="595" a="1"/>
  <c r="H320" i="595"/>
  <c r="H334" i="595" s="1"/>
  <c r="AA319" i="595"/>
  <c r="Z319" i="595"/>
  <c r="Y319" i="595"/>
  <c r="X319" i="595"/>
  <c r="U319" i="595"/>
  <c r="T319" i="595"/>
  <c r="S319" i="595"/>
  <c r="Q319" i="595"/>
  <c r="P319" i="595"/>
  <c r="O319" i="595"/>
  <c r="R341" i="595" s="1"/>
  <c r="I319" i="595"/>
  <c r="G319" i="595"/>
  <c r="J319" i="595" s="1" a="1"/>
  <c r="J319" i="595" s="1"/>
  <c r="V318" i="595"/>
  <c r="W318" i="595" s="1"/>
  <c r="N318" i="595"/>
  <c r="K318" i="595" a="1"/>
  <c r="K318" i="595" s="1"/>
  <c r="M318" i="595" s="1"/>
  <c r="J318" i="595" a="1"/>
  <c r="J318" i="595" s="1"/>
  <c r="H318" i="595"/>
  <c r="H317" i="595"/>
  <c r="H316" i="595"/>
  <c r="H315" i="595"/>
  <c r="H314" i="595"/>
  <c r="W313" i="595"/>
  <c r="V313" i="595"/>
  <c r="N313" i="595"/>
  <c r="K313" i="595"/>
  <c r="M313" i="595" s="1"/>
  <c r="K313" i="595" a="1"/>
  <c r="J313" i="595"/>
  <c r="J313" i="595" a="1"/>
  <c r="H313" i="595"/>
  <c r="V312" i="595"/>
  <c r="W312" i="595" s="1"/>
  <c r="N312" i="595"/>
  <c r="K312" i="595" a="1"/>
  <c r="K312" i="595" s="1"/>
  <c r="M312" i="595" s="1"/>
  <c r="J312" i="595" a="1"/>
  <c r="J312" i="595" s="1"/>
  <c r="H312" i="595"/>
  <c r="W311" i="595"/>
  <c r="V311" i="595"/>
  <c r="N311" i="595"/>
  <c r="K311" i="595"/>
  <c r="M311" i="595" s="1"/>
  <c r="K311" i="595" a="1"/>
  <c r="J311" i="595"/>
  <c r="J311" i="595" a="1"/>
  <c r="H311" i="595"/>
  <c r="V310" i="595"/>
  <c r="W310" i="595" s="1"/>
  <c r="N310" i="595"/>
  <c r="K310" i="595" a="1"/>
  <c r="K310" i="595" s="1"/>
  <c r="M310" i="595" s="1"/>
  <c r="J310" i="595" a="1"/>
  <c r="J310" i="595" s="1"/>
  <c r="H310" i="595"/>
  <c r="W309" i="595"/>
  <c r="V309" i="595"/>
  <c r="V319" i="595" s="1"/>
  <c r="W319" i="595" s="1"/>
  <c r="N309" i="595"/>
  <c r="N319" i="595" s="1"/>
  <c r="K309" i="595"/>
  <c r="K319" i="595" s="1"/>
  <c r="K309" i="595" a="1"/>
  <c r="J309" i="595"/>
  <c r="J309" i="595" a="1"/>
  <c r="H309" i="595"/>
  <c r="H319" i="595" s="1"/>
  <c r="AA308" i="595"/>
  <c r="Z308" i="595"/>
  <c r="Y308" i="595"/>
  <c r="X308" i="595"/>
  <c r="U308" i="595"/>
  <c r="T308" i="595"/>
  <c r="S308" i="595"/>
  <c r="Q308" i="595"/>
  <c r="P308" i="595"/>
  <c r="O308" i="595"/>
  <c r="R340" i="595" s="1"/>
  <c r="I308" i="595"/>
  <c r="G308" i="595"/>
  <c r="J308" i="595" s="1" a="1"/>
  <c r="J308" i="595" s="1"/>
  <c r="V307" i="595"/>
  <c r="W307" i="595" s="1"/>
  <c r="N307" i="595"/>
  <c r="K307" i="595" a="1"/>
  <c r="K307" i="595" s="1"/>
  <c r="M307" i="595" s="1"/>
  <c r="J307" i="595" a="1"/>
  <c r="J307" i="595" s="1"/>
  <c r="H307" i="595"/>
  <c r="W306" i="595"/>
  <c r="V306" i="595"/>
  <c r="N306" i="595"/>
  <c r="K306" i="595"/>
  <c r="M306" i="595" s="1"/>
  <c r="K306" i="595" a="1"/>
  <c r="J306" i="595"/>
  <c r="J306" i="595" a="1"/>
  <c r="H306" i="595"/>
  <c r="V305" i="595"/>
  <c r="W305" i="595" s="1"/>
  <c r="N305" i="595"/>
  <c r="K305" i="595" a="1"/>
  <c r="K305" i="595" s="1"/>
  <c r="M305" i="595" s="1"/>
  <c r="J305" i="595" a="1"/>
  <c r="J305" i="595" s="1"/>
  <c r="H305" i="595"/>
  <c r="W304" i="595"/>
  <c r="V304" i="595"/>
  <c r="N304" i="595"/>
  <c r="K304" i="595"/>
  <c r="M304" i="595" s="1"/>
  <c r="K304" i="595" a="1"/>
  <c r="J304" i="595"/>
  <c r="J304" i="595" a="1"/>
  <c r="H304" i="595"/>
  <c r="V303" i="595"/>
  <c r="W303" i="595" s="1"/>
  <c r="N303" i="595"/>
  <c r="K303" i="595" a="1"/>
  <c r="K303" i="595" s="1"/>
  <c r="M303" i="595" s="1"/>
  <c r="J303" i="595" a="1"/>
  <c r="J303" i="595" s="1"/>
  <c r="H303" i="595"/>
  <c r="W302" i="595"/>
  <c r="V302" i="595"/>
  <c r="N302" i="595"/>
  <c r="K302" i="595"/>
  <c r="M302" i="595" s="1"/>
  <c r="K302" i="595" a="1"/>
  <c r="J302" i="595"/>
  <c r="J302" i="595" a="1"/>
  <c r="H302" i="595"/>
  <c r="V301" i="595"/>
  <c r="W301" i="595" s="1"/>
  <c r="N301" i="595"/>
  <c r="K301" i="595" a="1"/>
  <c r="K301" i="595" s="1"/>
  <c r="M301" i="595" s="1"/>
  <c r="J301" i="595" a="1"/>
  <c r="J301" i="595" s="1"/>
  <c r="H301" i="595"/>
  <c r="W300" i="595"/>
  <c r="V300" i="595"/>
  <c r="N300" i="595"/>
  <c r="K300" i="595"/>
  <c r="M300" i="595" s="1"/>
  <c r="K300" i="595" a="1"/>
  <c r="J300" i="595"/>
  <c r="J300" i="595" a="1"/>
  <c r="H300" i="595"/>
  <c r="V299" i="595"/>
  <c r="W299" i="595" s="1"/>
  <c r="N299" i="595"/>
  <c r="K299" i="595" a="1"/>
  <c r="K299" i="595" s="1"/>
  <c r="M299" i="595" s="1"/>
  <c r="J299" i="595" a="1"/>
  <c r="J299" i="595" s="1"/>
  <c r="H299" i="595"/>
  <c r="W298" i="595"/>
  <c r="V298" i="595"/>
  <c r="N298" i="595"/>
  <c r="K298" i="595"/>
  <c r="M298" i="595" s="1"/>
  <c r="K298" i="595" a="1"/>
  <c r="J298" i="595"/>
  <c r="J298" i="595" a="1"/>
  <c r="H298" i="595"/>
  <c r="V297" i="595"/>
  <c r="W297" i="595" s="1"/>
  <c r="N297" i="595"/>
  <c r="K297" i="595" a="1"/>
  <c r="K297" i="595" s="1"/>
  <c r="M297" i="595" s="1"/>
  <c r="J297" i="595" a="1"/>
  <c r="J297" i="595" s="1"/>
  <c r="H297" i="595"/>
  <c r="W296" i="595"/>
  <c r="V296" i="595"/>
  <c r="N296" i="595"/>
  <c r="K296" i="595"/>
  <c r="M296" i="595" s="1"/>
  <c r="K296" i="595" a="1"/>
  <c r="J296" i="595"/>
  <c r="J296" i="595" a="1"/>
  <c r="H296" i="595"/>
  <c r="V295" i="595"/>
  <c r="W295" i="595" s="1"/>
  <c r="N295" i="595"/>
  <c r="K295" i="595" a="1"/>
  <c r="K295" i="595" s="1"/>
  <c r="M295" i="595" s="1"/>
  <c r="J295" i="595" a="1"/>
  <c r="J295" i="595" s="1"/>
  <c r="H295" i="595"/>
  <c r="W294" i="595"/>
  <c r="V294" i="595"/>
  <c r="N294" i="595"/>
  <c r="K294" i="595"/>
  <c r="M294" i="595" s="1"/>
  <c r="K294" i="595" a="1"/>
  <c r="J294" i="595"/>
  <c r="J294" i="595" a="1"/>
  <c r="H294" i="595"/>
  <c r="V293" i="595"/>
  <c r="V308" i="595" s="1"/>
  <c r="W308" i="595" s="1"/>
  <c r="N293" i="595"/>
  <c r="N308" i="595" s="1"/>
  <c r="K293" i="595" a="1"/>
  <c r="K293" i="595" s="1"/>
  <c r="J293" i="595" a="1"/>
  <c r="J293" i="595" s="1"/>
  <c r="H293" i="595"/>
  <c r="H308" i="595" s="1"/>
  <c r="AA292" i="595"/>
  <c r="Z292" i="595"/>
  <c r="Y292" i="595"/>
  <c r="X292" i="595"/>
  <c r="U292" i="595"/>
  <c r="T292" i="595"/>
  <c r="S292" i="595"/>
  <c r="R292" i="595"/>
  <c r="Q292" i="595"/>
  <c r="P292" i="595"/>
  <c r="O292" i="595"/>
  <c r="R339" i="595" s="1"/>
  <c r="I292" i="595"/>
  <c r="G292" i="595"/>
  <c r="J292" i="595" s="1" a="1"/>
  <c r="J292" i="595" s="1"/>
  <c r="V291" i="595"/>
  <c r="W291" i="595" s="1"/>
  <c r="N291" i="595"/>
  <c r="K291" i="595" a="1"/>
  <c r="K291" i="595" s="1"/>
  <c r="M291" i="595" s="1"/>
  <c r="J291" i="595" a="1"/>
  <c r="J291" i="595" s="1"/>
  <c r="H291" i="595"/>
  <c r="W290" i="595"/>
  <c r="V290" i="595"/>
  <c r="N290" i="595"/>
  <c r="K290" i="595"/>
  <c r="M290" i="595" s="1"/>
  <c r="K290" i="595" a="1"/>
  <c r="J290" i="595"/>
  <c r="J290" i="595" a="1"/>
  <c r="H290" i="595"/>
  <c r="V289" i="595"/>
  <c r="W289" i="595" s="1"/>
  <c r="N289" i="595"/>
  <c r="K289" i="595" a="1"/>
  <c r="K289" i="595" s="1"/>
  <c r="M289" i="595" s="1"/>
  <c r="J289" i="595" a="1"/>
  <c r="J289" i="595" s="1"/>
  <c r="H289" i="595"/>
  <c r="H288" i="595"/>
  <c r="H287" i="595"/>
  <c r="H286" i="595"/>
  <c r="V285" i="595"/>
  <c r="W285" i="595" s="1"/>
  <c r="N285" i="595"/>
  <c r="K285" i="595" a="1"/>
  <c r="K285" i="595" s="1"/>
  <c r="M285" i="595" s="1"/>
  <c r="J285" i="595" a="1"/>
  <c r="J285" i="595" s="1"/>
  <c r="H285" i="595"/>
  <c r="W284" i="595"/>
  <c r="V284" i="595"/>
  <c r="N284" i="595"/>
  <c r="K284" i="595"/>
  <c r="M284" i="595" s="1"/>
  <c r="K284" i="595" a="1"/>
  <c r="J284" i="595"/>
  <c r="J284" i="595" a="1"/>
  <c r="H284" i="595"/>
  <c r="N283" i="595"/>
  <c r="K283" i="595" a="1"/>
  <c r="K283" i="595" s="1"/>
  <c r="M283" i="595" s="1"/>
  <c r="H283" i="595"/>
  <c r="N282" i="595"/>
  <c r="K282" i="595"/>
  <c r="M282" i="595" s="1"/>
  <c r="K282" i="595" a="1"/>
  <c r="H282" i="595"/>
  <c r="N281" i="595"/>
  <c r="K281" i="595" a="1"/>
  <c r="K281" i="595" s="1"/>
  <c r="M281" i="595" s="1"/>
  <c r="H281" i="595"/>
  <c r="N280" i="595"/>
  <c r="K280" i="595"/>
  <c r="M280" i="595" s="1"/>
  <c r="K280" i="595" a="1"/>
  <c r="H280" i="595"/>
  <c r="N279" i="595"/>
  <c r="K279" i="595" a="1"/>
  <c r="K279" i="595" s="1"/>
  <c r="M279" i="595" s="1"/>
  <c r="H279" i="595"/>
  <c r="N278" i="595"/>
  <c r="K278" i="595"/>
  <c r="M278" i="595" s="1"/>
  <c r="K278" i="595" a="1"/>
  <c r="H278" i="595"/>
  <c r="V277" i="595"/>
  <c r="W277" i="595" s="1"/>
  <c r="N277" i="595"/>
  <c r="K277" i="595" a="1"/>
  <c r="K277" i="595" s="1"/>
  <c r="M277" i="595" s="1"/>
  <c r="J277" i="595" a="1"/>
  <c r="J277" i="595" s="1"/>
  <c r="H277" i="595"/>
  <c r="W276" i="595"/>
  <c r="V276" i="595"/>
  <c r="N276" i="595"/>
  <c r="K276" i="595"/>
  <c r="M276" i="595" s="1"/>
  <c r="K276" i="595" a="1"/>
  <c r="J276" i="595"/>
  <c r="J276" i="595" a="1"/>
  <c r="H276" i="595"/>
  <c r="V275" i="595"/>
  <c r="W275" i="595" s="1"/>
  <c r="N275" i="595"/>
  <c r="K275" i="595" a="1"/>
  <c r="K275" i="595" s="1"/>
  <c r="M275" i="595" s="1"/>
  <c r="J275" i="595" a="1"/>
  <c r="J275" i="595" s="1"/>
  <c r="H275" i="595"/>
  <c r="W274" i="595"/>
  <c r="V274" i="595"/>
  <c r="N274" i="595"/>
  <c r="K274" i="595"/>
  <c r="M274" i="595" s="1"/>
  <c r="K274" i="595" a="1"/>
  <c r="J274" i="595"/>
  <c r="J274" i="595" a="1"/>
  <c r="H274" i="595"/>
  <c r="V273" i="595"/>
  <c r="W273" i="595" s="1"/>
  <c r="N273" i="595"/>
  <c r="K273" i="595" a="1"/>
  <c r="K273" i="595" s="1"/>
  <c r="M273" i="595" s="1"/>
  <c r="J273" i="595" a="1"/>
  <c r="J273" i="595" s="1"/>
  <c r="H273" i="595"/>
  <c r="W272" i="595"/>
  <c r="V272" i="595"/>
  <c r="N272" i="595"/>
  <c r="K272" i="595"/>
  <c r="M272" i="595" s="1"/>
  <c r="K272" i="595" a="1"/>
  <c r="J272" i="595"/>
  <c r="J272" i="595" a="1"/>
  <c r="H272" i="595"/>
  <c r="V271" i="595"/>
  <c r="W271" i="595" s="1"/>
  <c r="N271" i="595"/>
  <c r="K271" i="595" a="1"/>
  <c r="K271" i="595" s="1"/>
  <c r="M271" i="595" s="1"/>
  <c r="J271" i="595" a="1"/>
  <c r="J271" i="595" s="1"/>
  <c r="H271" i="595"/>
  <c r="W270" i="595"/>
  <c r="V270" i="595"/>
  <c r="N270" i="595"/>
  <c r="K270" i="595"/>
  <c r="M270" i="595" s="1"/>
  <c r="K270" i="595" a="1"/>
  <c r="J270" i="595"/>
  <c r="J270" i="595" a="1"/>
  <c r="H270" i="595"/>
  <c r="V269" i="595"/>
  <c r="W269" i="595" s="1"/>
  <c r="N269" i="595"/>
  <c r="K269" i="595" a="1"/>
  <c r="K269" i="595" s="1"/>
  <c r="M269" i="595" s="1"/>
  <c r="J269" i="595" a="1"/>
  <c r="J269" i="595" s="1"/>
  <c r="H269" i="595"/>
  <c r="W268" i="595"/>
  <c r="V268" i="595"/>
  <c r="N268" i="595"/>
  <c r="K268" i="595"/>
  <c r="M268" i="595" s="1"/>
  <c r="K268" i="595" a="1"/>
  <c r="J268" i="595"/>
  <c r="J268" i="595" a="1"/>
  <c r="H268" i="595"/>
  <c r="V267" i="595"/>
  <c r="W267" i="595" s="1"/>
  <c r="N267" i="595"/>
  <c r="K267" i="595" a="1"/>
  <c r="K267" i="595" s="1"/>
  <c r="M267" i="595" s="1"/>
  <c r="J267" i="595" a="1"/>
  <c r="J267" i="595" s="1"/>
  <c r="H267" i="595"/>
  <c r="W266" i="595"/>
  <c r="V266" i="595"/>
  <c r="N266" i="595"/>
  <c r="K266" i="595"/>
  <c r="M266" i="595" s="1"/>
  <c r="K266" i="595" a="1"/>
  <c r="J266" i="595"/>
  <c r="J266" i="595" a="1"/>
  <c r="H266" i="595"/>
  <c r="N265" i="595"/>
  <c r="K265" i="595" a="1"/>
  <c r="K265" i="595" s="1"/>
  <c r="M265" i="595" s="1"/>
  <c r="H265" i="595"/>
  <c r="W264" i="595"/>
  <c r="V264" i="595"/>
  <c r="N264" i="595"/>
  <c r="K264" i="595"/>
  <c r="M264" i="595" s="1"/>
  <c r="K264" i="595" a="1"/>
  <c r="J264" i="595"/>
  <c r="J264" i="595" a="1"/>
  <c r="H264" i="595"/>
  <c r="V263" i="595"/>
  <c r="W263" i="595" s="1"/>
  <c r="N263" i="595"/>
  <c r="K263" i="595" a="1"/>
  <c r="K263" i="595" s="1"/>
  <c r="M263" i="595" s="1"/>
  <c r="J263" i="595" a="1"/>
  <c r="J263" i="595" s="1"/>
  <c r="H263" i="595"/>
  <c r="W262" i="595"/>
  <c r="V262" i="595"/>
  <c r="N262" i="595"/>
  <c r="K262" i="595"/>
  <c r="M262" i="595" s="1"/>
  <c r="K262" i="595" a="1"/>
  <c r="J262" i="595"/>
  <c r="J262" i="595" a="1"/>
  <c r="H262" i="595"/>
  <c r="V261" i="595"/>
  <c r="W261" i="595" s="1"/>
  <c r="N261" i="595"/>
  <c r="K261" i="595" a="1"/>
  <c r="K261" i="595" s="1"/>
  <c r="M261" i="595" s="1"/>
  <c r="J261" i="595" a="1"/>
  <c r="J261" i="595" s="1"/>
  <c r="H261" i="595"/>
  <c r="W260" i="595"/>
  <c r="V260" i="595"/>
  <c r="N260" i="595"/>
  <c r="K260" i="595"/>
  <c r="M260" i="595" s="1"/>
  <c r="K260" i="595" a="1"/>
  <c r="J260" i="595"/>
  <c r="J260" i="595" a="1"/>
  <c r="H260" i="595"/>
  <c r="V259" i="595"/>
  <c r="W259" i="595" s="1"/>
  <c r="N259" i="595"/>
  <c r="K259" i="595" a="1"/>
  <c r="K259" i="595" s="1"/>
  <c r="M259" i="595" s="1"/>
  <c r="J259" i="595" a="1"/>
  <c r="J259" i="595" s="1"/>
  <c r="H259" i="595"/>
  <c r="W258" i="595"/>
  <c r="V258" i="595"/>
  <c r="V292" i="595" s="1"/>
  <c r="W292" i="595" s="1"/>
  <c r="N258" i="595"/>
  <c r="N292" i="595" s="1"/>
  <c r="K258" i="595"/>
  <c r="K292" i="595" s="1"/>
  <c r="K258" i="595" a="1"/>
  <c r="J258" i="595"/>
  <c r="J258" i="595" a="1"/>
  <c r="H258" i="595"/>
  <c r="H292" i="595" s="1"/>
  <c r="AA257" i="595"/>
  <c r="Z257" i="595"/>
  <c r="Y257" i="595"/>
  <c r="X257" i="595"/>
  <c r="U257" i="595"/>
  <c r="T257" i="595"/>
  <c r="S257" i="595"/>
  <c r="R257" i="595"/>
  <c r="Q257" i="595"/>
  <c r="P257" i="595"/>
  <c r="O257" i="595"/>
  <c r="R338" i="595" s="1"/>
  <c r="J257" i="595" a="1"/>
  <c r="J257" i="595" s="1"/>
  <c r="I257" i="595"/>
  <c r="G257" i="595"/>
  <c r="H256" i="595"/>
  <c r="H255" i="595"/>
  <c r="H254" i="595"/>
  <c r="H253" i="595"/>
  <c r="H252" i="595"/>
  <c r="H251" i="595"/>
  <c r="K250" i="595" a="1"/>
  <c r="K250" i="595" s="1"/>
  <c r="M250" i="595" s="1"/>
  <c r="H250" i="595"/>
  <c r="K249" i="595" a="1"/>
  <c r="K249" i="595" s="1"/>
  <c r="M249" i="595" s="1"/>
  <c r="H249" i="595"/>
  <c r="K248" i="595" a="1"/>
  <c r="K248" i="595" s="1"/>
  <c r="M248" i="595" s="1"/>
  <c r="H248" i="595"/>
  <c r="K247" i="595" a="1"/>
  <c r="K247" i="595" s="1"/>
  <c r="M247" i="595" s="1"/>
  <c r="H247" i="595"/>
  <c r="W246" i="595"/>
  <c r="V246" i="595"/>
  <c r="N246" i="595"/>
  <c r="K246" i="595"/>
  <c r="M246" i="595" s="1"/>
  <c r="K246" i="595" a="1"/>
  <c r="J246" i="595"/>
  <c r="J246" i="595" a="1"/>
  <c r="H246" i="595"/>
  <c r="V245" i="595"/>
  <c r="W245" i="595" s="1"/>
  <c r="N245" i="595"/>
  <c r="K245" i="595" a="1"/>
  <c r="K245" i="595" s="1"/>
  <c r="M245" i="595" s="1"/>
  <c r="J245" i="595" a="1"/>
  <c r="J245" i="595" s="1"/>
  <c r="H245" i="595"/>
  <c r="W244" i="595"/>
  <c r="V244" i="595"/>
  <c r="N244" i="595"/>
  <c r="K244" i="595"/>
  <c r="M244" i="595" s="1"/>
  <c r="K244" i="595" a="1"/>
  <c r="J244" i="595"/>
  <c r="J244" i="595" a="1"/>
  <c r="H244" i="595"/>
  <c r="V243" i="595"/>
  <c r="W243" i="595" s="1"/>
  <c r="N243" i="595"/>
  <c r="K243" i="595" a="1"/>
  <c r="K243" i="595" s="1"/>
  <c r="M243" i="595" s="1"/>
  <c r="J243" i="595" a="1"/>
  <c r="J243" i="595" s="1"/>
  <c r="H243" i="595"/>
  <c r="M242" i="595"/>
  <c r="H242" i="595"/>
  <c r="W241" i="595"/>
  <c r="V241" i="595"/>
  <c r="N241" i="595"/>
  <c r="K241" i="595"/>
  <c r="M241" i="595" s="1"/>
  <c r="K241" i="595" a="1"/>
  <c r="J241" i="595"/>
  <c r="J241" i="595" a="1"/>
  <c r="H241" i="595"/>
  <c r="V240" i="595"/>
  <c r="W240" i="595" s="1"/>
  <c r="N240" i="595"/>
  <c r="K240" i="595" a="1"/>
  <c r="K240" i="595" s="1"/>
  <c r="M240" i="595" s="1"/>
  <c r="J240" i="595" a="1"/>
  <c r="J240" i="595" s="1"/>
  <c r="H240" i="595"/>
  <c r="K239" i="595" a="1"/>
  <c r="K239" i="595" s="1"/>
  <c r="M239" i="595" s="1"/>
  <c r="H239" i="595"/>
  <c r="H238" i="595"/>
  <c r="V237" i="595"/>
  <c r="W237" i="595" s="1"/>
  <c r="N237" i="595"/>
  <c r="K237" i="595" a="1"/>
  <c r="K237" i="595" s="1"/>
  <c r="M237" i="595" s="1"/>
  <c r="J237" i="595" a="1"/>
  <c r="J237" i="595" s="1"/>
  <c r="H237" i="595"/>
  <c r="W236" i="595"/>
  <c r="V236" i="595"/>
  <c r="N236" i="595"/>
  <c r="K236" i="595"/>
  <c r="M236" i="595" s="1"/>
  <c r="K236" i="595" a="1"/>
  <c r="J236" i="595"/>
  <c r="J236" i="595" a="1"/>
  <c r="H236" i="595"/>
  <c r="V235" i="595"/>
  <c r="W235" i="595" s="1"/>
  <c r="N235" i="595"/>
  <c r="K235" i="595" a="1"/>
  <c r="K235" i="595" s="1"/>
  <c r="M235" i="595" s="1"/>
  <c r="J235" i="595" a="1"/>
  <c r="J235" i="595" s="1"/>
  <c r="H235" i="595"/>
  <c r="W234" i="595"/>
  <c r="V234" i="595"/>
  <c r="N234" i="595"/>
  <c r="K234" i="595"/>
  <c r="M234" i="595" s="1"/>
  <c r="K234" i="595" a="1"/>
  <c r="J234" i="595"/>
  <c r="J234" i="595" a="1"/>
  <c r="H234" i="595"/>
  <c r="V233" i="595"/>
  <c r="W233" i="595" s="1"/>
  <c r="N233" i="595"/>
  <c r="K233" i="595" a="1"/>
  <c r="K233" i="595" s="1"/>
  <c r="M233" i="595" s="1"/>
  <c r="J233" i="595" a="1"/>
  <c r="J233" i="595" s="1"/>
  <c r="H233" i="595"/>
  <c r="W232" i="595"/>
  <c r="V232" i="595"/>
  <c r="N232" i="595"/>
  <c r="K232" i="595"/>
  <c r="M232" i="595" s="1"/>
  <c r="K232" i="595" a="1"/>
  <c r="J232" i="595"/>
  <c r="J232" i="595" a="1"/>
  <c r="H232" i="595"/>
  <c r="V231" i="595"/>
  <c r="W231" i="595" s="1"/>
  <c r="N231" i="595"/>
  <c r="K231" i="595" a="1"/>
  <c r="K231" i="595" s="1"/>
  <c r="M231" i="595" s="1"/>
  <c r="J231" i="595" a="1"/>
  <c r="J231" i="595" s="1"/>
  <c r="H231" i="595"/>
  <c r="W230" i="595"/>
  <c r="V230" i="595"/>
  <c r="N230" i="595"/>
  <c r="K230" i="595"/>
  <c r="M230" i="595" s="1"/>
  <c r="K230" i="595" a="1"/>
  <c r="J230" i="595"/>
  <c r="J230" i="595" a="1"/>
  <c r="H230" i="595"/>
  <c r="V229" i="595"/>
  <c r="W229" i="595" s="1"/>
  <c r="N229" i="595"/>
  <c r="K229" i="595" a="1"/>
  <c r="K229" i="595" s="1"/>
  <c r="M229" i="595" s="1"/>
  <c r="J229" i="595" a="1"/>
  <c r="J229" i="595" s="1"/>
  <c r="H229" i="595"/>
  <c r="W228" i="595"/>
  <c r="V228" i="595"/>
  <c r="N228" i="595"/>
  <c r="K228" i="595"/>
  <c r="M228" i="595" s="1"/>
  <c r="K228" i="595" a="1"/>
  <c r="J228" i="595"/>
  <c r="J228" i="595" a="1"/>
  <c r="H228" i="595"/>
  <c r="N227" i="595"/>
  <c r="K227" i="595" a="1"/>
  <c r="K227" i="595" s="1"/>
  <c r="M227" i="595" s="1"/>
  <c r="H227" i="595"/>
  <c r="N226" i="595"/>
  <c r="K226" i="595"/>
  <c r="M226" i="595" s="1"/>
  <c r="K226" i="595" a="1"/>
  <c r="H226" i="595"/>
  <c r="N225" i="595"/>
  <c r="K225" i="595" a="1"/>
  <c r="K225" i="595" s="1"/>
  <c r="M225" i="595" s="1"/>
  <c r="H225" i="595"/>
  <c r="N224" i="595"/>
  <c r="K224" i="595"/>
  <c r="M224" i="595" s="1"/>
  <c r="K224" i="595" a="1"/>
  <c r="H224" i="595"/>
  <c r="N223" i="595"/>
  <c r="K223" i="595" a="1"/>
  <c r="K223" i="595" s="1"/>
  <c r="M223" i="595" s="1"/>
  <c r="H223" i="595"/>
  <c r="N222" i="595"/>
  <c r="K222" i="595"/>
  <c r="M222" i="595" s="1"/>
  <c r="K222" i="595" a="1"/>
  <c r="H222" i="595"/>
  <c r="N221" i="595"/>
  <c r="K221" i="595" a="1"/>
  <c r="K221" i="595" s="1"/>
  <c r="M221" i="595" s="1"/>
  <c r="H221" i="595"/>
  <c r="N220" i="595"/>
  <c r="K220" i="595"/>
  <c r="M220" i="595" s="1"/>
  <c r="K220" i="595" a="1"/>
  <c r="H220" i="595"/>
  <c r="V219" i="595"/>
  <c r="W219" i="595" s="1"/>
  <c r="N219" i="595"/>
  <c r="K219" i="595" a="1"/>
  <c r="K219" i="595" s="1"/>
  <c r="M219" i="595" s="1"/>
  <c r="J219" i="595" a="1"/>
  <c r="J219" i="595" s="1"/>
  <c r="H219" i="595"/>
  <c r="W218" i="595"/>
  <c r="V218" i="595"/>
  <c r="N218" i="595"/>
  <c r="K218" i="595"/>
  <c r="M218" i="595" s="1"/>
  <c r="K218" i="595" a="1"/>
  <c r="J218" i="595"/>
  <c r="J218" i="595" a="1"/>
  <c r="H218" i="595"/>
  <c r="V217" i="595"/>
  <c r="W217" i="595" s="1"/>
  <c r="N217" i="595"/>
  <c r="K217" i="595" a="1"/>
  <c r="K217" i="595" s="1"/>
  <c r="M217" i="595" s="1"/>
  <c r="J217" i="595" a="1"/>
  <c r="J217" i="595" s="1"/>
  <c r="H217" i="595"/>
  <c r="W216" i="595"/>
  <c r="V216" i="595"/>
  <c r="N216" i="595"/>
  <c r="K216" i="595"/>
  <c r="M216" i="595" s="1"/>
  <c r="K216" i="595" a="1"/>
  <c r="J216" i="595"/>
  <c r="J216" i="595" a="1"/>
  <c r="H216" i="595"/>
  <c r="V215" i="595"/>
  <c r="W215" i="595" s="1"/>
  <c r="N215" i="595"/>
  <c r="K215" i="595" a="1"/>
  <c r="K215" i="595" s="1"/>
  <c r="M215" i="595" s="1"/>
  <c r="J215" i="595" a="1"/>
  <c r="J215" i="595" s="1"/>
  <c r="H215" i="595"/>
  <c r="W214" i="595"/>
  <c r="V214" i="595"/>
  <c r="N214" i="595"/>
  <c r="K214" i="595"/>
  <c r="M214" i="595" s="1"/>
  <c r="K214" i="595" a="1"/>
  <c r="J214" i="595"/>
  <c r="J214" i="595" a="1"/>
  <c r="H214" i="595"/>
  <c r="V213" i="595"/>
  <c r="W213" i="595" s="1"/>
  <c r="N213" i="595"/>
  <c r="K213" i="595" a="1"/>
  <c r="K213" i="595" s="1"/>
  <c r="M213" i="595" s="1"/>
  <c r="J213" i="595" a="1"/>
  <c r="J213" i="595" s="1"/>
  <c r="H213" i="595"/>
  <c r="W212" i="595"/>
  <c r="V212" i="595"/>
  <c r="N212" i="595"/>
  <c r="K212" i="595"/>
  <c r="M212" i="595" s="1"/>
  <c r="K212" i="595" a="1"/>
  <c r="J212" i="595"/>
  <c r="J212" i="595" a="1"/>
  <c r="H212" i="595"/>
  <c r="V211" i="595"/>
  <c r="W211" i="595" s="1"/>
  <c r="N211" i="595"/>
  <c r="K211" i="595" a="1"/>
  <c r="K211" i="595" s="1"/>
  <c r="M211" i="595" s="1"/>
  <c r="J211" i="595" a="1"/>
  <c r="J211" i="595" s="1"/>
  <c r="H211" i="595"/>
  <c r="W210" i="595"/>
  <c r="V210" i="595"/>
  <c r="N210" i="595"/>
  <c r="K210" i="595"/>
  <c r="M210" i="595" s="1"/>
  <c r="K210" i="595" a="1"/>
  <c r="J210" i="595"/>
  <c r="J210" i="595" a="1"/>
  <c r="H210" i="595"/>
  <c r="V209" i="595"/>
  <c r="W209" i="595" s="1"/>
  <c r="N209" i="595"/>
  <c r="K209" i="595" a="1"/>
  <c r="K209" i="595" s="1"/>
  <c r="M209" i="595" s="1"/>
  <c r="J209" i="595" a="1"/>
  <c r="J209" i="595" s="1"/>
  <c r="H209" i="595"/>
  <c r="W208" i="595"/>
  <c r="V208" i="595"/>
  <c r="N208" i="595"/>
  <c r="K208" i="595"/>
  <c r="M208" i="595" s="1"/>
  <c r="K208" i="595" a="1"/>
  <c r="J208" i="595"/>
  <c r="J208" i="595" a="1"/>
  <c r="H208" i="595"/>
  <c r="H207" i="595"/>
  <c r="H206" i="595"/>
  <c r="H205" i="595"/>
  <c r="W204" i="595"/>
  <c r="V204" i="595"/>
  <c r="N204" i="595"/>
  <c r="K204" i="595"/>
  <c r="M204" i="595" s="1"/>
  <c r="K204" i="595" a="1"/>
  <c r="J204" i="595"/>
  <c r="J204" i="595" a="1"/>
  <c r="H204" i="595"/>
  <c r="V203" i="595"/>
  <c r="W203" i="595" s="1"/>
  <c r="N203" i="595"/>
  <c r="K203" i="595" a="1"/>
  <c r="K203" i="595" s="1"/>
  <c r="M203" i="595" s="1"/>
  <c r="J203" i="595" a="1"/>
  <c r="J203" i="595" s="1"/>
  <c r="H203" i="595"/>
  <c r="W202" i="595"/>
  <c r="V202" i="595"/>
  <c r="N202" i="595"/>
  <c r="K202" i="595"/>
  <c r="M202" i="595" s="1"/>
  <c r="K202" i="595" a="1"/>
  <c r="J202" i="595"/>
  <c r="J202" i="595" a="1"/>
  <c r="H202" i="595"/>
  <c r="H201" i="595"/>
  <c r="V200" i="595"/>
  <c r="V257" i="595" s="1"/>
  <c r="W257" i="595" s="1"/>
  <c r="N200" i="595"/>
  <c r="N257" i="595" s="1"/>
  <c r="K200" i="595" a="1"/>
  <c r="K200" i="595" s="1"/>
  <c r="J200" i="595" a="1"/>
  <c r="J200" i="595" s="1"/>
  <c r="H200" i="595"/>
  <c r="H257" i="595" s="1"/>
  <c r="AA199" i="595"/>
  <c r="AA335" i="595" s="1"/>
  <c r="Z199" i="595"/>
  <c r="Z335" i="595" s="1"/>
  <c r="Y199" i="595"/>
  <c r="Y335" i="595" s="1"/>
  <c r="X199" i="595"/>
  <c r="X335" i="595" s="1"/>
  <c r="U199" i="595"/>
  <c r="U335" i="595" s="1"/>
  <c r="T199" i="595"/>
  <c r="T335" i="595" s="1"/>
  <c r="S199" i="595"/>
  <c r="S335" i="595" s="1"/>
  <c r="R199" i="595"/>
  <c r="R335" i="595" s="1"/>
  <c r="Q199" i="595"/>
  <c r="Q335" i="595" s="1"/>
  <c r="P199" i="595"/>
  <c r="X338" i="595" s="1"/>
  <c r="O199" i="595"/>
  <c r="O335" i="595" s="1"/>
  <c r="I199" i="595"/>
  <c r="I335" i="595" s="1"/>
  <c r="B343" i="595" s="1"/>
  <c r="G199" i="595"/>
  <c r="J199" i="595" s="1" a="1"/>
  <c r="J199" i="595" s="1"/>
  <c r="V198" i="595"/>
  <c r="W198" i="595" s="1"/>
  <c r="N198" i="595"/>
  <c r="K198" i="595" a="1"/>
  <c r="K198" i="595" s="1"/>
  <c r="M198" i="595" s="1"/>
  <c r="J198" i="595" a="1"/>
  <c r="J198" i="595" s="1"/>
  <c r="H198" i="595"/>
  <c r="W197" i="595"/>
  <c r="V197" i="595"/>
  <c r="N197" i="595"/>
  <c r="K197" i="595"/>
  <c r="M197" i="595" s="1"/>
  <c r="K197" i="595" a="1"/>
  <c r="J197" i="595"/>
  <c r="J197" i="595" a="1"/>
  <c r="H197" i="595"/>
  <c r="K196" i="595" a="1"/>
  <c r="K196" i="595" s="1"/>
  <c r="M196" i="595" s="1"/>
  <c r="H196" i="595"/>
  <c r="K195" i="595" a="1"/>
  <c r="K195" i="595" s="1"/>
  <c r="M195" i="595" s="1"/>
  <c r="H195" i="595"/>
  <c r="K194" i="595" a="1"/>
  <c r="K194" i="595" s="1"/>
  <c r="M194" i="595" s="1"/>
  <c r="H194" i="595"/>
  <c r="K193" i="595" a="1"/>
  <c r="K193" i="595" s="1"/>
  <c r="M193" i="595" s="1"/>
  <c r="H193" i="595"/>
  <c r="W192" i="595"/>
  <c r="V192" i="595"/>
  <c r="N192" i="595"/>
  <c r="K192" i="595"/>
  <c r="M192" i="595" s="1"/>
  <c r="K192" i="595" a="1"/>
  <c r="J192" i="595"/>
  <c r="J192" i="595" a="1"/>
  <c r="H192" i="595"/>
  <c r="V191" i="595"/>
  <c r="W191" i="595" s="1"/>
  <c r="N191" i="595"/>
  <c r="K191" i="595" a="1"/>
  <c r="K191" i="595" s="1"/>
  <c r="M191" i="595" s="1"/>
  <c r="J191" i="595" a="1"/>
  <c r="J191" i="595" s="1"/>
  <c r="H191" i="595"/>
  <c r="W190" i="595"/>
  <c r="V190" i="595"/>
  <c r="N190" i="595"/>
  <c r="K190" i="595"/>
  <c r="M190" i="595" s="1"/>
  <c r="K190" i="595" a="1"/>
  <c r="J190" i="595"/>
  <c r="J190" i="595" a="1"/>
  <c r="H190" i="595"/>
  <c r="N189" i="595"/>
  <c r="K189" i="595" a="1"/>
  <c r="K189" i="595" s="1"/>
  <c r="M189" i="595" s="1"/>
  <c r="J189" i="595" a="1"/>
  <c r="J189" i="595" s="1"/>
  <c r="H189" i="595"/>
  <c r="N188" i="595"/>
  <c r="K188" i="595"/>
  <c r="M188" i="595" s="1"/>
  <c r="K188" i="595" a="1"/>
  <c r="J188" i="595" a="1"/>
  <c r="J188" i="595" s="1"/>
  <c r="H188" i="595"/>
  <c r="W187" i="595"/>
  <c r="V187" i="595"/>
  <c r="N187" i="595"/>
  <c r="K187" i="595"/>
  <c r="M187" i="595" s="1"/>
  <c r="K187" i="595" a="1"/>
  <c r="J187" i="595" a="1"/>
  <c r="J187" i="595" s="1"/>
  <c r="H187" i="595"/>
  <c r="W186" i="595"/>
  <c r="V186" i="595"/>
  <c r="N186" i="595"/>
  <c r="K186" i="595"/>
  <c r="M186" i="595" s="1"/>
  <c r="K186" i="595" a="1"/>
  <c r="J186" i="595" a="1"/>
  <c r="J186" i="595" s="1"/>
  <c r="H186" i="595"/>
  <c r="N185" i="595"/>
  <c r="K185" i="595"/>
  <c r="M185" i="595" s="1"/>
  <c r="K185" i="595" a="1"/>
  <c r="H185" i="595"/>
  <c r="N184" i="595"/>
  <c r="K184" i="595" a="1"/>
  <c r="K184" i="595" s="1"/>
  <c r="M184" i="595" s="1"/>
  <c r="H184" i="595"/>
  <c r="W183" i="595"/>
  <c r="V183" i="595"/>
  <c r="N183" i="595"/>
  <c r="K183" i="595"/>
  <c r="M183" i="595" s="1"/>
  <c r="K183" i="595" a="1"/>
  <c r="J183" i="595" a="1"/>
  <c r="J183" i="595" s="1"/>
  <c r="H183" i="595"/>
  <c r="W182" i="595"/>
  <c r="V182" i="595"/>
  <c r="N182" i="595"/>
  <c r="K182" i="595"/>
  <c r="M182" i="595" s="1"/>
  <c r="K182" i="595" a="1"/>
  <c r="J182" i="595" a="1"/>
  <c r="J182" i="595" s="1"/>
  <c r="H182" i="595"/>
  <c r="W181" i="595"/>
  <c r="V181" i="595"/>
  <c r="N181" i="595"/>
  <c r="K181" i="595"/>
  <c r="M181" i="595" s="1"/>
  <c r="K181" i="595" a="1"/>
  <c r="J181" i="595" a="1"/>
  <c r="J181" i="595" s="1"/>
  <c r="H181" i="595"/>
  <c r="W180" i="595"/>
  <c r="V180" i="595"/>
  <c r="N180" i="595"/>
  <c r="K180" i="595"/>
  <c r="M180" i="595" s="1"/>
  <c r="K180" i="595" a="1"/>
  <c r="J180" i="595" a="1"/>
  <c r="J180" i="595" s="1"/>
  <c r="H180" i="595"/>
  <c r="W179" i="595"/>
  <c r="V179" i="595"/>
  <c r="N179" i="595"/>
  <c r="K179" i="595"/>
  <c r="M179" i="595" s="1"/>
  <c r="K179" i="595" a="1"/>
  <c r="J179" i="595" a="1"/>
  <c r="J179" i="595" s="1"/>
  <c r="H179" i="595"/>
  <c r="W178" i="595"/>
  <c r="W199" i="595" s="1"/>
  <c r="W335" i="595" s="1"/>
  <c r="V178" i="595"/>
  <c r="V199" i="595" s="1"/>
  <c r="V335" i="595" s="1"/>
  <c r="I344" i="595" s="1"/>
  <c r="N178" i="595"/>
  <c r="N199" i="595" s="1"/>
  <c r="N335" i="595" s="1"/>
  <c r="B344" i="595" s="1"/>
  <c r="E344" i="595" s="1"/>
  <c r="K178" i="595"/>
  <c r="K199" i="595" s="1"/>
  <c r="K178" i="595" a="1"/>
  <c r="J178" i="595" a="1"/>
  <c r="J178" i="595" s="1"/>
  <c r="H178" i="595"/>
  <c r="H199" i="595" s="1"/>
  <c r="H335" i="595" s="1"/>
  <c r="E342" i="595" s="1"/>
  <c r="X171" i="595"/>
  <c r="Q529" i="595" s="1"/>
  <c r="X170" i="595"/>
  <c r="Q528" i="595" s="1"/>
  <c r="G170" i="595"/>
  <c r="C170" i="595"/>
  <c r="X169" i="595"/>
  <c r="Q527" i="595" s="1"/>
  <c r="I169" i="595"/>
  <c r="E169" i="595"/>
  <c r="K169" i="595" s="1"/>
  <c r="M169" i="595" s="1"/>
  <c r="I168" i="595"/>
  <c r="E168" i="595"/>
  <c r="K168" i="595" s="1"/>
  <c r="M168" i="595" s="1"/>
  <c r="I167" i="595"/>
  <c r="E167" i="595"/>
  <c r="K167" i="595" s="1"/>
  <c r="M167" i="595" s="1"/>
  <c r="X166" i="595"/>
  <c r="Q524" i="595" s="1"/>
  <c r="I166" i="595"/>
  <c r="I170" i="595" s="1"/>
  <c r="E166" i="595"/>
  <c r="E170" i="595" s="1"/>
  <c r="AA163" i="595"/>
  <c r="Z163" i="595"/>
  <c r="Y163" i="595"/>
  <c r="X163" i="595"/>
  <c r="U163" i="595"/>
  <c r="T163" i="595"/>
  <c r="S163" i="595"/>
  <c r="R163" i="595"/>
  <c r="Q163" i="595"/>
  <c r="P163" i="595"/>
  <c r="O163" i="595"/>
  <c r="I163" i="595"/>
  <c r="G163" i="595"/>
  <c r="C529" i="595" s="1"/>
  <c r="H162" i="595"/>
  <c r="H161" i="595"/>
  <c r="H160" i="595"/>
  <c r="W159" i="595"/>
  <c r="V159" i="595"/>
  <c r="N159" i="595"/>
  <c r="K159" i="595" a="1"/>
  <c r="K159" i="595" s="1"/>
  <c r="J159" i="595" a="1"/>
  <c r="J159" i="595" s="1"/>
  <c r="D159" i="595"/>
  <c r="H159" i="595" s="1"/>
  <c r="V158" i="595"/>
  <c r="W158" i="595" s="1"/>
  <c r="N158" i="595"/>
  <c r="K158" i="595" a="1"/>
  <c r="K158" i="595" s="1"/>
  <c r="M158" i="595" s="1"/>
  <c r="J158" i="595" a="1"/>
  <c r="J158" i="595" s="1"/>
  <c r="H158" i="595"/>
  <c r="H157" i="595"/>
  <c r="H156" i="595"/>
  <c r="W155" i="595"/>
  <c r="V155" i="595"/>
  <c r="N155" i="595"/>
  <c r="K155" i="595"/>
  <c r="M155" i="595" s="1"/>
  <c r="K155" i="595" a="1"/>
  <c r="J155" i="595"/>
  <c r="J155" i="595" a="1"/>
  <c r="H155" i="595"/>
  <c r="V154" i="595"/>
  <c r="W154" i="595" s="1"/>
  <c r="N154" i="595"/>
  <c r="K154" i="595" a="1"/>
  <c r="K154" i="595" s="1"/>
  <c r="M154" i="595" s="1"/>
  <c r="J154" i="595" a="1"/>
  <c r="J154" i="595" s="1"/>
  <c r="H154" i="595"/>
  <c r="H153" i="595"/>
  <c r="V152" i="595"/>
  <c r="W152" i="595" s="1"/>
  <c r="N152" i="595"/>
  <c r="K152" i="595" a="1"/>
  <c r="K152" i="595" s="1"/>
  <c r="M152" i="595" s="1"/>
  <c r="J152" i="595" a="1"/>
  <c r="J152" i="595" s="1"/>
  <c r="H152" i="595"/>
  <c r="W151" i="595"/>
  <c r="V151" i="595"/>
  <c r="N151" i="595"/>
  <c r="K151" i="595"/>
  <c r="M151" i="595" s="1"/>
  <c r="K151" i="595" a="1"/>
  <c r="J151" i="595"/>
  <c r="J151" i="595" a="1"/>
  <c r="H151" i="595"/>
  <c r="V150" i="595"/>
  <c r="W150" i="595" s="1"/>
  <c r="N150" i="595"/>
  <c r="K150" i="595" a="1"/>
  <c r="K150" i="595" s="1"/>
  <c r="M150" i="595" s="1"/>
  <c r="J150" i="595" a="1"/>
  <c r="J150" i="595" s="1"/>
  <c r="H150" i="595"/>
  <c r="W149" i="595"/>
  <c r="V149" i="595"/>
  <c r="V163" i="595" s="1"/>
  <c r="W163" i="595" s="1"/>
  <c r="N149" i="595"/>
  <c r="N163" i="595" s="1"/>
  <c r="K149" i="595"/>
  <c r="K163" i="595" s="1"/>
  <c r="K149" i="595" a="1"/>
  <c r="J149" i="595"/>
  <c r="J149" i="595" a="1"/>
  <c r="H149" i="595"/>
  <c r="H163" i="595" s="1"/>
  <c r="AA148" i="595"/>
  <c r="Z148" i="595"/>
  <c r="Y148" i="595"/>
  <c r="X148" i="595"/>
  <c r="U148" i="595"/>
  <c r="T148" i="595"/>
  <c r="S148" i="595"/>
  <c r="Q148" i="595"/>
  <c r="P148" i="595"/>
  <c r="O148" i="595"/>
  <c r="R170" i="595" s="1"/>
  <c r="I148" i="595"/>
  <c r="G148" i="595"/>
  <c r="C528" i="595" s="1"/>
  <c r="V147" i="595"/>
  <c r="W147" i="595" s="1"/>
  <c r="N147" i="595"/>
  <c r="K147" i="595" a="1"/>
  <c r="K147" i="595" s="1"/>
  <c r="M147" i="595" s="1"/>
  <c r="J147" i="595" a="1"/>
  <c r="J147" i="595" s="1"/>
  <c r="H147" i="595"/>
  <c r="K146" i="595"/>
  <c r="K146" i="595" a="1"/>
  <c r="H146" i="595"/>
  <c r="K145" i="595" a="1"/>
  <c r="K145" i="595" s="1"/>
  <c r="H145" i="595"/>
  <c r="K144" i="595"/>
  <c r="K144" i="595" a="1"/>
  <c r="H144" i="595"/>
  <c r="K143" i="595" a="1"/>
  <c r="K143" i="595" s="1"/>
  <c r="H143" i="595"/>
  <c r="W142" i="595"/>
  <c r="V142" i="595"/>
  <c r="N142" i="595"/>
  <c r="K142" i="595"/>
  <c r="M142" i="595" s="1"/>
  <c r="K142" i="595" a="1"/>
  <c r="J142" i="595"/>
  <c r="J142" i="595" a="1"/>
  <c r="H142" i="595"/>
  <c r="V141" i="595"/>
  <c r="W141" i="595" s="1"/>
  <c r="N141" i="595"/>
  <c r="K141" i="595" a="1"/>
  <c r="K141" i="595" s="1"/>
  <c r="M141" i="595" s="1"/>
  <c r="J141" i="595" a="1"/>
  <c r="J141" i="595" s="1"/>
  <c r="H141" i="595"/>
  <c r="W140" i="595"/>
  <c r="V140" i="595"/>
  <c r="N140" i="595"/>
  <c r="K140" i="595"/>
  <c r="M140" i="595" s="1"/>
  <c r="K140" i="595" a="1"/>
  <c r="J140" i="595"/>
  <c r="J140" i="595" a="1"/>
  <c r="H140" i="595"/>
  <c r="V139" i="595"/>
  <c r="W139" i="595" s="1"/>
  <c r="N139" i="595"/>
  <c r="K139" i="595" a="1"/>
  <c r="K139" i="595" s="1"/>
  <c r="M139" i="595" s="1"/>
  <c r="J139" i="595" a="1"/>
  <c r="J139" i="595" s="1"/>
  <c r="H139" i="595"/>
  <c r="W138" i="595"/>
  <c r="V138" i="595"/>
  <c r="V148" i="595" s="1"/>
  <c r="W148" i="595" s="1"/>
  <c r="N138" i="595"/>
  <c r="N148" i="595" s="1"/>
  <c r="K138" i="595"/>
  <c r="K138" i="595" a="1"/>
  <c r="J138" i="595"/>
  <c r="J138" i="595" a="1"/>
  <c r="H138" i="595"/>
  <c r="H148" i="595" s="1"/>
  <c r="AA137" i="595"/>
  <c r="Z137" i="595"/>
  <c r="Y137" i="595"/>
  <c r="X137" i="595"/>
  <c r="U137" i="595"/>
  <c r="T137" i="595"/>
  <c r="S137" i="595"/>
  <c r="Q137" i="595"/>
  <c r="P137" i="595"/>
  <c r="O137" i="595"/>
  <c r="R169" i="595" s="1"/>
  <c r="I137" i="595"/>
  <c r="G137" i="595"/>
  <c r="C527" i="595" s="1"/>
  <c r="V136" i="595"/>
  <c r="W136" i="595" s="1"/>
  <c r="N136" i="595"/>
  <c r="K136" i="595" a="1"/>
  <c r="K136" i="595" s="1"/>
  <c r="M136" i="595" s="1"/>
  <c r="J136" i="595" a="1"/>
  <c r="J136" i="595" s="1"/>
  <c r="H136" i="595"/>
  <c r="W135" i="595"/>
  <c r="V135" i="595"/>
  <c r="N135" i="595"/>
  <c r="K135" i="595"/>
  <c r="M135" i="595" s="1"/>
  <c r="K135" i="595" a="1"/>
  <c r="J135" i="595"/>
  <c r="J135" i="595" a="1"/>
  <c r="H135" i="595"/>
  <c r="V134" i="595"/>
  <c r="W134" i="595" s="1"/>
  <c r="N134" i="595"/>
  <c r="K134" i="595" a="1"/>
  <c r="K134" i="595" s="1"/>
  <c r="M134" i="595" s="1"/>
  <c r="J134" i="595" a="1"/>
  <c r="J134" i="595" s="1"/>
  <c r="H134" i="595"/>
  <c r="W133" i="595"/>
  <c r="V133" i="595"/>
  <c r="N133" i="595"/>
  <c r="K133" i="595"/>
  <c r="M133" i="595" s="1"/>
  <c r="K133" i="595" a="1"/>
  <c r="J133" i="595"/>
  <c r="J133" i="595" a="1"/>
  <c r="H133" i="595"/>
  <c r="V132" i="595"/>
  <c r="W132" i="595" s="1"/>
  <c r="N132" i="595"/>
  <c r="K132" i="595" a="1"/>
  <c r="K132" i="595" s="1"/>
  <c r="M132" i="595" s="1"/>
  <c r="J132" i="595" a="1"/>
  <c r="J132" i="595" s="1"/>
  <c r="H132" i="595"/>
  <c r="W131" i="595"/>
  <c r="V131" i="595"/>
  <c r="N131" i="595"/>
  <c r="K131" i="595"/>
  <c r="M131" i="595" s="1"/>
  <c r="K131" i="595" a="1"/>
  <c r="J131" i="595"/>
  <c r="J131" i="595" a="1"/>
  <c r="H131" i="595"/>
  <c r="V130" i="595"/>
  <c r="W130" i="595" s="1"/>
  <c r="N130" i="595"/>
  <c r="K130" i="595" a="1"/>
  <c r="K130" i="595" s="1"/>
  <c r="M130" i="595" s="1"/>
  <c r="J130" i="595" a="1"/>
  <c r="J130" i="595" s="1"/>
  <c r="H130" i="595"/>
  <c r="W129" i="595"/>
  <c r="V129" i="595"/>
  <c r="N129" i="595"/>
  <c r="K129" i="595"/>
  <c r="M129" i="595" s="1"/>
  <c r="K129" i="595" a="1"/>
  <c r="J129" i="595"/>
  <c r="J129" i="595" a="1"/>
  <c r="H129" i="595"/>
  <c r="V128" i="595"/>
  <c r="W128" i="595" s="1"/>
  <c r="N128" i="595"/>
  <c r="K128" i="595" a="1"/>
  <c r="K128" i="595" s="1"/>
  <c r="M128" i="595" s="1"/>
  <c r="J128" i="595" a="1"/>
  <c r="J128" i="595" s="1"/>
  <c r="H128" i="595"/>
  <c r="W127" i="595"/>
  <c r="V127" i="595"/>
  <c r="N127" i="595"/>
  <c r="K127" i="595"/>
  <c r="M127" i="595" s="1"/>
  <c r="K127" i="595" a="1"/>
  <c r="J127" i="595"/>
  <c r="J127" i="595" a="1"/>
  <c r="H127" i="595"/>
  <c r="V126" i="595"/>
  <c r="W126" i="595" s="1"/>
  <c r="N126" i="595"/>
  <c r="K126" i="595" a="1"/>
  <c r="K126" i="595" s="1"/>
  <c r="M126" i="595" s="1"/>
  <c r="J126" i="595" a="1"/>
  <c r="J126" i="595" s="1"/>
  <c r="H126" i="595"/>
  <c r="W125" i="595"/>
  <c r="V125" i="595"/>
  <c r="N125" i="595"/>
  <c r="K125" i="595"/>
  <c r="M125" i="595" s="1"/>
  <c r="K125" i="595" a="1"/>
  <c r="J125" i="595"/>
  <c r="J125" i="595" a="1"/>
  <c r="H125" i="595"/>
  <c r="V124" i="595"/>
  <c r="W124" i="595" s="1"/>
  <c r="N124" i="595"/>
  <c r="K124" i="595" a="1"/>
  <c r="K124" i="595" s="1"/>
  <c r="M124" i="595" s="1"/>
  <c r="J124" i="595" a="1"/>
  <c r="J124" i="595" s="1"/>
  <c r="H124" i="595"/>
  <c r="W123" i="595"/>
  <c r="V123" i="595"/>
  <c r="N123" i="595"/>
  <c r="K123" i="595"/>
  <c r="M123" i="595" s="1"/>
  <c r="K123" i="595" a="1"/>
  <c r="J123" i="595"/>
  <c r="J123" i="595" a="1"/>
  <c r="H123" i="595"/>
  <c r="V122" i="595"/>
  <c r="V137" i="595" s="1"/>
  <c r="W137" i="595" s="1"/>
  <c r="N122" i="595"/>
  <c r="N137" i="595" s="1"/>
  <c r="K122" i="595" a="1"/>
  <c r="K122" i="595" s="1"/>
  <c r="J122" i="595" a="1"/>
  <c r="J122" i="595" s="1"/>
  <c r="H122" i="595"/>
  <c r="H137" i="595" s="1"/>
  <c r="AA121" i="595"/>
  <c r="Z121" i="595"/>
  <c r="Y121" i="595"/>
  <c r="X121" i="595"/>
  <c r="U121" i="595"/>
  <c r="T121" i="595"/>
  <c r="S121" i="595"/>
  <c r="R121" i="595"/>
  <c r="Q121" i="595"/>
  <c r="P121" i="595"/>
  <c r="O121" i="595"/>
  <c r="R168" i="595" s="1"/>
  <c r="I121" i="595"/>
  <c r="G121" i="595"/>
  <c r="C526" i="595" s="1"/>
  <c r="V120" i="595"/>
  <c r="W120" i="595" s="1"/>
  <c r="N120" i="595"/>
  <c r="K120" i="595" a="1"/>
  <c r="K120" i="595" s="1"/>
  <c r="M120" i="595" s="1"/>
  <c r="J120" i="595" a="1"/>
  <c r="J120" i="595" s="1"/>
  <c r="H120" i="595"/>
  <c r="W119" i="595"/>
  <c r="V119" i="595"/>
  <c r="N119" i="595"/>
  <c r="K119" i="595"/>
  <c r="M119" i="595" s="1"/>
  <c r="K119" i="595" a="1"/>
  <c r="J119" i="595"/>
  <c r="J119" i="595" a="1"/>
  <c r="H119" i="595"/>
  <c r="V118" i="595"/>
  <c r="W118" i="595" s="1"/>
  <c r="N118" i="595"/>
  <c r="K118" i="595" a="1"/>
  <c r="K118" i="595" s="1"/>
  <c r="M118" i="595" s="1"/>
  <c r="J118" i="595" a="1"/>
  <c r="J118" i="595" s="1"/>
  <c r="H118" i="595"/>
  <c r="K117" i="595"/>
  <c r="K117" i="595" a="1"/>
  <c r="H117" i="595"/>
  <c r="K116" i="595" a="1"/>
  <c r="K116" i="595" s="1"/>
  <c r="H116" i="595"/>
  <c r="K115" i="595"/>
  <c r="K115" i="595" a="1"/>
  <c r="H115" i="595"/>
  <c r="V114" i="595"/>
  <c r="W114" i="595" s="1"/>
  <c r="N114" i="595"/>
  <c r="K114" i="595" a="1"/>
  <c r="K114" i="595" s="1"/>
  <c r="M114" i="595" s="1"/>
  <c r="J114" i="595" a="1"/>
  <c r="J114" i="595" s="1"/>
  <c r="H114" i="595"/>
  <c r="W113" i="595"/>
  <c r="V113" i="595"/>
  <c r="N113" i="595"/>
  <c r="K113" i="595"/>
  <c r="M113" i="595" s="1"/>
  <c r="K113" i="595" a="1"/>
  <c r="J113" i="595"/>
  <c r="J113" i="595" a="1"/>
  <c r="H113" i="595"/>
  <c r="N112" i="595"/>
  <c r="K112" i="595" a="1"/>
  <c r="K112" i="595" s="1"/>
  <c r="M112" i="595" s="1"/>
  <c r="H112" i="595"/>
  <c r="N111" i="595"/>
  <c r="K111" i="595"/>
  <c r="M111" i="595" s="1"/>
  <c r="K111" i="595" a="1"/>
  <c r="H111" i="595"/>
  <c r="N110" i="595"/>
  <c r="K110" i="595" a="1"/>
  <c r="K110" i="595" s="1"/>
  <c r="M110" i="595" s="1"/>
  <c r="H110" i="595"/>
  <c r="N109" i="595"/>
  <c r="K109" i="595"/>
  <c r="M109" i="595" s="1"/>
  <c r="K109" i="595" a="1"/>
  <c r="H109" i="595"/>
  <c r="N108" i="595"/>
  <c r="K108" i="595" a="1"/>
  <c r="K108" i="595" s="1"/>
  <c r="M108" i="595" s="1"/>
  <c r="H108" i="595"/>
  <c r="N107" i="595"/>
  <c r="K107" i="595"/>
  <c r="M107" i="595" s="1"/>
  <c r="K107" i="595" a="1"/>
  <c r="H107" i="595"/>
  <c r="V106" i="595"/>
  <c r="W106" i="595" s="1"/>
  <c r="N106" i="595"/>
  <c r="K106" i="595" a="1"/>
  <c r="K106" i="595" s="1"/>
  <c r="M106" i="595" s="1"/>
  <c r="J106" i="595" a="1"/>
  <c r="J106" i="595" s="1"/>
  <c r="H106" i="595"/>
  <c r="W105" i="595"/>
  <c r="V105" i="595"/>
  <c r="N105" i="595"/>
  <c r="K105" i="595"/>
  <c r="M105" i="595" s="1"/>
  <c r="K105" i="595" a="1"/>
  <c r="J105" i="595"/>
  <c r="J105" i="595" a="1"/>
  <c r="H105" i="595"/>
  <c r="V104" i="595"/>
  <c r="W104" i="595" s="1"/>
  <c r="N104" i="595"/>
  <c r="K104" i="595" a="1"/>
  <c r="K104" i="595" s="1"/>
  <c r="M104" i="595" s="1"/>
  <c r="J104" i="595" a="1"/>
  <c r="J104" i="595" s="1"/>
  <c r="H104" i="595"/>
  <c r="W103" i="595"/>
  <c r="V103" i="595"/>
  <c r="N103" i="595"/>
  <c r="K103" i="595"/>
  <c r="M103" i="595" s="1"/>
  <c r="K103" i="595" a="1"/>
  <c r="J103" i="595"/>
  <c r="J103" i="595" a="1"/>
  <c r="H103" i="595"/>
  <c r="V102" i="595"/>
  <c r="W102" i="595" s="1"/>
  <c r="N102" i="595"/>
  <c r="K102" i="595" a="1"/>
  <c r="K102" i="595" s="1"/>
  <c r="M102" i="595" s="1"/>
  <c r="J102" i="595" a="1"/>
  <c r="J102" i="595" s="1"/>
  <c r="H102" i="595"/>
  <c r="W101" i="595"/>
  <c r="V101" i="595"/>
  <c r="N101" i="595"/>
  <c r="K101" i="595"/>
  <c r="M101" i="595" s="1"/>
  <c r="K101" i="595" a="1"/>
  <c r="J101" i="595"/>
  <c r="J101" i="595" a="1"/>
  <c r="H101" i="595"/>
  <c r="V100" i="595"/>
  <c r="W100" i="595" s="1"/>
  <c r="N100" i="595"/>
  <c r="K100" i="595" a="1"/>
  <c r="K100" i="595" s="1"/>
  <c r="M100" i="595" s="1"/>
  <c r="J100" i="595" a="1"/>
  <c r="J100" i="595" s="1"/>
  <c r="H100" i="595"/>
  <c r="W99" i="595"/>
  <c r="V99" i="595"/>
  <c r="N99" i="595"/>
  <c r="K99" i="595"/>
  <c r="M99" i="595" s="1"/>
  <c r="K99" i="595" a="1"/>
  <c r="J99" i="595"/>
  <c r="J99" i="595" a="1"/>
  <c r="H99" i="595"/>
  <c r="V98" i="595"/>
  <c r="W98" i="595" s="1"/>
  <c r="N98" i="595"/>
  <c r="K98" i="595" a="1"/>
  <c r="K98" i="595" s="1"/>
  <c r="M98" i="595" s="1"/>
  <c r="J98" i="595" a="1"/>
  <c r="J98" i="595" s="1"/>
  <c r="H98" i="595"/>
  <c r="W97" i="595"/>
  <c r="V97" i="595"/>
  <c r="N97" i="595"/>
  <c r="K97" i="595"/>
  <c r="M97" i="595" s="1"/>
  <c r="K97" i="595" a="1"/>
  <c r="J97" i="595"/>
  <c r="J97" i="595" a="1"/>
  <c r="H97" i="595"/>
  <c r="V96" i="595"/>
  <c r="W96" i="595" s="1"/>
  <c r="N96" i="595"/>
  <c r="K96" i="595" a="1"/>
  <c r="K96" i="595" s="1"/>
  <c r="M96" i="595" s="1"/>
  <c r="J96" i="595" a="1"/>
  <c r="J96" i="595" s="1"/>
  <c r="H96" i="595"/>
  <c r="W95" i="595"/>
  <c r="V95" i="595"/>
  <c r="N95" i="595"/>
  <c r="K95" i="595"/>
  <c r="M95" i="595" s="1"/>
  <c r="K95" i="595" a="1"/>
  <c r="J95" i="595"/>
  <c r="J95" i="595" a="1"/>
  <c r="H95" i="595"/>
  <c r="K94" i="595"/>
  <c r="M94" i="595" s="1"/>
  <c r="K94" i="595" a="1"/>
  <c r="H94" i="595"/>
  <c r="V93" i="595"/>
  <c r="W93" i="595" s="1"/>
  <c r="N93" i="595"/>
  <c r="K93" i="595" a="1"/>
  <c r="K93" i="595" s="1"/>
  <c r="M93" i="595" s="1"/>
  <c r="J93" i="595" a="1"/>
  <c r="J93" i="595" s="1"/>
  <c r="H93" i="595"/>
  <c r="W92" i="595"/>
  <c r="V92" i="595"/>
  <c r="N92" i="595"/>
  <c r="K92" i="595"/>
  <c r="M92" i="595" s="1"/>
  <c r="K92" i="595" a="1"/>
  <c r="J92" i="595"/>
  <c r="J92" i="595" a="1"/>
  <c r="H92" i="595"/>
  <c r="V91" i="595"/>
  <c r="W91" i="595" s="1"/>
  <c r="N91" i="595"/>
  <c r="K91" i="595" a="1"/>
  <c r="K91" i="595" s="1"/>
  <c r="M91" i="595" s="1"/>
  <c r="J91" i="595" a="1"/>
  <c r="J91" i="595" s="1"/>
  <c r="H91" i="595"/>
  <c r="W90" i="595"/>
  <c r="V90" i="595"/>
  <c r="N90" i="595"/>
  <c r="K90" i="595"/>
  <c r="M90" i="595" s="1"/>
  <c r="K90" i="595" a="1"/>
  <c r="J90" i="595"/>
  <c r="J90" i="595" a="1"/>
  <c r="H90" i="595"/>
  <c r="V89" i="595"/>
  <c r="W89" i="595" s="1"/>
  <c r="N89" i="595"/>
  <c r="K89" i="595" a="1"/>
  <c r="K89" i="595" s="1"/>
  <c r="M89" i="595" s="1"/>
  <c r="J89" i="595" a="1"/>
  <c r="J89" i="595" s="1"/>
  <c r="H89" i="595"/>
  <c r="W88" i="595"/>
  <c r="V88" i="595"/>
  <c r="N88" i="595"/>
  <c r="K88" i="595"/>
  <c r="M88" i="595" s="1"/>
  <c r="K88" i="595" a="1"/>
  <c r="J88" i="595"/>
  <c r="J88" i="595" a="1"/>
  <c r="H88" i="595"/>
  <c r="V87" i="595"/>
  <c r="V121" i="595" s="1"/>
  <c r="W121" i="595" s="1"/>
  <c r="N87" i="595"/>
  <c r="N121" i="595" s="1"/>
  <c r="K87" i="595" a="1"/>
  <c r="K87" i="595" s="1"/>
  <c r="J87" i="595" a="1"/>
  <c r="J87" i="595" s="1"/>
  <c r="H87" i="595"/>
  <c r="H121" i="595" s="1"/>
  <c r="AA86" i="595"/>
  <c r="Z86" i="595"/>
  <c r="Y86" i="595"/>
  <c r="X86" i="595"/>
  <c r="U86" i="595"/>
  <c r="T86" i="595"/>
  <c r="S86" i="595"/>
  <c r="R86" i="595"/>
  <c r="Q86" i="595"/>
  <c r="P86" i="595"/>
  <c r="O86" i="595"/>
  <c r="R167" i="595" s="1"/>
  <c r="I86" i="595"/>
  <c r="G86" i="595"/>
  <c r="C525" i="595" s="1"/>
  <c r="K85" i="595" a="1"/>
  <c r="K85" i="595" s="1"/>
  <c r="H85" i="595"/>
  <c r="K84" i="595"/>
  <c r="K84" i="595" a="1"/>
  <c r="H84" i="595"/>
  <c r="K83" i="595" a="1"/>
  <c r="K83" i="595" s="1"/>
  <c r="H83" i="595"/>
  <c r="K82" i="595"/>
  <c r="K82" i="595" a="1"/>
  <c r="H82" i="595"/>
  <c r="K81" i="595" a="1"/>
  <c r="K81" i="595" s="1"/>
  <c r="H81" i="595"/>
  <c r="K80" i="595"/>
  <c r="K80" i="595" a="1"/>
  <c r="H80" i="595"/>
  <c r="K79" i="595"/>
  <c r="M79" i="595" s="1"/>
  <c r="K79" i="595" a="1"/>
  <c r="H79" i="595"/>
  <c r="K78" i="595"/>
  <c r="M78" i="595" s="1"/>
  <c r="K78" i="595" a="1"/>
  <c r="H78" i="595"/>
  <c r="K77" i="595"/>
  <c r="M77" i="595" s="1"/>
  <c r="K77" i="595" a="1"/>
  <c r="H77" i="595"/>
  <c r="K76" i="595"/>
  <c r="M76" i="595" s="1"/>
  <c r="K76" i="595" a="1"/>
  <c r="H76" i="595"/>
  <c r="V75" i="595"/>
  <c r="W75" i="595" s="1"/>
  <c r="N75" i="595"/>
  <c r="K75" i="595" a="1"/>
  <c r="K75" i="595" s="1"/>
  <c r="M75" i="595" s="1"/>
  <c r="J75" i="595" a="1"/>
  <c r="J75" i="595" s="1"/>
  <c r="H75" i="595"/>
  <c r="W74" i="595"/>
  <c r="V74" i="595"/>
  <c r="N74" i="595"/>
  <c r="K74" i="595"/>
  <c r="M74" i="595" s="1"/>
  <c r="K74" i="595" a="1"/>
  <c r="J74" i="595"/>
  <c r="J74" i="595" a="1"/>
  <c r="H74" i="595"/>
  <c r="V73" i="595"/>
  <c r="W73" i="595" s="1"/>
  <c r="N73" i="595"/>
  <c r="K73" i="595" a="1"/>
  <c r="K73" i="595" s="1"/>
  <c r="M73" i="595" s="1"/>
  <c r="J73" i="595" a="1"/>
  <c r="J73" i="595" s="1"/>
  <c r="H73" i="595"/>
  <c r="W72" i="595"/>
  <c r="V72" i="595"/>
  <c r="N72" i="595"/>
  <c r="K72" i="595"/>
  <c r="M72" i="595" s="1"/>
  <c r="K72" i="595" a="1"/>
  <c r="J72" i="595"/>
  <c r="J72" i="595" a="1"/>
  <c r="H72" i="595"/>
  <c r="H71" i="595"/>
  <c r="W70" i="595"/>
  <c r="V70" i="595"/>
  <c r="N70" i="595"/>
  <c r="K70" i="595"/>
  <c r="M70" i="595" s="1"/>
  <c r="K70" i="595" a="1"/>
  <c r="J70" i="595" a="1"/>
  <c r="J70" i="595" s="1"/>
  <c r="H70" i="595"/>
  <c r="W69" i="595"/>
  <c r="V69" i="595"/>
  <c r="N69" i="595"/>
  <c r="K69" i="595"/>
  <c r="M69" i="595" s="1"/>
  <c r="K69" i="595" a="1"/>
  <c r="J69" i="595" a="1"/>
  <c r="J69" i="595" s="1"/>
  <c r="H69" i="595"/>
  <c r="K68" i="595" a="1"/>
  <c r="K68" i="595" s="1"/>
  <c r="H68" i="595"/>
  <c r="K67" i="595" a="1"/>
  <c r="K67" i="595" s="1"/>
  <c r="H67" i="595"/>
  <c r="W66" i="595"/>
  <c r="V66" i="595"/>
  <c r="N66" i="595"/>
  <c r="K66" i="595" a="1"/>
  <c r="K66" i="595" s="1"/>
  <c r="M66" i="595" s="1"/>
  <c r="J66" i="595" a="1"/>
  <c r="J66" i="595" s="1"/>
  <c r="H66" i="595"/>
  <c r="W65" i="595"/>
  <c r="V65" i="595"/>
  <c r="N65" i="595"/>
  <c r="K65" i="595"/>
  <c r="M65" i="595" s="1"/>
  <c r="K65" i="595" a="1"/>
  <c r="J65" i="595"/>
  <c r="J65" i="595" a="1"/>
  <c r="H65" i="595"/>
  <c r="V64" i="595"/>
  <c r="W64" i="595" s="1"/>
  <c r="N64" i="595"/>
  <c r="K64" i="595" a="1"/>
  <c r="K64" i="595" s="1"/>
  <c r="M64" i="595" s="1"/>
  <c r="J64" i="595" a="1"/>
  <c r="J64" i="595" s="1"/>
  <c r="H64" i="595"/>
  <c r="W63" i="595"/>
  <c r="V63" i="595"/>
  <c r="N63" i="595"/>
  <c r="K63" i="595"/>
  <c r="M63" i="595" s="1"/>
  <c r="K63" i="595" a="1"/>
  <c r="J63" i="595"/>
  <c r="J63" i="595" a="1"/>
  <c r="H63" i="595"/>
  <c r="V62" i="595"/>
  <c r="W62" i="595" s="1"/>
  <c r="N62" i="595"/>
  <c r="K62" i="595" a="1"/>
  <c r="K62" i="595" s="1"/>
  <c r="M62" i="595" s="1"/>
  <c r="J62" i="595" a="1"/>
  <c r="J62" i="595" s="1"/>
  <c r="H62" i="595"/>
  <c r="W61" i="595"/>
  <c r="V61" i="595"/>
  <c r="N61" i="595"/>
  <c r="K61" i="595"/>
  <c r="M61" i="595" s="1"/>
  <c r="K61" i="595" a="1"/>
  <c r="J61" i="595"/>
  <c r="J61" i="595" a="1"/>
  <c r="H61" i="595"/>
  <c r="V60" i="595"/>
  <c r="W60" i="595" s="1"/>
  <c r="N60" i="595"/>
  <c r="K60" i="595" a="1"/>
  <c r="K60" i="595" s="1"/>
  <c r="M60" i="595" s="1"/>
  <c r="J60" i="595" a="1"/>
  <c r="J60" i="595" s="1"/>
  <c r="H60" i="595"/>
  <c r="W59" i="595"/>
  <c r="V59" i="595"/>
  <c r="N59" i="595"/>
  <c r="K59" i="595"/>
  <c r="M59" i="595" s="1"/>
  <c r="K59" i="595" a="1"/>
  <c r="J59" i="595"/>
  <c r="J59" i="595" a="1"/>
  <c r="H59" i="595"/>
  <c r="V58" i="595"/>
  <c r="W58" i="595" s="1"/>
  <c r="N58" i="595"/>
  <c r="K58" i="595" a="1"/>
  <c r="K58" i="595" s="1"/>
  <c r="M58" i="595" s="1"/>
  <c r="J58" i="595" a="1"/>
  <c r="J58" i="595" s="1"/>
  <c r="H58" i="595"/>
  <c r="W57" i="595"/>
  <c r="V57" i="595"/>
  <c r="N57" i="595"/>
  <c r="K57" i="595"/>
  <c r="M57" i="595" s="1"/>
  <c r="K57" i="595" a="1"/>
  <c r="J57" i="595"/>
  <c r="J57" i="595" a="1"/>
  <c r="H57" i="595"/>
  <c r="K56" i="595"/>
  <c r="M56" i="595" s="1"/>
  <c r="K56" i="595" a="1"/>
  <c r="H56" i="595"/>
  <c r="K55" i="595" a="1"/>
  <c r="K55" i="595" s="1"/>
  <c r="M55" i="595" s="1"/>
  <c r="H55" i="595"/>
  <c r="K54" i="595" a="1"/>
  <c r="K54" i="595" s="1"/>
  <c r="M54" i="595" s="1"/>
  <c r="H54" i="595"/>
  <c r="K53" i="595" a="1"/>
  <c r="K53" i="595" s="1"/>
  <c r="M53" i="595" s="1"/>
  <c r="H53" i="595"/>
  <c r="N52" i="595"/>
  <c r="K52" i="595"/>
  <c r="M52" i="595" s="1"/>
  <c r="K52" i="595" a="1"/>
  <c r="H52" i="595"/>
  <c r="N51" i="595"/>
  <c r="K51" i="595" a="1"/>
  <c r="K51" i="595" s="1"/>
  <c r="M51" i="595" s="1"/>
  <c r="H51" i="595"/>
  <c r="N50" i="595"/>
  <c r="K50" i="595"/>
  <c r="M50" i="595" s="1"/>
  <c r="K50" i="595" a="1"/>
  <c r="H50" i="595"/>
  <c r="N49" i="595"/>
  <c r="K49" i="595" a="1"/>
  <c r="K49" i="595" s="1"/>
  <c r="M49" i="595" s="1"/>
  <c r="H49" i="595"/>
  <c r="W48" i="595"/>
  <c r="V48" i="595"/>
  <c r="N48" i="595"/>
  <c r="K48" i="595"/>
  <c r="M48" i="595" s="1"/>
  <c r="K48" i="595" a="1"/>
  <c r="J48" i="595"/>
  <c r="J48" i="595" a="1"/>
  <c r="H48" i="595"/>
  <c r="V47" i="595"/>
  <c r="W47" i="595" s="1"/>
  <c r="N47" i="595"/>
  <c r="K47" i="595" a="1"/>
  <c r="K47" i="595" s="1"/>
  <c r="M47" i="595" s="1"/>
  <c r="J47" i="595" a="1"/>
  <c r="J47" i="595" s="1"/>
  <c r="H47" i="595"/>
  <c r="W46" i="595"/>
  <c r="V46" i="595"/>
  <c r="N46" i="595"/>
  <c r="K46" i="595"/>
  <c r="M46" i="595" s="1"/>
  <c r="K46" i="595" a="1"/>
  <c r="J46" i="595"/>
  <c r="J46" i="595" a="1"/>
  <c r="H46" i="595"/>
  <c r="W45" i="595"/>
  <c r="V45" i="595"/>
  <c r="N45" i="595"/>
  <c r="K45" i="595"/>
  <c r="M45" i="595" s="1"/>
  <c r="K45" i="595" a="1"/>
  <c r="J45" i="595" a="1"/>
  <c r="J45" i="595" s="1"/>
  <c r="H45" i="595"/>
  <c r="W44" i="595"/>
  <c r="V44" i="595"/>
  <c r="N44" i="595"/>
  <c r="K44" i="595"/>
  <c r="M44" i="595" s="1"/>
  <c r="K44" i="595" a="1"/>
  <c r="J44" i="595"/>
  <c r="J44" i="595" a="1"/>
  <c r="H44" i="595"/>
  <c r="V43" i="595"/>
  <c r="W43" i="595" s="1"/>
  <c r="N43" i="595"/>
  <c r="K43" i="595" a="1"/>
  <c r="K43" i="595" s="1"/>
  <c r="M43" i="595" s="1"/>
  <c r="J43" i="595" a="1"/>
  <c r="J43" i="595" s="1"/>
  <c r="H43" i="595"/>
  <c r="W42" i="595"/>
  <c r="V42" i="595"/>
  <c r="N42" i="595"/>
  <c r="K42" i="595"/>
  <c r="M42" i="595" s="1"/>
  <c r="K42" i="595" a="1"/>
  <c r="J42" i="595"/>
  <c r="J42" i="595" a="1"/>
  <c r="H42" i="595"/>
  <c r="V41" i="595"/>
  <c r="W41" i="595" s="1"/>
  <c r="N41" i="595"/>
  <c r="K41" i="595" a="1"/>
  <c r="K41" i="595" s="1"/>
  <c r="M41" i="595" s="1"/>
  <c r="J41" i="595" a="1"/>
  <c r="J41" i="595" s="1"/>
  <c r="H41" i="595"/>
  <c r="W40" i="595"/>
  <c r="V40" i="595"/>
  <c r="N40" i="595"/>
  <c r="K40" i="595"/>
  <c r="M40" i="595" s="1"/>
  <c r="K40" i="595" a="1"/>
  <c r="J40" i="595"/>
  <c r="J40" i="595" a="1"/>
  <c r="H40" i="595"/>
  <c r="V39" i="595"/>
  <c r="W39" i="595" s="1"/>
  <c r="N39" i="595"/>
  <c r="K39" i="595" a="1"/>
  <c r="K39" i="595" s="1"/>
  <c r="M39" i="595" s="1"/>
  <c r="J39" i="595" a="1"/>
  <c r="J39" i="595" s="1"/>
  <c r="H39" i="595"/>
  <c r="W38" i="595"/>
  <c r="V38" i="595"/>
  <c r="N38" i="595"/>
  <c r="K38" i="595"/>
  <c r="M38" i="595" s="1"/>
  <c r="K38" i="595" a="1"/>
  <c r="J38" i="595"/>
  <c r="J38" i="595" a="1"/>
  <c r="H38" i="595"/>
  <c r="V37" i="595"/>
  <c r="W37" i="595" s="1"/>
  <c r="N37" i="595"/>
  <c r="K37" i="595" a="1"/>
  <c r="K37" i="595" s="1"/>
  <c r="M37" i="595" s="1"/>
  <c r="J37" i="595" a="1"/>
  <c r="J37" i="595" s="1"/>
  <c r="H37" i="595"/>
  <c r="H36" i="595"/>
  <c r="H35" i="595"/>
  <c r="H34" i="595"/>
  <c r="V33" i="595"/>
  <c r="W33" i="595" s="1"/>
  <c r="N33" i="595"/>
  <c r="K33" i="595" a="1"/>
  <c r="K33" i="595" s="1"/>
  <c r="M33" i="595" s="1"/>
  <c r="J33" i="595" a="1"/>
  <c r="J33" i="595" s="1"/>
  <c r="H33" i="595"/>
  <c r="W32" i="595"/>
  <c r="V32" i="595"/>
  <c r="N32" i="595"/>
  <c r="K32" i="595"/>
  <c r="M32" i="595" s="1"/>
  <c r="K32" i="595" a="1"/>
  <c r="J32" i="595"/>
  <c r="J32" i="595" a="1"/>
  <c r="H32" i="595"/>
  <c r="V31" i="595"/>
  <c r="W31" i="595" s="1"/>
  <c r="N31" i="595"/>
  <c r="K31" i="595" a="1"/>
  <c r="K31" i="595" s="1"/>
  <c r="M31" i="595" s="1"/>
  <c r="J31" i="595" a="1"/>
  <c r="J31" i="595" s="1"/>
  <c r="H31" i="595"/>
  <c r="K30" i="595"/>
  <c r="K30" i="595" a="1"/>
  <c r="H30" i="595"/>
  <c r="V29" i="595"/>
  <c r="V86" i="595" s="1"/>
  <c r="W86" i="595" s="1"/>
  <c r="N29" i="595"/>
  <c r="N86" i="595" s="1"/>
  <c r="K29" i="595" a="1"/>
  <c r="K29" i="595" s="1"/>
  <c r="J29" i="595" a="1"/>
  <c r="J29" i="595" s="1"/>
  <c r="H29" i="595"/>
  <c r="H86" i="595" s="1"/>
  <c r="AA28" i="595"/>
  <c r="AA164" i="595" s="1"/>
  <c r="Z28" i="595"/>
  <c r="Z164" i="595" s="1"/>
  <c r="Y28" i="595"/>
  <c r="Y164" i="595" s="1"/>
  <c r="X28" i="595"/>
  <c r="X164" i="595" s="1"/>
  <c r="U28" i="595"/>
  <c r="U164" i="595" s="1"/>
  <c r="T28" i="595"/>
  <c r="T164" i="595" s="1"/>
  <c r="S28" i="595"/>
  <c r="S164" i="595" s="1"/>
  <c r="R28" i="595"/>
  <c r="R164" i="595" s="1"/>
  <c r="Q28" i="595"/>
  <c r="Q164" i="595" s="1"/>
  <c r="P28" i="595"/>
  <c r="X167" i="595" s="1"/>
  <c r="O28" i="595"/>
  <c r="O164" i="595" s="1"/>
  <c r="G28" i="595"/>
  <c r="C524" i="595" s="1"/>
  <c r="V27" i="595"/>
  <c r="W27" i="595" s="1"/>
  <c r="N27" i="595"/>
  <c r="K27" i="595" a="1"/>
  <c r="K27" i="595" s="1"/>
  <c r="M27" i="595" s="1"/>
  <c r="J27" i="595" a="1"/>
  <c r="J27" i="595" s="1"/>
  <c r="H27" i="595"/>
  <c r="W26" i="595"/>
  <c r="V26" i="595"/>
  <c r="N26" i="595"/>
  <c r="K26" i="595"/>
  <c r="M26" i="595" s="1"/>
  <c r="K26" i="595" a="1"/>
  <c r="J26" i="595"/>
  <c r="J26" i="595" a="1"/>
  <c r="H26" i="595"/>
  <c r="K25" i="595"/>
  <c r="M25" i="595" s="1"/>
  <c r="K25" i="595" a="1"/>
  <c r="J25" i="595"/>
  <c r="J25" i="595" a="1"/>
  <c r="H25" i="595"/>
  <c r="K24" i="595"/>
  <c r="M24" i="595" s="1"/>
  <c r="K24" i="595" a="1"/>
  <c r="J24" i="595"/>
  <c r="J24" i="595" a="1"/>
  <c r="H24" i="595"/>
  <c r="K23" i="595"/>
  <c r="M23" i="595" s="1"/>
  <c r="K23" i="595" a="1"/>
  <c r="J23" i="595"/>
  <c r="J23" i="595" a="1"/>
  <c r="H23" i="595"/>
  <c r="K22" i="595"/>
  <c r="M22" i="595" s="1"/>
  <c r="K22" i="595" a="1"/>
  <c r="J22" i="595"/>
  <c r="J22" i="595" a="1"/>
  <c r="H22" i="595"/>
  <c r="V21" i="595"/>
  <c r="W21" i="595" s="1"/>
  <c r="N21" i="595"/>
  <c r="K21" i="595" a="1"/>
  <c r="K21" i="595" s="1"/>
  <c r="M21" i="595" s="1"/>
  <c r="J21" i="595" a="1"/>
  <c r="J21" i="595" s="1"/>
  <c r="H21" i="595"/>
  <c r="W20" i="595"/>
  <c r="V20" i="595"/>
  <c r="N20" i="595"/>
  <c r="K20" i="595"/>
  <c r="M20" i="595" s="1"/>
  <c r="K20" i="595" a="1"/>
  <c r="J20" i="595"/>
  <c r="J20" i="595" a="1"/>
  <c r="H20" i="595"/>
  <c r="V19" i="595"/>
  <c r="W19" i="595" s="1"/>
  <c r="N19" i="595"/>
  <c r="K19" i="595" a="1"/>
  <c r="K19" i="595" s="1"/>
  <c r="M19" i="595" s="1"/>
  <c r="J19" i="595" a="1"/>
  <c r="J19" i="595" s="1"/>
  <c r="H19" i="595"/>
  <c r="N18" i="595"/>
  <c r="K18" i="595"/>
  <c r="M18" i="595" s="1"/>
  <c r="K18" i="595" a="1"/>
  <c r="J18" i="595"/>
  <c r="J18" i="595" a="1"/>
  <c r="H18" i="595"/>
  <c r="N17" i="595"/>
  <c r="K17" i="595" a="1"/>
  <c r="K17" i="595" s="1"/>
  <c r="M17" i="595" s="1"/>
  <c r="J17" i="595" a="1"/>
  <c r="J17" i="595" s="1"/>
  <c r="H17" i="595"/>
  <c r="W16" i="595"/>
  <c r="V16" i="595"/>
  <c r="N16" i="595"/>
  <c r="K16" i="595"/>
  <c r="M16" i="595" s="1"/>
  <c r="K16" i="595" a="1"/>
  <c r="J16" i="595"/>
  <c r="J16" i="595" a="1"/>
  <c r="H16" i="595"/>
  <c r="V15" i="595"/>
  <c r="W15" i="595" s="1"/>
  <c r="N15" i="595"/>
  <c r="K15" i="595" a="1"/>
  <c r="K15" i="595" s="1"/>
  <c r="H15" i="595"/>
  <c r="N14" i="595"/>
  <c r="K14" i="595" a="1"/>
  <c r="K14" i="595" s="1"/>
  <c r="M14" i="595" s="1"/>
  <c r="H14" i="595"/>
  <c r="N13" i="595"/>
  <c r="K13" i="595"/>
  <c r="M13" i="595" s="1"/>
  <c r="K13" i="595" a="1"/>
  <c r="H13" i="595"/>
  <c r="V12" i="595"/>
  <c r="W12" i="595" s="1"/>
  <c r="N12" i="595"/>
  <c r="K12" i="595" a="1"/>
  <c r="K12" i="595" s="1"/>
  <c r="M12" i="595" s="1"/>
  <c r="J12" i="595" a="1"/>
  <c r="J12" i="595" s="1"/>
  <c r="H12" i="595"/>
  <c r="W11" i="595"/>
  <c r="V11" i="595"/>
  <c r="N11" i="595"/>
  <c r="K11" i="595"/>
  <c r="M11" i="595" s="1"/>
  <c r="K11" i="595" a="1"/>
  <c r="J11" i="595"/>
  <c r="J11" i="595" a="1"/>
  <c r="H11" i="595"/>
  <c r="V10" i="595"/>
  <c r="W10" i="595" s="1"/>
  <c r="N10" i="595"/>
  <c r="K10" i="595" a="1"/>
  <c r="K10" i="595" s="1"/>
  <c r="M10" i="595" s="1"/>
  <c r="J10" i="595" a="1"/>
  <c r="J10" i="595" s="1"/>
  <c r="H10" i="595"/>
  <c r="W9" i="595"/>
  <c r="V9" i="595"/>
  <c r="N9" i="595"/>
  <c r="K9" i="595"/>
  <c r="M9" i="595" s="1"/>
  <c r="K9" i="595" a="1"/>
  <c r="J9" i="595"/>
  <c r="J9" i="595" a="1"/>
  <c r="H9" i="595"/>
  <c r="V8" i="595"/>
  <c r="W8" i="595" s="1"/>
  <c r="N8" i="595"/>
  <c r="K8" i="595" a="1"/>
  <c r="K8" i="595" s="1"/>
  <c r="M8" i="595" s="1"/>
  <c r="J8" i="595" a="1"/>
  <c r="J8" i="595" s="1"/>
  <c r="H8" i="595"/>
  <c r="W7" i="595"/>
  <c r="V7" i="595"/>
  <c r="V28" i="595" s="1"/>
  <c r="N7" i="595"/>
  <c r="N28" i="595" s="1"/>
  <c r="N164" i="595" s="1"/>
  <c r="B173" i="595" s="1"/>
  <c r="K7" i="595"/>
  <c r="K7" i="595" a="1"/>
  <c r="J7" i="595"/>
  <c r="J7" i="595" a="1"/>
  <c r="H7" i="595"/>
  <c r="H28" i="595" s="1"/>
  <c r="H164" i="595" s="1"/>
  <c r="E171" i="595" s="1"/>
  <c r="S530" i="596" l="1"/>
  <c r="M525" i="596"/>
  <c r="M528" i="596"/>
  <c r="M529" i="596"/>
  <c r="M526" i="596"/>
  <c r="M527" i="596"/>
  <c r="K519" i="596"/>
  <c r="O519" i="596" a="1"/>
  <c r="O519" i="596" s="1"/>
  <c r="K521" i="596"/>
  <c r="O521" i="596" s="1" a="1"/>
  <c r="O521" i="596" s="1"/>
  <c r="I164" i="564"/>
  <c r="K28" i="595"/>
  <c r="W28" i="595"/>
  <c r="W164" i="595" s="1"/>
  <c r="V164" i="595"/>
  <c r="I173" i="595" s="1"/>
  <c r="I28" i="595"/>
  <c r="I164" i="595" s="1"/>
  <c r="B172" i="595" s="1"/>
  <c r="M15" i="595"/>
  <c r="J15" i="595" a="1"/>
  <c r="J15" i="595" s="1"/>
  <c r="M87" i="595"/>
  <c r="M121" i="595" s="1"/>
  <c r="K121" i="595"/>
  <c r="M122" i="595"/>
  <c r="M137" i="595" s="1"/>
  <c r="K137" i="595"/>
  <c r="K148" i="595"/>
  <c r="E173" i="595"/>
  <c r="M29" i="595"/>
  <c r="M86" i="595" s="1"/>
  <c r="K86" i="595"/>
  <c r="M7" i="595"/>
  <c r="M28" i="595" s="1"/>
  <c r="J28" i="595" a="1"/>
  <c r="J28" i="595" s="1"/>
  <c r="Q525" i="595"/>
  <c r="W29" i="595"/>
  <c r="J86" i="595" a="1"/>
  <c r="J86" i="595" s="1"/>
  <c r="W87" i="595"/>
  <c r="J121" i="595" a="1"/>
  <c r="J121" i="595" s="1"/>
  <c r="W122" i="595"/>
  <c r="J137" i="595" a="1"/>
  <c r="J137" i="595" s="1"/>
  <c r="M138" i="595"/>
  <c r="M148" i="595" s="1"/>
  <c r="J148" i="595" a="1"/>
  <c r="J148" i="595" s="1"/>
  <c r="M149" i="595"/>
  <c r="M163" i="595" s="1"/>
  <c r="J163" i="595" a="1"/>
  <c r="J163" i="595" s="1"/>
  <c r="G164" i="595"/>
  <c r="R166" i="595"/>
  <c r="M293" i="595"/>
  <c r="M308" i="595" s="1"/>
  <c r="K308" i="595"/>
  <c r="C530" i="595"/>
  <c r="E524" i="595" s="1"/>
  <c r="K525" i="595"/>
  <c r="K526" i="595"/>
  <c r="E527" i="595"/>
  <c r="K527" i="595"/>
  <c r="K528" i="595"/>
  <c r="R171" i="595"/>
  <c r="P164" i="595"/>
  <c r="X168" i="595" s="1"/>
  <c r="K166" i="595"/>
  <c r="K257" i="595"/>
  <c r="K335" i="595" s="1"/>
  <c r="E343" i="595" s="1"/>
  <c r="I343" i="595" s="1"/>
  <c r="M343" i="595" s="1"/>
  <c r="M200" i="595"/>
  <c r="M257" i="595" s="1"/>
  <c r="K334" i="595"/>
  <c r="X173" i="595"/>
  <c r="Z167" i="595" s="1"/>
  <c r="M178" i="595"/>
  <c r="M199" i="595" s="1"/>
  <c r="M258" i="595"/>
  <c r="M292" i="595" s="1"/>
  <c r="W293" i="595"/>
  <c r="M309" i="595"/>
  <c r="M319" i="595" s="1"/>
  <c r="M320" i="595"/>
  <c r="M334" i="595" s="1"/>
  <c r="G335" i="595"/>
  <c r="P335" i="595"/>
  <c r="X339" i="595" s="1"/>
  <c r="K337" i="595"/>
  <c r="R337" i="595"/>
  <c r="K370" i="595"/>
  <c r="M349" i="595"/>
  <c r="M370" i="595" s="1"/>
  <c r="K463" i="595"/>
  <c r="M429" i="595"/>
  <c r="M463" i="595" s="1"/>
  <c r="Z169" i="595"/>
  <c r="Z170" i="595"/>
  <c r="Z171" i="595"/>
  <c r="W200" i="595"/>
  <c r="X344" i="595"/>
  <c r="B514" i="595"/>
  <c r="J507" i="595" a="1"/>
  <c r="J507" i="595" s="1"/>
  <c r="M514" i="595" s="1"/>
  <c r="R509" i="595"/>
  <c r="X509" i="595"/>
  <c r="O507" i="595"/>
  <c r="X510" i="595" s="1"/>
  <c r="M371" i="595"/>
  <c r="M428" i="595" s="1"/>
  <c r="H463" i="595"/>
  <c r="H507" i="595" s="1"/>
  <c r="E514" i="595" s="1"/>
  <c r="G519" i="595" s="1"/>
  <c r="N463" i="595"/>
  <c r="N507" i="595" s="1"/>
  <c r="B516" i="595" s="1"/>
  <c r="W429" i="595"/>
  <c r="J463" i="595" a="1"/>
  <c r="J463" i="595" s="1"/>
  <c r="N479" i="595"/>
  <c r="W349" i="595"/>
  <c r="W370" i="595" s="1"/>
  <c r="J370" i="595" a="1"/>
  <c r="J370" i="595" s="1"/>
  <c r="W464" i="595"/>
  <c r="V479" i="595"/>
  <c r="W479" i="595" s="1"/>
  <c r="V490" i="595"/>
  <c r="W490" i="595" s="1"/>
  <c r="W506" i="595"/>
  <c r="V506" i="595"/>
  <c r="R534" i="595"/>
  <c r="S534" i="595" a="1"/>
  <c r="S534" i="595" s="1"/>
  <c r="M480" i="595"/>
  <c r="M490" i="595" s="1"/>
  <c r="M491" i="595"/>
  <c r="M506" i="595" s="1"/>
  <c r="R514" i="595"/>
  <c r="K513" i="595"/>
  <c r="M509" i="595"/>
  <c r="J536" i="595"/>
  <c r="Q533" i="595"/>
  <c r="R535" i="595"/>
  <c r="S535" i="595" a="1"/>
  <c r="S535" i="595" s="1"/>
  <c r="E513" i="595"/>
  <c r="T533" i="595" a="1"/>
  <c r="T533" i="595" s="1"/>
  <c r="T534" i="595" a="1"/>
  <c r="T534" i="595" s="1"/>
  <c r="T535" i="595" a="1"/>
  <c r="T535" i="595" s="1"/>
  <c r="C536" i="595"/>
  <c r="T536" i="595" s="1" a="1"/>
  <c r="T536" i="595" s="1"/>
  <c r="E529" i="595" l="1"/>
  <c r="E525" i="595"/>
  <c r="E516" i="595"/>
  <c r="C521" i="595"/>
  <c r="M513" i="595"/>
  <c r="R516" i="595"/>
  <c r="Z342" i="595"/>
  <c r="Z341" i="595"/>
  <c r="Z340" i="595"/>
  <c r="M507" i="595"/>
  <c r="R344" i="595"/>
  <c r="Z339" i="595"/>
  <c r="M335" i="595"/>
  <c r="Z338" i="595"/>
  <c r="M166" i="595"/>
  <c r="K170" i="595"/>
  <c r="M170" i="595" s="1"/>
  <c r="K529" i="595"/>
  <c r="E528" i="595"/>
  <c r="E526" i="595"/>
  <c r="K524" i="595"/>
  <c r="R173" i="595"/>
  <c r="K164" i="595"/>
  <c r="E172" i="595" s="1"/>
  <c r="R533" i="595"/>
  <c r="R536" i="595" s="1"/>
  <c r="Q536" i="595"/>
  <c r="S536" i="595" s="1" a="1"/>
  <c r="S536" i="595" s="1"/>
  <c r="S533" i="595" a="1"/>
  <c r="S533" i="595" s="1"/>
  <c r="T514" i="595"/>
  <c r="X516" i="595"/>
  <c r="V507" i="595"/>
  <c r="K507" i="595"/>
  <c r="Z343" i="595"/>
  <c r="M337" i="595"/>
  <c r="K341" i="595"/>
  <c r="M341" i="595" s="1"/>
  <c r="J335" i="595" a="1"/>
  <c r="J335" i="595" s="1"/>
  <c r="M342" i="595" s="1"/>
  <c r="B342" i="595"/>
  <c r="M344" i="595" s="1" a="1"/>
  <c r="M344" i="595" s="1"/>
  <c r="L335" i="595"/>
  <c r="I342" i="595" s="1"/>
  <c r="Z172" i="595"/>
  <c r="Z166" i="595" a="1"/>
  <c r="Z166" i="595" s="1"/>
  <c r="Z337" i="595" a="1"/>
  <c r="Z337" i="595" s="1"/>
  <c r="Q526" i="595"/>
  <c r="Z168" i="595"/>
  <c r="B171" i="595"/>
  <c r="C519" i="595" s="1"/>
  <c r="L164" i="595"/>
  <c r="I171" i="595" s="1"/>
  <c r="J164" i="595" a="1"/>
  <c r="J164" i="595" s="1"/>
  <c r="M171" i="595" s="1"/>
  <c r="M164" i="595"/>
  <c r="C520" i="595"/>
  <c r="I172" i="595"/>
  <c r="M172" i="595" s="1"/>
  <c r="H123" i="564"/>
  <c r="E530" i="595" l="1"/>
  <c r="O519" i="595" a="1"/>
  <c r="O519" i="595" s="1"/>
  <c r="Q530" i="595"/>
  <c r="E515" i="595"/>
  <c r="I515" i="595" s="1"/>
  <c r="M515" i="595" s="1"/>
  <c r="L507" i="595"/>
  <c r="I514" i="595" s="1"/>
  <c r="Z515" i="595"/>
  <c r="Z514" i="595"/>
  <c r="Z513" i="595"/>
  <c r="Z512" i="595"/>
  <c r="Z511" i="595"/>
  <c r="G520" i="595"/>
  <c r="K519" i="595" s="1"/>
  <c r="K530" i="595"/>
  <c r="T172" i="595"/>
  <c r="T167" i="595"/>
  <c r="T169" i="595"/>
  <c r="T168" i="595"/>
  <c r="T170" i="595"/>
  <c r="T171" i="595"/>
  <c r="T343" i="595"/>
  <c r="T340" i="595"/>
  <c r="T338" i="595"/>
  <c r="T341" i="595"/>
  <c r="T342" i="595"/>
  <c r="T339" i="595"/>
  <c r="T515" i="595"/>
  <c r="T512" i="595"/>
  <c r="T511" i="595"/>
  <c r="T510" i="595"/>
  <c r="T513" i="595"/>
  <c r="G521" i="595"/>
  <c r="K520" i="595"/>
  <c r="O520" i="595" s="1"/>
  <c r="I516" i="595"/>
  <c r="W507" i="595"/>
  <c r="Z509" i="595" a="1"/>
  <c r="Z509" i="595" s="1"/>
  <c r="M173" i="595" a="1"/>
  <c r="M173" i="595" s="1"/>
  <c r="T166" i="595" a="1"/>
  <c r="T166" i="595" s="1"/>
  <c r="M524" i="595" a="1"/>
  <c r="M524" i="595" s="1"/>
  <c r="M529" i="595"/>
  <c r="T337" i="595" a="1"/>
  <c r="T337" i="595" s="1"/>
  <c r="T509" i="595" a="1"/>
  <c r="T509" i="595" s="1"/>
  <c r="Z510" i="595"/>
  <c r="S528" i="595" l="1"/>
  <c r="S527" i="595"/>
  <c r="S529" i="595"/>
  <c r="S524" i="595" a="1"/>
  <c r="S524" i="595" s="1"/>
  <c r="S525" i="595"/>
  <c r="M516" i="595" a="1"/>
  <c r="M516" i="595" s="1"/>
  <c r="K521" i="595"/>
  <c r="O521" i="595" s="1" a="1"/>
  <c r="O521" i="595" s="1"/>
  <c r="M526" i="595"/>
  <c r="M528" i="595"/>
  <c r="M527" i="595"/>
  <c r="M525" i="595"/>
  <c r="S526" i="595"/>
  <c r="S530" i="595" l="1"/>
  <c r="P536" i="564"/>
  <c r="O536" i="564"/>
  <c r="N536" i="564"/>
  <c r="M536" i="564"/>
  <c r="L536" i="564"/>
  <c r="K536" i="564"/>
  <c r="I536" i="564"/>
  <c r="H536" i="564"/>
  <c r="G536" i="564"/>
  <c r="F536" i="564"/>
  <c r="E536" i="564"/>
  <c r="D536" i="564"/>
  <c r="C535" i="564"/>
  <c r="C534" i="564"/>
  <c r="C533" i="564"/>
  <c r="G517" i="564"/>
  <c r="N517" i="564" s="1"/>
  <c r="X515" i="564"/>
  <c r="X514" i="564"/>
  <c r="X513" i="564"/>
  <c r="G513" i="564"/>
  <c r="C513" i="564"/>
  <c r="X512" i="564"/>
  <c r="I512" i="564"/>
  <c r="E512" i="564"/>
  <c r="K512" i="564" s="1"/>
  <c r="M512" i="564" s="1"/>
  <c r="X511" i="564"/>
  <c r="I511" i="564"/>
  <c r="E511" i="564"/>
  <c r="I510" i="564"/>
  <c r="E510" i="564"/>
  <c r="I509" i="564"/>
  <c r="I513" i="564" s="1"/>
  <c r="E509" i="564"/>
  <c r="AA506" i="564"/>
  <c r="Z506" i="564"/>
  <c r="Y506" i="564"/>
  <c r="X506" i="564"/>
  <c r="U506" i="564"/>
  <c r="T506" i="564"/>
  <c r="S506" i="564"/>
  <c r="R506" i="564"/>
  <c r="Q506" i="564"/>
  <c r="P506" i="564"/>
  <c r="O506" i="564"/>
  <c r="I506" i="564"/>
  <c r="G506" i="564"/>
  <c r="J506" i="564" s="1" a="1"/>
  <c r="J506" i="564" s="1"/>
  <c r="H505" i="564"/>
  <c r="H504" i="564"/>
  <c r="H503" i="564"/>
  <c r="D502" i="564"/>
  <c r="H502" i="564" s="1"/>
  <c r="V501" i="564"/>
  <c r="W501" i="564" s="1"/>
  <c r="N501" i="564"/>
  <c r="K501" i="564" a="1"/>
  <c r="K501" i="564" s="1"/>
  <c r="M501" i="564" s="1"/>
  <c r="J501" i="564" a="1"/>
  <c r="J501" i="564" s="1"/>
  <c r="H501" i="564"/>
  <c r="H500" i="564"/>
  <c r="H499" i="564"/>
  <c r="V498" i="564"/>
  <c r="W498" i="564" s="1"/>
  <c r="N498" i="564"/>
  <c r="K498" i="564" a="1"/>
  <c r="K498" i="564" s="1"/>
  <c r="M498" i="564" s="1"/>
  <c r="J498" i="564" a="1"/>
  <c r="J498" i="564" s="1"/>
  <c r="H498" i="564"/>
  <c r="V497" i="564"/>
  <c r="W497" i="564" s="1"/>
  <c r="N497" i="564"/>
  <c r="K497" i="564" a="1"/>
  <c r="K497" i="564" s="1"/>
  <c r="M497" i="564" s="1"/>
  <c r="J497" i="564" a="1"/>
  <c r="J497" i="564" s="1"/>
  <c r="H497" i="564"/>
  <c r="H496" i="564"/>
  <c r="H495" i="564"/>
  <c r="V494" i="564"/>
  <c r="W494" i="564" s="1"/>
  <c r="N494" i="564"/>
  <c r="K494" i="564" a="1"/>
  <c r="K494" i="564" s="1"/>
  <c r="M494" i="564" s="1"/>
  <c r="J494" i="564" a="1"/>
  <c r="J494" i="564" s="1"/>
  <c r="H494" i="564"/>
  <c r="V493" i="564"/>
  <c r="W493" i="564" s="1"/>
  <c r="N493" i="564"/>
  <c r="K493" i="564" a="1"/>
  <c r="K493" i="564" s="1"/>
  <c r="M493" i="564" s="1"/>
  <c r="J493" i="564" a="1"/>
  <c r="J493" i="564" s="1"/>
  <c r="H493" i="564"/>
  <c r="V492" i="564"/>
  <c r="W492" i="564" s="1"/>
  <c r="N492" i="564"/>
  <c r="K492" i="564" a="1"/>
  <c r="K492" i="564" s="1"/>
  <c r="M492" i="564" s="1"/>
  <c r="J492" i="564" a="1"/>
  <c r="J492" i="564" s="1"/>
  <c r="H492" i="564"/>
  <c r="V491" i="564"/>
  <c r="W491" i="564" s="1"/>
  <c r="N491" i="564"/>
  <c r="N506" i="564" s="1"/>
  <c r="K491" i="564" a="1"/>
  <c r="K491" i="564" s="1"/>
  <c r="J491" i="564" a="1"/>
  <c r="J491" i="564" s="1"/>
  <c r="H491" i="564"/>
  <c r="AA490" i="564"/>
  <c r="Z490" i="564"/>
  <c r="Y490" i="564"/>
  <c r="X490" i="564"/>
  <c r="U490" i="564"/>
  <c r="T490" i="564"/>
  <c r="S490" i="564"/>
  <c r="Q490" i="564"/>
  <c r="P490" i="564"/>
  <c r="O490" i="564"/>
  <c r="I490" i="564"/>
  <c r="G490" i="564"/>
  <c r="V489" i="564"/>
  <c r="W489" i="564" s="1"/>
  <c r="N489" i="564"/>
  <c r="K489" i="564" a="1"/>
  <c r="K489" i="564" s="1"/>
  <c r="M489" i="564" s="1"/>
  <c r="J489" i="564" a="1"/>
  <c r="J489" i="564" s="1"/>
  <c r="H489" i="564"/>
  <c r="H488" i="564"/>
  <c r="H487" i="564"/>
  <c r="H486" i="564"/>
  <c r="H485" i="564"/>
  <c r="V484" i="564"/>
  <c r="W484" i="564" s="1"/>
  <c r="N484" i="564"/>
  <c r="K484" i="564" a="1"/>
  <c r="K484" i="564" s="1"/>
  <c r="M484" i="564" s="1"/>
  <c r="J484" i="564" a="1"/>
  <c r="J484" i="564" s="1"/>
  <c r="H484" i="564"/>
  <c r="V483" i="564"/>
  <c r="W483" i="564" s="1"/>
  <c r="N483" i="564"/>
  <c r="K483" i="564" a="1"/>
  <c r="K483" i="564" s="1"/>
  <c r="M483" i="564" s="1"/>
  <c r="J483" i="564" a="1"/>
  <c r="J483" i="564" s="1"/>
  <c r="H483" i="564"/>
  <c r="V482" i="564"/>
  <c r="W482" i="564" s="1"/>
  <c r="N482" i="564"/>
  <c r="K482" i="564" a="1"/>
  <c r="K482" i="564" s="1"/>
  <c r="M482" i="564" s="1"/>
  <c r="J482" i="564" a="1"/>
  <c r="J482" i="564" s="1"/>
  <c r="H482" i="564"/>
  <c r="V481" i="564"/>
  <c r="W481" i="564" s="1"/>
  <c r="N481" i="564"/>
  <c r="K481" i="564" a="1"/>
  <c r="K481" i="564" s="1"/>
  <c r="M481" i="564" s="1"/>
  <c r="J481" i="564" a="1"/>
  <c r="J481" i="564" s="1"/>
  <c r="H481" i="564"/>
  <c r="V480" i="564"/>
  <c r="W480" i="564" s="1"/>
  <c r="N480" i="564"/>
  <c r="N490" i="564" s="1"/>
  <c r="K480" i="564" a="1"/>
  <c r="K480" i="564" s="1"/>
  <c r="J480" i="564" a="1"/>
  <c r="J480" i="564" s="1"/>
  <c r="H480" i="564"/>
  <c r="AA479" i="564"/>
  <c r="Z479" i="564"/>
  <c r="Y479" i="564"/>
  <c r="X479" i="564"/>
  <c r="U479" i="564"/>
  <c r="T479" i="564"/>
  <c r="S479" i="564"/>
  <c r="Q479" i="564"/>
  <c r="P479" i="564"/>
  <c r="O479" i="564"/>
  <c r="I479" i="564"/>
  <c r="G479" i="564"/>
  <c r="V478" i="564"/>
  <c r="W478" i="564" s="1"/>
  <c r="N478" i="564"/>
  <c r="K478" i="564" a="1"/>
  <c r="K478" i="564" s="1"/>
  <c r="M478" i="564" s="1"/>
  <c r="J478" i="564" a="1"/>
  <c r="J478" i="564" s="1"/>
  <c r="H478" i="564"/>
  <c r="V477" i="564"/>
  <c r="W477" i="564" s="1"/>
  <c r="N477" i="564"/>
  <c r="K477" i="564" a="1"/>
  <c r="K477" i="564" s="1"/>
  <c r="M477" i="564" s="1"/>
  <c r="J477" i="564" a="1"/>
  <c r="J477" i="564" s="1"/>
  <c r="H477" i="564"/>
  <c r="V476" i="564"/>
  <c r="W476" i="564" s="1"/>
  <c r="N476" i="564"/>
  <c r="K476" i="564" a="1"/>
  <c r="K476" i="564" s="1"/>
  <c r="M476" i="564" s="1"/>
  <c r="J476" i="564" a="1"/>
  <c r="J476" i="564" s="1"/>
  <c r="H476" i="564"/>
  <c r="V475" i="564"/>
  <c r="W475" i="564" s="1"/>
  <c r="N475" i="564"/>
  <c r="K475" i="564" a="1"/>
  <c r="K475" i="564" s="1"/>
  <c r="M475" i="564" s="1"/>
  <c r="J475" i="564" a="1"/>
  <c r="J475" i="564" s="1"/>
  <c r="H475" i="564"/>
  <c r="V474" i="564"/>
  <c r="W474" i="564" s="1"/>
  <c r="N474" i="564"/>
  <c r="K474" i="564" a="1"/>
  <c r="K474" i="564" s="1"/>
  <c r="M474" i="564" s="1"/>
  <c r="J474" i="564" a="1"/>
  <c r="J474" i="564" s="1"/>
  <c r="H474" i="564"/>
  <c r="V473" i="564"/>
  <c r="W473" i="564" s="1"/>
  <c r="N473" i="564"/>
  <c r="K473" i="564" a="1"/>
  <c r="K473" i="564" s="1"/>
  <c r="M473" i="564" s="1"/>
  <c r="J473" i="564" a="1"/>
  <c r="J473" i="564" s="1"/>
  <c r="H473" i="564"/>
  <c r="V472" i="564"/>
  <c r="W472" i="564" s="1"/>
  <c r="N472" i="564"/>
  <c r="K472" i="564" a="1"/>
  <c r="K472" i="564" s="1"/>
  <c r="M472" i="564" s="1"/>
  <c r="J472" i="564" a="1"/>
  <c r="J472" i="564" s="1"/>
  <c r="H472" i="564"/>
  <c r="V471" i="564"/>
  <c r="W471" i="564" s="1"/>
  <c r="N471" i="564"/>
  <c r="K471" i="564" a="1"/>
  <c r="K471" i="564" s="1"/>
  <c r="M471" i="564" s="1"/>
  <c r="J471" i="564" a="1"/>
  <c r="J471" i="564" s="1"/>
  <c r="H471" i="564"/>
  <c r="V470" i="564"/>
  <c r="W470" i="564" s="1"/>
  <c r="N470" i="564"/>
  <c r="K470" i="564" a="1"/>
  <c r="K470" i="564" s="1"/>
  <c r="M470" i="564" s="1"/>
  <c r="J470" i="564" a="1"/>
  <c r="J470" i="564" s="1"/>
  <c r="H470" i="564"/>
  <c r="V469" i="564"/>
  <c r="W469" i="564" s="1"/>
  <c r="N469" i="564"/>
  <c r="K469" i="564" a="1"/>
  <c r="K469" i="564" s="1"/>
  <c r="M469" i="564" s="1"/>
  <c r="J469" i="564" a="1"/>
  <c r="J469" i="564" s="1"/>
  <c r="H469" i="564"/>
  <c r="V468" i="564"/>
  <c r="W468" i="564" s="1"/>
  <c r="N468" i="564"/>
  <c r="K468" i="564" a="1"/>
  <c r="K468" i="564" s="1"/>
  <c r="M468" i="564" s="1"/>
  <c r="J468" i="564" a="1"/>
  <c r="J468" i="564" s="1"/>
  <c r="H468" i="564"/>
  <c r="V467" i="564"/>
  <c r="W467" i="564" s="1"/>
  <c r="N467" i="564"/>
  <c r="K467" i="564" a="1"/>
  <c r="K467" i="564" s="1"/>
  <c r="M467" i="564" s="1"/>
  <c r="J467" i="564" a="1"/>
  <c r="J467" i="564" s="1"/>
  <c r="H467" i="564"/>
  <c r="V466" i="564"/>
  <c r="W466" i="564" s="1"/>
  <c r="N466" i="564"/>
  <c r="K466" i="564" a="1"/>
  <c r="K466" i="564" s="1"/>
  <c r="M466" i="564" s="1"/>
  <c r="J466" i="564" a="1"/>
  <c r="J466" i="564" s="1"/>
  <c r="H466" i="564"/>
  <c r="V465" i="564"/>
  <c r="W465" i="564" s="1"/>
  <c r="N465" i="564"/>
  <c r="K465" i="564" a="1"/>
  <c r="K465" i="564" s="1"/>
  <c r="M465" i="564" s="1"/>
  <c r="J465" i="564" a="1"/>
  <c r="J465" i="564" s="1"/>
  <c r="H465" i="564"/>
  <c r="V464" i="564"/>
  <c r="N464" i="564"/>
  <c r="K464" i="564" a="1"/>
  <c r="K464" i="564" s="1"/>
  <c r="M464" i="564" s="1"/>
  <c r="J464" i="564" a="1"/>
  <c r="J464" i="564" s="1"/>
  <c r="H464" i="564"/>
  <c r="H479" i="564" s="1"/>
  <c r="AA463" i="564"/>
  <c r="Z463" i="564"/>
  <c r="Y463" i="564"/>
  <c r="X463" i="564"/>
  <c r="U463" i="564"/>
  <c r="T463" i="564"/>
  <c r="S463" i="564"/>
  <c r="R463" i="564"/>
  <c r="Q463" i="564"/>
  <c r="P463" i="564"/>
  <c r="O463" i="564"/>
  <c r="I463" i="564"/>
  <c r="G463" i="564"/>
  <c r="V462" i="564"/>
  <c r="W462" i="564" s="1"/>
  <c r="N462" i="564"/>
  <c r="K462" i="564" a="1"/>
  <c r="K462" i="564" s="1"/>
  <c r="M462" i="564" s="1"/>
  <c r="J462" i="564" a="1"/>
  <c r="J462" i="564" s="1"/>
  <c r="H462" i="564"/>
  <c r="V461" i="564"/>
  <c r="W461" i="564" s="1"/>
  <c r="N461" i="564"/>
  <c r="K461" i="564" a="1"/>
  <c r="K461" i="564" s="1"/>
  <c r="M461" i="564" s="1"/>
  <c r="J461" i="564" a="1"/>
  <c r="J461" i="564" s="1"/>
  <c r="H461" i="564"/>
  <c r="V460" i="564"/>
  <c r="W460" i="564" s="1"/>
  <c r="N460" i="564"/>
  <c r="K460" i="564" a="1"/>
  <c r="K460" i="564" s="1"/>
  <c r="M460" i="564" s="1"/>
  <c r="J460" i="564" a="1"/>
  <c r="J460" i="564" s="1"/>
  <c r="H460" i="564"/>
  <c r="K459" i="564" a="1"/>
  <c r="K459" i="564" s="1"/>
  <c r="M459" i="564" s="1"/>
  <c r="H459" i="564"/>
  <c r="K458" i="564" a="1"/>
  <c r="K458" i="564" s="1"/>
  <c r="M458" i="564" s="1"/>
  <c r="H458" i="564"/>
  <c r="K457" i="564" a="1"/>
  <c r="K457" i="564" s="1"/>
  <c r="M457" i="564" s="1"/>
  <c r="H457" i="564"/>
  <c r="V456" i="564"/>
  <c r="W456" i="564" s="1"/>
  <c r="N456" i="564"/>
  <c r="K456" i="564" a="1"/>
  <c r="K456" i="564" s="1"/>
  <c r="M456" i="564" s="1"/>
  <c r="J456" i="564" a="1"/>
  <c r="J456" i="564" s="1"/>
  <c r="H456" i="564"/>
  <c r="V455" i="564"/>
  <c r="W455" i="564" s="1"/>
  <c r="N455" i="564"/>
  <c r="K455" i="564" a="1"/>
  <c r="K455" i="564" s="1"/>
  <c r="M455" i="564" s="1"/>
  <c r="J455" i="564" a="1"/>
  <c r="J455" i="564" s="1"/>
  <c r="H455" i="564"/>
  <c r="N454" i="564"/>
  <c r="K454" i="564" a="1"/>
  <c r="K454" i="564" s="1"/>
  <c r="M454" i="564" s="1"/>
  <c r="H454" i="564"/>
  <c r="N453" i="564"/>
  <c r="K453" i="564" a="1"/>
  <c r="K453" i="564" s="1"/>
  <c r="M453" i="564" s="1"/>
  <c r="H453" i="564"/>
  <c r="N452" i="564"/>
  <c r="K452" i="564" a="1"/>
  <c r="K452" i="564" s="1"/>
  <c r="M452" i="564" s="1"/>
  <c r="H452" i="564"/>
  <c r="N451" i="564"/>
  <c r="K451" i="564" a="1"/>
  <c r="K451" i="564" s="1"/>
  <c r="M451" i="564" s="1"/>
  <c r="H451" i="564"/>
  <c r="N450" i="564"/>
  <c r="K450" i="564" a="1"/>
  <c r="K450" i="564" s="1"/>
  <c r="M450" i="564" s="1"/>
  <c r="H450" i="564"/>
  <c r="N449" i="564"/>
  <c r="K449" i="564" a="1"/>
  <c r="K449" i="564" s="1"/>
  <c r="M449" i="564" s="1"/>
  <c r="H449" i="564"/>
  <c r="V448" i="564"/>
  <c r="W448" i="564" s="1"/>
  <c r="N448" i="564"/>
  <c r="K448" i="564" a="1"/>
  <c r="K448" i="564" s="1"/>
  <c r="M448" i="564" s="1"/>
  <c r="J448" i="564" a="1"/>
  <c r="J448" i="564" s="1"/>
  <c r="H448" i="564"/>
  <c r="V447" i="564"/>
  <c r="W447" i="564" s="1"/>
  <c r="N447" i="564"/>
  <c r="K447" i="564" a="1"/>
  <c r="K447" i="564" s="1"/>
  <c r="M447" i="564" s="1"/>
  <c r="J447" i="564" a="1"/>
  <c r="J447" i="564" s="1"/>
  <c r="H447" i="564"/>
  <c r="V446" i="564"/>
  <c r="W446" i="564" s="1"/>
  <c r="N446" i="564"/>
  <c r="K446" i="564" a="1"/>
  <c r="K446" i="564" s="1"/>
  <c r="M446" i="564" s="1"/>
  <c r="J446" i="564" a="1"/>
  <c r="J446" i="564" s="1"/>
  <c r="H446" i="564"/>
  <c r="V445" i="564"/>
  <c r="W445" i="564" s="1"/>
  <c r="N445" i="564"/>
  <c r="K445" i="564" a="1"/>
  <c r="K445" i="564" s="1"/>
  <c r="M445" i="564" s="1"/>
  <c r="J445" i="564" a="1"/>
  <c r="J445" i="564" s="1"/>
  <c r="H445" i="564"/>
  <c r="V444" i="564"/>
  <c r="W444" i="564" s="1"/>
  <c r="N444" i="564"/>
  <c r="K444" i="564" a="1"/>
  <c r="K444" i="564" s="1"/>
  <c r="M444" i="564" s="1"/>
  <c r="J444" i="564" a="1"/>
  <c r="J444" i="564" s="1"/>
  <c r="H444" i="564"/>
  <c r="V443" i="564"/>
  <c r="W443" i="564" s="1"/>
  <c r="N443" i="564"/>
  <c r="K443" i="564" a="1"/>
  <c r="K443" i="564" s="1"/>
  <c r="M443" i="564" s="1"/>
  <c r="J443" i="564" a="1"/>
  <c r="J443" i="564" s="1"/>
  <c r="H443" i="564"/>
  <c r="V442" i="564"/>
  <c r="W442" i="564" s="1"/>
  <c r="N442" i="564"/>
  <c r="K442" i="564" a="1"/>
  <c r="K442" i="564" s="1"/>
  <c r="M442" i="564" s="1"/>
  <c r="J442" i="564" a="1"/>
  <c r="J442" i="564" s="1"/>
  <c r="H442" i="564"/>
  <c r="V441" i="564"/>
  <c r="W441" i="564" s="1"/>
  <c r="N441" i="564"/>
  <c r="K441" i="564" a="1"/>
  <c r="K441" i="564" s="1"/>
  <c r="M441" i="564" s="1"/>
  <c r="J441" i="564" a="1"/>
  <c r="J441" i="564" s="1"/>
  <c r="H441" i="564"/>
  <c r="V440" i="564"/>
  <c r="W440" i="564" s="1"/>
  <c r="N440" i="564"/>
  <c r="K440" i="564" a="1"/>
  <c r="K440" i="564" s="1"/>
  <c r="M440" i="564" s="1"/>
  <c r="J440" i="564" a="1"/>
  <c r="J440" i="564" s="1"/>
  <c r="H440" i="564"/>
  <c r="V439" i="564"/>
  <c r="W439" i="564" s="1"/>
  <c r="N439" i="564"/>
  <c r="K439" i="564" a="1"/>
  <c r="K439" i="564" s="1"/>
  <c r="M439" i="564" s="1"/>
  <c r="J439" i="564" a="1"/>
  <c r="J439" i="564" s="1"/>
  <c r="H439" i="564"/>
  <c r="V438" i="564"/>
  <c r="W438" i="564" s="1"/>
  <c r="N438" i="564"/>
  <c r="K438" i="564" a="1"/>
  <c r="K438" i="564" s="1"/>
  <c r="M438" i="564" s="1"/>
  <c r="J438" i="564" a="1"/>
  <c r="J438" i="564" s="1"/>
  <c r="H438" i="564"/>
  <c r="V437" i="564"/>
  <c r="W437" i="564" s="1"/>
  <c r="N437" i="564"/>
  <c r="K437" i="564" a="1"/>
  <c r="K437" i="564" s="1"/>
  <c r="M437" i="564" s="1"/>
  <c r="J437" i="564" a="1"/>
  <c r="J437" i="564" s="1"/>
  <c r="H437" i="564"/>
  <c r="N436" i="564"/>
  <c r="K436" i="564" a="1"/>
  <c r="K436" i="564" s="1"/>
  <c r="M436" i="564" s="1"/>
  <c r="H436" i="564"/>
  <c r="V435" i="564"/>
  <c r="W435" i="564" s="1"/>
  <c r="N435" i="564"/>
  <c r="K435" i="564"/>
  <c r="M435" i="564" s="1"/>
  <c r="K435" i="564" a="1"/>
  <c r="J435" i="564"/>
  <c r="J435" i="564" a="1"/>
  <c r="H435" i="564"/>
  <c r="V434" i="564"/>
  <c r="W434" i="564" s="1"/>
  <c r="N434" i="564"/>
  <c r="K434" i="564" a="1"/>
  <c r="K434" i="564" s="1"/>
  <c r="M434" i="564" s="1"/>
  <c r="J434" i="564" a="1"/>
  <c r="J434" i="564" s="1"/>
  <c r="H434" i="564"/>
  <c r="W433" i="564"/>
  <c r="V433" i="564"/>
  <c r="N433" i="564"/>
  <c r="K433" i="564" a="1"/>
  <c r="K433" i="564" s="1"/>
  <c r="M433" i="564" s="1"/>
  <c r="J433" i="564" a="1"/>
  <c r="J433" i="564" s="1"/>
  <c r="H433" i="564"/>
  <c r="V432" i="564"/>
  <c r="W432" i="564" s="1"/>
  <c r="N432" i="564"/>
  <c r="K432" i="564" a="1"/>
  <c r="K432" i="564" s="1"/>
  <c r="M432" i="564" s="1"/>
  <c r="J432" i="564" a="1"/>
  <c r="J432" i="564" s="1"/>
  <c r="H432" i="564"/>
  <c r="V431" i="564"/>
  <c r="W431" i="564" s="1"/>
  <c r="N431" i="564"/>
  <c r="K431" i="564" a="1"/>
  <c r="K431" i="564" s="1"/>
  <c r="M431" i="564" s="1"/>
  <c r="J431" i="564" a="1"/>
  <c r="J431" i="564" s="1"/>
  <c r="H431" i="564"/>
  <c r="V430" i="564"/>
  <c r="W430" i="564" s="1"/>
  <c r="N430" i="564"/>
  <c r="K430" i="564" a="1"/>
  <c r="K430" i="564" s="1"/>
  <c r="M430" i="564" s="1"/>
  <c r="J430" i="564" a="1"/>
  <c r="J430" i="564" s="1"/>
  <c r="H430" i="564"/>
  <c r="V429" i="564"/>
  <c r="W429" i="564" s="1"/>
  <c r="N429" i="564"/>
  <c r="K429" i="564" a="1"/>
  <c r="K429" i="564" s="1"/>
  <c r="M429" i="564" s="1"/>
  <c r="J429" i="564" a="1"/>
  <c r="J429" i="564" s="1"/>
  <c r="H429" i="564"/>
  <c r="AA428" i="564"/>
  <c r="Z428" i="564"/>
  <c r="Y428" i="564"/>
  <c r="X428" i="564"/>
  <c r="U428" i="564"/>
  <c r="T428" i="564"/>
  <c r="S428" i="564"/>
  <c r="R428" i="564"/>
  <c r="Q428" i="564"/>
  <c r="P428" i="564"/>
  <c r="O428" i="564"/>
  <c r="I428" i="564"/>
  <c r="G428" i="564"/>
  <c r="K427" i="564" a="1"/>
  <c r="K427" i="564" s="1"/>
  <c r="M427" i="564" s="1"/>
  <c r="H427" i="564"/>
  <c r="K426" i="564" a="1"/>
  <c r="K426" i="564" s="1"/>
  <c r="M426" i="564" s="1"/>
  <c r="H426" i="564"/>
  <c r="K425" i="564" a="1"/>
  <c r="K425" i="564" s="1"/>
  <c r="M425" i="564" s="1"/>
  <c r="H425" i="564"/>
  <c r="K424" i="564" a="1"/>
  <c r="K424" i="564" s="1"/>
  <c r="M424" i="564" s="1"/>
  <c r="H424" i="564"/>
  <c r="K423" i="564" a="1"/>
  <c r="K423" i="564" s="1"/>
  <c r="M423" i="564" s="1"/>
  <c r="H423" i="564"/>
  <c r="K422" i="564" a="1"/>
  <c r="K422" i="564" s="1"/>
  <c r="M422" i="564" s="1"/>
  <c r="H422" i="564"/>
  <c r="K421" i="564" a="1"/>
  <c r="K421" i="564" s="1"/>
  <c r="M421" i="564" s="1"/>
  <c r="H421" i="564"/>
  <c r="K420" i="564" a="1"/>
  <c r="K420" i="564" s="1"/>
  <c r="M420" i="564" s="1"/>
  <c r="H420" i="564"/>
  <c r="K419" i="564" a="1"/>
  <c r="K419" i="564" s="1"/>
  <c r="M419" i="564" s="1"/>
  <c r="H419" i="564"/>
  <c r="K418" i="564" a="1"/>
  <c r="K418" i="564" s="1"/>
  <c r="M418" i="564" s="1"/>
  <c r="H418" i="564"/>
  <c r="V417" i="564"/>
  <c r="W417" i="564" s="1"/>
  <c r="N417" i="564"/>
  <c r="K417" i="564"/>
  <c r="M417" i="564" s="1"/>
  <c r="K417" i="564" a="1"/>
  <c r="J417" i="564"/>
  <c r="J417" i="564" a="1"/>
  <c r="H417" i="564"/>
  <c r="V416" i="564"/>
  <c r="W416" i="564" s="1"/>
  <c r="N416" i="564"/>
  <c r="K416" i="564" a="1"/>
  <c r="K416" i="564" s="1"/>
  <c r="M416" i="564" s="1"/>
  <c r="J416" i="564" a="1"/>
  <c r="J416" i="564" s="1"/>
  <c r="H416" i="564"/>
  <c r="V415" i="564"/>
  <c r="W415" i="564" s="1"/>
  <c r="N415" i="564"/>
  <c r="K415" i="564" a="1"/>
  <c r="K415" i="564" s="1"/>
  <c r="M415" i="564" s="1"/>
  <c r="J415" i="564" a="1"/>
  <c r="J415" i="564" s="1"/>
  <c r="H415" i="564"/>
  <c r="V414" i="564"/>
  <c r="W414" i="564" s="1"/>
  <c r="N414" i="564"/>
  <c r="K414" i="564" a="1"/>
  <c r="K414" i="564" s="1"/>
  <c r="M414" i="564" s="1"/>
  <c r="J414" i="564" a="1"/>
  <c r="J414" i="564" s="1"/>
  <c r="H414" i="564"/>
  <c r="H413" i="564"/>
  <c r="V412" i="564"/>
  <c r="W412" i="564" s="1"/>
  <c r="N412" i="564"/>
  <c r="K412" i="564" a="1"/>
  <c r="K412" i="564" s="1"/>
  <c r="M412" i="564" s="1"/>
  <c r="J412" i="564" a="1"/>
  <c r="J412" i="564" s="1"/>
  <c r="H412" i="564"/>
  <c r="V411" i="564"/>
  <c r="W411" i="564" s="1"/>
  <c r="N411" i="564"/>
  <c r="K411" i="564"/>
  <c r="M411" i="564" s="1"/>
  <c r="K411" i="564" a="1"/>
  <c r="J411" i="564"/>
  <c r="J411" i="564" a="1"/>
  <c r="H411" i="564"/>
  <c r="H410" i="564"/>
  <c r="K409" i="564"/>
  <c r="K409" i="564" a="1"/>
  <c r="H409" i="564"/>
  <c r="V408" i="564"/>
  <c r="W408" i="564" s="1"/>
  <c r="N408" i="564"/>
  <c r="K408" i="564" a="1"/>
  <c r="K408" i="564" s="1"/>
  <c r="M408" i="564" s="1"/>
  <c r="J408" i="564" a="1"/>
  <c r="J408" i="564" s="1"/>
  <c r="H408" i="564"/>
  <c r="V407" i="564"/>
  <c r="W407" i="564" s="1"/>
  <c r="N407" i="564"/>
  <c r="K407" i="564" a="1"/>
  <c r="K407" i="564" s="1"/>
  <c r="M407" i="564" s="1"/>
  <c r="J407" i="564" a="1"/>
  <c r="J407" i="564" s="1"/>
  <c r="H407" i="564"/>
  <c r="V406" i="564"/>
  <c r="W406" i="564" s="1"/>
  <c r="N406" i="564"/>
  <c r="K406" i="564" a="1"/>
  <c r="K406" i="564" s="1"/>
  <c r="M406" i="564" s="1"/>
  <c r="J406" i="564" a="1"/>
  <c r="J406" i="564" s="1"/>
  <c r="H406" i="564"/>
  <c r="V405" i="564"/>
  <c r="W405" i="564" s="1"/>
  <c r="N405" i="564"/>
  <c r="K405" i="564" a="1"/>
  <c r="K405" i="564" s="1"/>
  <c r="M405" i="564" s="1"/>
  <c r="J405" i="564" a="1"/>
  <c r="J405" i="564" s="1"/>
  <c r="H405" i="564"/>
  <c r="V404" i="564"/>
  <c r="W404" i="564" s="1"/>
  <c r="N404" i="564"/>
  <c r="K404" i="564" a="1"/>
  <c r="K404" i="564" s="1"/>
  <c r="M404" i="564" s="1"/>
  <c r="J404" i="564" a="1"/>
  <c r="J404" i="564" s="1"/>
  <c r="H404" i="564"/>
  <c r="V403" i="564"/>
  <c r="W403" i="564" s="1"/>
  <c r="N403" i="564"/>
  <c r="K403" i="564" a="1"/>
  <c r="K403" i="564" s="1"/>
  <c r="M403" i="564" s="1"/>
  <c r="J403" i="564" a="1"/>
  <c r="J403" i="564" s="1"/>
  <c r="H403" i="564"/>
  <c r="V402" i="564"/>
  <c r="W402" i="564" s="1"/>
  <c r="N402" i="564"/>
  <c r="K402" i="564" a="1"/>
  <c r="K402" i="564" s="1"/>
  <c r="M402" i="564" s="1"/>
  <c r="J402" i="564" a="1"/>
  <c r="J402" i="564" s="1"/>
  <c r="H402" i="564"/>
  <c r="V401" i="564"/>
  <c r="W401" i="564" s="1"/>
  <c r="N401" i="564"/>
  <c r="K401" i="564" a="1"/>
  <c r="K401" i="564" s="1"/>
  <c r="M401" i="564" s="1"/>
  <c r="J401" i="564" a="1"/>
  <c r="J401" i="564" s="1"/>
  <c r="H401" i="564"/>
  <c r="V400" i="564"/>
  <c r="W400" i="564" s="1"/>
  <c r="N400" i="564"/>
  <c r="K400" i="564" a="1"/>
  <c r="K400" i="564" s="1"/>
  <c r="M400" i="564" s="1"/>
  <c r="J400" i="564" a="1"/>
  <c r="J400" i="564" s="1"/>
  <c r="H400" i="564"/>
  <c r="V399" i="564"/>
  <c r="W399" i="564" s="1"/>
  <c r="N399" i="564"/>
  <c r="K399" i="564" a="1"/>
  <c r="K399" i="564" s="1"/>
  <c r="M399" i="564" s="1"/>
  <c r="J399" i="564" a="1"/>
  <c r="J399" i="564" s="1"/>
  <c r="H399" i="564"/>
  <c r="K398" i="564" a="1"/>
  <c r="K398" i="564" s="1"/>
  <c r="M398" i="564" s="1"/>
  <c r="H398" i="564"/>
  <c r="K397" i="564" a="1"/>
  <c r="K397" i="564" s="1"/>
  <c r="M397" i="564" s="1"/>
  <c r="H397" i="564"/>
  <c r="K396" i="564" a="1"/>
  <c r="K396" i="564" s="1"/>
  <c r="M396" i="564" s="1"/>
  <c r="H396" i="564"/>
  <c r="K395" i="564" a="1"/>
  <c r="K395" i="564" s="1"/>
  <c r="M395" i="564" s="1"/>
  <c r="H395" i="564"/>
  <c r="N394" i="564"/>
  <c r="K394" i="564" a="1"/>
  <c r="K394" i="564" s="1"/>
  <c r="M394" i="564" s="1"/>
  <c r="H394" i="564"/>
  <c r="N393" i="564"/>
  <c r="K393" i="564"/>
  <c r="M393" i="564" s="1"/>
  <c r="K393" i="564" a="1"/>
  <c r="H393" i="564"/>
  <c r="N392" i="564"/>
  <c r="K392" i="564" a="1"/>
  <c r="K392" i="564" s="1"/>
  <c r="M392" i="564" s="1"/>
  <c r="H392" i="564"/>
  <c r="N391" i="564"/>
  <c r="K391" i="564" a="1"/>
  <c r="K391" i="564" s="1"/>
  <c r="M391" i="564" s="1"/>
  <c r="H391" i="564"/>
  <c r="V390" i="564"/>
  <c r="W390" i="564" s="1"/>
  <c r="N390" i="564"/>
  <c r="K390" i="564" a="1"/>
  <c r="K390" i="564" s="1"/>
  <c r="M390" i="564" s="1"/>
  <c r="J390" i="564" a="1"/>
  <c r="J390" i="564" s="1"/>
  <c r="H390" i="564"/>
  <c r="V389" i="564"/>
  <c r="W389" i="564" s="1"/>
  <c r="N389" i="564"/>
  <c r="K389" i="564"/>
  <c r="M389" i="564" s="1"/>
  <c r="K389" i="564" a="1"/>
  <c r="J389" i="564"/>
  <c r="J389" i="564" a="1"/>
  <c r="H389" i="564"/>
  <c r="V388" i="564"/>
  <c r="W388" i="564" s="1"/>
  <c r="N388" i="564"/>
  <c r="K388" i="564" a="1"/>
  <c r="K388" i="564" s="1"/>
  <c r="M388" i="564" s="1"/>
  <c r="J388" i="564" a="1"/>
  <c r="J388" i="564" s="1"/>
  <c r="H388" i="564"/>
  <c r="W387" i="564"/>
  <c r="V387" i="564"/>
  <c r="N387" i="564"/>
  <c r="K387" i="564" a="1"/>
  <c r="K387" i="564" s="1"/>
  <c r="M387" i="564" s="1"/>
  <c r="J387" i="564" a="1"/>
  <c r="J387" i="564" s="1"/>
  <c r="H387" i="564"/>
  <c r="V386" i="564"/>
  <c r="W386" i="564" s="1"/>
  <c r="N386" i="564"/>
  <c r="K386" i="564" a="1"/>
  <c r="K386" i="564" s="1"/>
  <c r="M386" i="564" s="1"/>
  <c r="J386" i="564" a="1"/>
  <c r="J386" i="564" s="1"/>
  <c r="H386" i="564"/>
  <c r="V385" i="564"/>
  <c r="W385" i="564" s="1"/>
  <c r="N385" i="564"/>
  <c r="K385" i="564" a="1"/>
  <c r="K385" i="564" s="1"/>
  <c r="M385" i="564" s="1"/>
  <c r="J385" i="564" a="1"/>
  <c r="J385" i="564" s="1"/>
  <c r="H385" i="564"/>
  <c r="V384" i="564"/>
  <c r="W384" i="564" s="1"/>
  <c r="N384" i="564"/>
  <c r="K384" i="564" a="1"/>
  <c r="K384" i="564" s="1"/>
  <c r="M384" i="564" s="1"/>
  <c r="J384" i="564" a="1"/>
  <c r="J384" i="564" s="1"/>
  <c r="H384" i="564"/>
  <c r="V383" i="564"/>
  <c r="W383" i="564" s="1"/>
  <c r="N383" i="564"/>
  <c r="K383" i="564" a="1"/>
  <c r="K383" i="564" s="1"/>
  <c r="M383" i="564" s="1"/>
  <c r="J383" i="564" a="1"/>
  <c r="J383" i="564" s="1"/>
  <c r="H383" i="564"/>
  <c r="V382" i="564"/>
  <c r="W382" i="564" s="1"/>
  <c r="N382" i="564"/>
  <c r="K382" i="564" a="1"/>
  <c r="K382" i="564" s="1"/>
  <c r="M382" i="564" s="1"/>
  <c r="J382" i="564" a="1"/>
  <c r="J382" i="564" s="1"/>
  <c r="H382" i="564"/>
  <c r="V381" i="564"/>
  <c r="W381" i="564" s="1"/>
  <c r="N381" i="564"/>
  <c r="K381" i="564" a="1"/>
  <c r="K381" i="564" s="1"/>
  <c r="M381" i="564" s="1"/>
  <c r="J381" i="564" a="1"/>
  <c r="J381" i="564" s="1"/>
  <c r="H381" i="564"/>
  <c r="V380" i="564"/>
  <c r="W380" i="564" s="1"/>
  <c r="N380" i="564"/>
  <c r="K380" i="564" a="1"/>
  <c r="K380" i="564" s="1"/>
  <c r="M380" i="564" s="1"/>
  <c r="J380" i="564" a="1"/>
  <c r="J380" i="564" s="1"/>
  <c r="H380" i="564"/>
  <c r="V379" i="564"/>
  <c r="W379" i="564" s="1"/>
  <c r="N379" i="564"/>
  <c r="K379" i="564" a="1"/>
  <c r="K379" i="564" s="1"/>
  <c r="M379" i="564" s="1"/>
  <c r="J379" i="564" a="1"/>
  <c r="J379" i="564" s="1"/>
  <c r="H379" i="564"/>
  <c r="K378" i="564" a="1"/>
  <c r="K378" i="564" s="1"/>
  <c r="M378" i="564" s="1"/>
  <c r="H378" i="564"/>
  <c r="K377" i="564" a="1"/>
  <c r="K377" i="564" s="1"/>
  <c r="M377" i="564" s="1"/>
  <c r="H377" i="564"/>
  <c r="K376" i="564" a="1"/>
  <c r="K376" i="564" s="1"/>
  <c r="M376" i="564" s="1"/>
  <c r="H376" i="564"/>
  <c r="V375" i="564"/>
  <c r="W375" i="564" s="1"/>
  <c r="N375" i="564"/>
  <c r="K375" i="564" a="1"/>
  <c r="K375" i="564" s="1"/>
  <c r="M375" i="564" s="1"/>
  <c r="J375" i="564" a="1"/>
  <c r="J375" i="564" s="1"/>
  <c r="H375" i="564"/>
  <c r="V374" i="564"/>
  <c r="W374" i="564" s="1"/>
  <c r="N374" i="564"/>
  <c r="K374" i="564" a="1"/>
  <c r="K374" i="564" s="1"/>
  <c r="M374" i="564" s="1"/>
  <c r="J374" i="564" a="1"/>
  <c r="J374" i="564" s="1"/>
  <c r="H374" i="564"/>
  <c r="V373" i="564"/>
  <c r="W373" i="564" s="1"/>
  <c r="N373" i="564"/>
  <c r="K373" i="564" a="1"/>
  <c r="K373" i="564" s="1"/>
  <c r="M373" i="564" s="1"/>
  <c r="J373" i="564" a="1"/>
  <c r="J373" i="564" s="1"/>
  <c r="H373" i="564"/>
  <c r="K372" i="564" a="1"/>
  <c r="K372" i="564" s="1"/>
  <c r="H372" i="564"/>
  <c r="V371" i="564"/>
  <c r="V428" i="564" s="1"/>
  <c r="W428" i="564" s="1"/>
  <c r="N371" i="564"/>
  <c r="K371" i="564"/>
  <c r="K371" i="564" a="1"/>
  <c r="J371" i="564"/>
  <c r="J371" i="564" a="1"/>
  <c r="H371" i="564"/>
  <c r="H428" i="564" s="1"/>
  <c r="AA370" i="564"/>
  <c r="AA507" i="564" s="1"/>
  <c r="Z370" i="564"/>
  <c r="Z507" i="564" s="1"/>
  <c r="Y370" i="564"/>
  <c r="Y507" i="564" s="1"/>
  <c r="X370" i="564"/>
  <c r="X507" i="564" s="1"/>
  <c r="U370" i="564"/>
  <c r="U507" i="564" s="1"/>
  <c r="T370" i="564"/>
  <c r="T507" i="564" s="1"/>
  <c r="S370" i="564"/>
  <c r="S507" i="564" s="1"/>
  <c r="R370" i="564"/>
  <c r="R507" i="564" s="1"/>
  <c r="Q370" i="564"/>
  <c r="Q507" i="564" s="1"/>
  <c r="P370" i="564"/>
  <c r="P507" i="564" s="1"/>
  <c r="O370" i="564"/>
  <c r="I370" i="564"/>
  <c r="I507" i="564" s="1"/>
  <c r="B515" i="564" s="1"/>
  <c r="G370" i="564"/>
  <c r="G507" i="564" s="1"/>
  <c r="V369" i="564"/>
  <c r="W369" i="564" s="1"/>
  <c r="N369" i="564"/>
  <c r="K369" i="564" a="1"/>
  <c r="K369" i="564" s="1"/>
  <c r="M369" i="564" s="1"/>
  <c r="J369" i="564" a="1"/>
  <c r="J369" i="564" s="1"/>
  <c r="H369" i="564"/>
  <c r="V368" i="564"/>
  <c r="W368" i="564" s="1"/>
  <c r="N368" i="564"/>
  <c r="K368" i="564" a="1"/>
  <c r="K368" i="564" s="1"/>
  <c r="M368" i="564" s="1"/>
  <c r="J368" i="564" a="1"/>
  <c r="J368" i="564" s="1"/>
  <c r="H368" i="564"/>
  <c r="K367" i="564" a="1"/>
  <c r="K367" i="564" s="1"/>
  <c r="M367" i="564" s="1"/>
  <c r="H367" i="564"/>
  <c r="K366" i="564"/>
  <c r="M366" i="564" s="1"/>
  <c r="K366" i="564" a="1"/>
  <c r="H366" i="564"/>
  <c r="K365" i="564" a="1"/>
  <c r="K365" i="564" s="1"/>
  <c r="M365" i="564" s="1"/>
  <c r="H365" i="564"/>
  <c r="K364" i="564" a="1"/>
  <c r="K364" i="564" s="1"/>
  <c r="M364" i="564" s="1"/>
  <c r="H364" i="564"/>
  <c r="V363" i="564"/>
  <c r="W363" i="564" s="1"/>
  <c r="N363" i="564"/>
  <c r="K363" i="564" a="1"/>
  <c r="K363" i="564" s="1"/>
  <c r="M363" i="564" s="1"/>
  <c r="J363" i="564" a="1"/>
  <c r="J363" i="564" s="1"/>
  <c r="H363" i="564"/>
  <c r="V362" i="564"/>
  <c r="W362" i="564" s="1"/>
  <c r="N362" i="564"/>
  <c r="K362" i="564" a="1"/>
  <c r="K362" i="564" s="1"/>
  <c r="M362" i="564" s="1"/>
  <c r="J362" i="564" a="1"/>
  <c r="J362" i="564" s="1"/>
  <c r="H362" i="564"/>
  <c r="V361" i="564"/>
  <c r="W361" i="564" s="1"/>
  <c r="N361" i="564"/>
  <c r="K361" i="564" a="1"/>
  <c r="K361" i="564" s="1"/>
  <c r="M361" i="564" s="1"/>
  <c r="J361" i="564" a="1"/>
  <c r="J361" i="564" s="1"/>
  <c r="H361" i="564"/>
  <c r="H360" i="564"/>
  <c r="H359" i="564"/>
  <c r="V358" i="564"/>
  <c r="W358" i="564" s="1"/>
  <c r="N358" i="564"/>
  <c r="K358" i="564" a="1"/>
  <c r="K358" i="564" s="1"/>
  <c r="M358" i="564" s="1"/>
  <c r="J358" i="564" a="1"/>
  <c r="J358" i="564" s="1"/>
  <c r="H358" i="564"/>
  <c r="V357" i="564"/>
  <c r="W357" i="564" s="1"/>
  <c r="N357" i="564"/>
  <c r="K357" i="564"/>
  <c r="M357" i="564" s="1"/>
  <c r="K357" i="564" a="1"/>
  <c r="J357" i="564" a="1"/>
  <c r="J357" i="564" s="1"/>
  <c r="H357" i="564"/>
  <c r="K356" i="564" a="1"/>
  <c r="K356" i="564" s="1"/>
  <c r="M356" i="564" s="1"/>
  <c r="H356" i="564"/>
  <c r="K355" i="564" a="1"/>
  <c r="K355" i="564" s="1"/>
  <c r="M355" i="564" s="1"/>
  <c r="H355" i="564"/>
  <c r="W354" i="564"/>
  <c r="V354" i="564"/>
  <c r="N354" i="564"/>
  <c r="K354" i="564" a="1"/>
  <c r="K354" i="564" s="1"/>
  <c r="M354" i="564" s="1"/>
  <c r="J354" i="564" a="1"/>
  <c r="J354" i="564" s="1"/>
  <c r="H354" i="564"/>
  <c r="V353" i="564"/>
  <c r="W353" i="564" s="1"/>
  <c r="N353" i="564"/>
  <c r="K353" i="564" a="1"/>
  <c r="K353" i="564" s="1"/>
  <c r="M353" i="564" s="1"/>
  <c r="J353" i="564" a="1"/>
  <c r="J353" i="564" s="1"/>
  <c r="H353" i="564"/>
  <c r="V352" i="564"/>
  <c r="W352" i="564" s="1"/>
  <c r="N352" i="564"/>
  <c r="K352" i="564" a="1"/>
  <c r="K352" i="564" s="1"/>
  <c r="M352" i="564" s="1"/>
  <c r="J352" i="564" a="1"/>
  <c r="J352" i="564" s="1"/>
  <c r="H352" i="564"/>
  <c r="V351" i="564"/>
  <c r="W351" i="564" s="1"/>
  <c r="N351" i="564"/>
  <c r="K351" i="564" a="1"/>
  <c r="K351" i="564" s="1"/>
  <c r="M351" i="564" s="1"/>
  <c r="J351" i="564" a="1"/>
  <c r="J351" i="564" s="1"/>
  <c r="H351" i="564"/>
  <c r="V350" i="564"/>
  <c r="W350" i="564" s="1"/>
  <c r="N350" i="564"/>
  <c r="K350" i="564" a="1"/>
  <c r="K350" i="564" s="1"/>
  <c r="M350" i="564" s="1"/>
  <c r="J350" i="564" a="1"/>
  <c r="J350" i="564" s="1"/>
  <c r="H350" i="564"/>
  <c r="V349" i="564"/>
  <c r="W349" i="564" s="1"/>
  <c r="W370" i="564" s="1"/>
  <c r="N349" i="564"/>
  <c r="K349" i="564" a="1"/>
  <c r="K349" i="564" s="1"/>
  <c r="M349" i="564" s="1"/>
  <c r="J349" i="564" a="1"/>
  <c r="J349" i="564" s="1"/>
  <c r="H349" i="564"/>
  <c r="H370" i="564" s="1"/>
  <c r="X343" i="564"/>
  <c r="X342" i="564"/>
  <c r="X341" i="564"/>
  <c r="G341" i="564"/>
  <c r="C341" i="564"/>
  <c r="X340" i="564"/>
  <c r="I340" i="564"/>
  <c r="E340" i="564"/>
  <c r="K340" i="564" s="1"/>
  <c r="M340" i="564" s="1"/>
  <c r="I339" i="564"/>
  <c r="E339" i="564"/>
  <c r="K339" i="564" s="1"/>
  <c r="M339" i="564" s="1"/>
  <c r="I338" i="564"/>
  <c r="E338" i="564"/>
  <c r="K338" i="564" s="1"/>
  <c r="M338" i="564" s="1"/>
  <c r="X337" i="564"/>
  <c r="I337" i="564"/>
  <c r="I341" i="564" s="1"/>
  <c r="E337" i="564"/>
  <c r="AA334" i="564"/>
  <c r="Z334" i="564"/>
  <c r="Y334" i="564"/>
  <c r="X334" i="564"/>
  <c r="U334" i="564"/>
  <c r="T334" i="564"/>
  <c r="S334" i="564"/>
  <c r="R334" i="564"/>
  <c r="Q334" i="564"/>
  <c r="P334" i="564"/>
  <c r="O334" i="564"/>
  <c r="R342" i="564" s="1"/>
  <c r="I334" i="564"/>
  <c r="G334" i="564"/>
  <c r="K333" i="564" a="1"/>
  <c r="K333" i="564" s="1"/>
  <c r="H333" i="564"/>
  <c r="K332" i="564" a="1"/>
  <c r="K332" i="564" s="1"/>
  <c r="H332" i="564"/>
  <c r="K331" i="564" a="1"/>
  <c r="K331" i="564" s="1"/>
  <c r="H331" i="564"/>
  <c r="V330" i="564"/>
  <c r="W330" i="564" s="1"/>
  <c r="N330" i="564"/>
  <c r="K330" i="564" a="1"/>
  <c r="K330" i="564" s="1"/>
  <c r="H330" i="564"/>
  <c r="D330" i="564"/>
  <c r="H329" i="564"/>
  <c r="K328" i="564" a="1"/>
  <c r="K328" i="564" s="1"/>
  <c r="H328" i="564"/>
  <c r="H327" i="564"/>
  <c r="V326" i="564"/>
  <c r="W326" i="564" s="1"/>
  <c r="N326" i="564"/>
  <c r="K326" i="564" a="1"/>
  <c r="K326" i="564" s="1"/>
  <c r="M326" i="564" s="1"/>
  <c r="J326" i="564" a="1"/>
  <c r="J326" i="564" s="1"/>
  <c r="H326" i="564"/>
  <c r="V325" i="564"/>
  <c r="W325" i="564" s="1"/>
  <c r="N325" i="564"/>
  <c r="K325" i="564" a="1"/>
  <c r="K325" i="564" s="1"/>
  <c r="M325" i="564" s="1"/>
  <c r="J325" i="564" a="1"/>
  <c r="J325" i="564" s="1"/>
  <c r="H325" i="564"/>
  <c r="H324" i="564"/>
  <c r="V323" i="564"/>
  <c r="W323" i="564" s="1"/>
  <c r="N323" i="564"/>
  <c r="K323" i="564" a="1"/>
  <c r="K323" i="564" s="1"/>
  <c r="M323" i="564" s="1"/>
  <c r="J323" i="564" a="1"/>
  <c r="J323" i="564" s="1"/>
  <c r="H323" i="564"/>
  <c r="V322" i="564"/>
  <c r="W322" i="564" s="1"/>
  <c r="N322" i="564"/>
  <c r="K322" i="564" a="1"/>
  <c r="K322" i="564" s="1"/>
  <c r="M322" i="564" s="1"/>
  <c r="J322" i="564" a="1"/>
  <c r="J322" i="564" s="1"/>
  <c r="H322" i="564"/>
  <c r="V321" i="564"/>
  <c r="W321" i="564" s="1"/>
  <c r="N321" i="564"/>
  <c r="K321" i="564" a="1"/>
  <c r="K321" i="564" s="1"/>
  <c r="M321" i="564" s="1"/>
  <c r="J321" i="564" a="1"/>
  <c r="J321" i="564" s="1"/>
  <c r="H321" i="564"/>
  <c r="V320" i="564"/>
  <c r="N320" i="564"/>
  <c r="K320" i="564" a="1"/>
  <c r="K320" i="564" s="1"/>
  <c r="J320" i="564" a="1"/>
  <c r="J320" i="564" s="1"/>
  <c r="H320" i="564"/>
  <c r="AA319" i="564"/>
  <c r="Z319" i="564"/>
  <c r="Y319" i="564"/>
  <c r="X319" i="564"/>
  <c r="U319" i="564"/>
  <c r="T319" i="564"/>
  <c r="S319" i="564"/>
  <c r="Q319" i="564"/>
  <c r="P319" i="564"/>
  <c r="O319" i="564"/>
  <c r="I319" i="564"/>
  <c r="G319" i="564"/>
  <c r="V318" i="564"/>
  <c r="W318" i="564" s="1"/>
  <c r="N318" i="564"/>
  <c r="K318" i="564" a="1"/>
  <c r="K318" i="564" s="1"/>
  <c r="M318" i="564" s="1"/>
  <c r="J318" i="564" a="1"/>
  <c r="J318" i="564" s="1"/>
  <c r="H318" i="564"/>
  <c r="H317" i="564"/>
  <c r="H316" i="564"/>
  <c r="H315" i="564"/>
  <c r="H314" i="564"/>
  <c r="V313" i="564"/>
  <c r="W313" i="564" s="1"/>
  <c r="N313" i="564"/>
  <c r="K313" i="564" a="1"/>
  <c r="K313" i="564" s="1"/>
  <c r="M313" i="564" s="1"/>
  <c r="J313" i="564" a="1"/>
  <c r="J313" i="564" s="1"/>
  <c r="H313" i="564"/>
  <c r="V312" i="564"/>
  <c r="W312" i="564" s="1"/>
  <c r="N312" i="564"/>
  <c r="K312" i="564" a="1"/>
  <c r="K312" i="564" s="1"/>
  <c r="M312" i="564" s="1"/>
  <c r="J312" i="564" a="1"/>
  <c r="J312" i="564" s="1"/>
  <c r="H312" i="564"/>
  <c r="V311" i="564"/>
  <c r="W311" i="564" s="1"/>
  <c r="N311" i="564"/>
  <c r="K311" i="564" a="1"/>
  <c r="K311" i="564" s="1"/>
  <c r="M311" i="564" s="1"/>
  <c r="J311" i="564" a="1"/>
  <c r="J311" i="564" s="1"/>
  <c r="H311" i="564"/>
  <c r="V310" i="564"/>
  <c r="W310" i="564" s="1"/>
  <c r="N310" i="564"/>
  <c r="K310" i="564" a="1"/>
  <c r="K310" i="564" s="1"/>
  <c r="M310" i="564" s="1"/>
  <c r="J310" i="564" a="1"/>
  <c r="J310" i="564" s="1"/>
  <c r="H310" i="564"/>
  <c r="V309" i="564"/>
  <c r="N309" i="564"/>
  <c r="K309" i="564" a="1"/>
  <c r="K309" i="564" s="1"/>
  <c r="J309" i="564" a="1"/>
  <c r="J309" i="564" s="1"/>
  <c r="H309" i="564"/>
  <c r="AA308" i="564"/>
  <c r="Z308" i="564"/>
  <c r="Y308" i="564"/>
  <c r="X308" i="564"/>
  <c r="U308" i="564"/>
  <c r="T308" i="564"/>
  <c r="S308" i="564"/>
  <c r="Q308" i="564"/>
  <c r="P308" i="564"/>
  <c r="O308" i="564"/>
  <c r="I308" i="564"/>
  <c r="G308" i="564"/>
  <c r="V307" i="564"/>
  <c r="W307" i="564" s="1"/>
  <c r="N307" i="564"/>
  <c r="K307" i="564" a="1"/>
  <c r="K307" i="564" s="1"/>
  <c r="M307" i="564" s="1"/>
  <c r="J307" i="564" a="1"/>
  <c r="J307" i="564" s="1"/>
  <c r="H307" i="564"/>
  <c r="V306" i="564"/>
  <c r="W306" i="564" s="1"/>
  <c r="N306" i="564"/>
  <c r="K306" i="564" a="1"/>
  <c r="K306" i="564" s="1"/>
  <c r="M306" i="564" s="1"/>
  <c r="J306" i="564" a="1"/>
  <c r="J306" i="564" s="1"/>
  <c r="H306" i="564"/>
  <c r="V305" i="564"/>
  <c r="W305" i="564" s="1"/>
  <c r="N305" i="564"/>
  <c r="K305" i="564" a="1"/>
  <c r="K305" i="564" s="1"/>
  <c r="M305" i="564" s="1"/>
  <c r="J305" i="564" a="1"/>
  <c r="J305" i="564" s="1"/>
  <c r="H305" i="564"/>
  <c r="V304" i="564"/>
  <c r="W304" i="564" s="1"/>
  <c r="N304" i="564"/>
  <c r="K304" i="564" a="1"/>
  <c r="K304" i="564" s="1"/>
  <c r="M304" i="564" s="1"/>
  <c r="J304" i="564" a="1"/>
  <c r="J304" i="564" s="1"/>
  <c r="H304" i="564"/>
  <c r="V303" i="564"/>
  <c r="W303" i="564" s="1"/>
  <c r="N303" i="564"/>
  <c r="K303" i="564" a="1"/>
  <c r="K303" i="564" s="1"/>
  <c r="M303" i="564" s="1"/>
  <c r="J303" i="564" a="1"/>
  <c r="J303" i="564" s="1"/>
  <c r="H303" i="564"/>
  <c r="V302" i="564"/>
  <c r="W302" i="564" s="1"/>
  <c r="N302" i="564"/>
  <c r="K302" i="564" a="1"/>
  <c r="K302" i="564" s="1"/>
  <c r="M302" i="564" s="1"/>
  <c r="J302" i="564" a="1"/>
  <c r="J302" i="564" s="1"/>
  <c r="H302" i="564"/>
  <c r="V301" i="564"/>
  <c r="W301" i="564" s="1"/>
  <c r="N301" i="564"/>
  <c r="K301" i="564"/>
  <c r="M301" i="564" s="1"/>
  <c r="K301" i="564" a="1"/>
  <c r="J301" i="564"/>
  <c r="J301" i="564" a="1"/>
  <c r="H301" i="564"/>
  <c r="V300" i="564"/>
  <c r="W300" i="564" s="1"/>
  <c r="N300" i="564"/>
  <c r="K300" i="564" a="1"/>
  <c r="K300" i="564" s="1"/>
  <c r="M300" i="564" s="1"/>
  <c r="J300" i="564" a="1"/>
  <c r="J300" i="564" s="1"/>
  <c r="H300" i="564"/>
  <c r="W299" i="564"/>
  <c r="V299" i="564"/>
  <c r="N299" i="564"/>
  <c r="K299" i="564" a="1"/>
  <c r="K299" i="564" s="1"/>
  <c r="M299" i="564" s="1"/>
  <c r="J299" i="564" a="1"/>
  <c r="J299" i="564" s="1"/>
  <c r="H299" i="564"/>
  <c r="V298" i="564"/>
  <c r="W298" i="564" s="1"/>
  <c r="N298" i="564"/>
  <c r="K298" i="564" a="1"/>
  <c r="K298" i="564" s="1"/>
  <c r="M298" i="564" s="1"/>
  <c r="J298" i="564" a="1"/>
  <c r="J298" i="564" s="1"/>
  <c r="H298" i="564"/>
  <c r="V297" i="564"/>
  <c r="W297" i="564" s="1"/>
  <c r="N297" i="564"/>
  <c r="K297" i="564" a="1"/>
  <c r="K297" i="564" s="1"/>
  <c r="M297" i="564" s="1"/>
  <c r="J297" i="564" a="1"/>
  <c r="J297" i="564" s="1"/>
  <c r="H297" i="564"/>
  <c r="V296" i="564"/>
  <c r="W296" i="564" s="1"/>
  <c r="N296" i="564"/>
  <c r="K296" i="564" a="1"/>
  <c r="K296" i="564" s="1"/>
  <c r="M296" i="564" s="1"/>
  <c r="J296" i="564" a="1"/>
  <c r="J296" i="564" s="1"/>
  <c r="H296" i="564"/>
  <c r="V295" i="564"/>
  <c r="W295" i="564" s="1"/>
  <c r="N295" i="564"/>
  <c r="K295" i="564" a="1"/>
  <c r="K295" i="564" s="1"/>
  <c r="M295" i="564" s="1"/>
  <c r="J295" i="564" a="1"/>
  <c r="J295" i="564" s="1"/>
  <c r="H295" i="564"/>
  <c r="V294" i="564"/>
  <c r="W294" i="564" s="1"/>
  <c r="N294" i="564"/>
  <c r="K294" i="564" a="1"/>
  <c r="K294" i="564" s="1"/>
  <c r="M294" i="564" s="1"/>
  <c r="J294" i="564" a="1"/>
  <c r="J294" i="564" s="1"/>
  <c r="H294" i="564"/>
  <c r="V293" i="564"/>
  <c r="V308" i="564" s="1"/>
  <c r="W308" i="564" s="1"/>
  <c r="N293" i="564"/>
  <c r="K293" i="564" a="1"/>
  <c r="K293" i="564" s="1"/>
  <c r="J293" i="564" a="1"/>
  <c r="J293" i="564" s="1"/>
  <c r="H293" i="564"/>
  <c r="H308" i="564" s="1"/>
  <c r="AA292" i="564"/>
  <c r="Z292" i="564"/>
  <c r="Y292" i="564"/>
  <c r="X292" i="564"/>
  <c r="U292" i="564"/>
  <c r="T292" i="564"/>
  <c r="S292" i="564"/>
  <c r="R292" i="564"/>
  <c r="Q292" i="564"/>
  <c r="P292" i="564"/>
  <c r="O292" i="564"/>
  <c r="I292" i="564"/>
  <c r="G292" i="564"/>
  <c r="V291" i="564"/>
  <c r="W291" i="564" s="1"/>
  <c r="N291" i="564"/>
  <c r="K291" i="564" a="1"/>
  <c r="K291" i="564" s="1"/>
  <c r="M291" i="564" s="1"/>
  <c r="J291" i="564" a="1"/>
  <c r="J291" i="564" s="1"/>
  <c r="H291" i="564"/>
  <c r="V290" i="564"/>
  <c r="W290" i="564" s="1"/>
  <c r="N290" i="564"/>
  <c r="K290" i="564" a="1"/>
  <c r="K290" i="564" s="1"/>
  <c r="M290" i="564" s="1"/>
  <c r="J290" i="564" a="1"/>
  <c r="J290" i="564" s="1"/>
  <c r="H290" i="564"/>
  <c r="V289" i="564"/>
  <c r="W289" i="564" s="1"/>
  <c r="N289" i="564"/>
  <c r="K289" i="564" a="1"/>
  <c r="K289" i="564" s="1"/>
  <c r="M289" i="564" s="1"/>
  <c r="J289" i="564" a="1"/>
  <c r="J289" i="564" s="1"/>
  <c r="H289" i="564"/>
  <c r="H288" i="564"/>
  <c r="H287" i="564"/>
  <c r="H286" i="564"/>
  <c r="V285" i="564"/>
  <c r="W285" i="564" s="1"/>
  <c r="N285" i="564"/>
  <c r="K285" i="564" a="1"/>
  <c r="K285" i="564" s="1"/>
  <c r="M285" i="564" s="1"/>
  <c r="J285" i="564" a="1"/>
  <c r="J285" i="564" s="1"/>
  <c r="H285" i="564"/>
  <c r="V284" i="564"/>
  <c r="W284" i="564" s="1"/>
  <c r="N284" i="564"/>
  <c r="K284" i="564" a="1"/>
  <c r="K284" i="564" s="1"/>
  <c r="M284" i="564" s="1"/>
  <c r="J284" i="564" a="1"/>
  <c r="J284" i="564" s="1"/>
  <c r="H284" i="564"/>
  <c r="N283" i="564"/>
  <c r="K283" i="564" a="1"/>
  <c r="K283" i="564" s="1"/>
  <c r="M283" i="564" s="1"/>
  <c r="H283" i="564"/>
  <c r="N282" i="564"/>
  <c r="K282" i="564" a="1"/>
  <c r="K282" i="564" s="1"/>
  <c r="M282" i="564" s="1"/>
  <c r="H282" i="564"/>
  <c r="N281" i="564"/>
  <c r="K281" i="564" a="1"/>
  <c r="K281" i="564" s="1"/>
  <c r="M281" i="564" s="1"/>
  <c r="H281" i="564"/>
  <c r="N280" i="564"/>
  <c r="K280" i="564" a="1"/>
  <c r="K280" i="564" s="1"/>
  <c r="M280" i="564" s="1"/>
  <c r="H280" i="564"/>
  <c r="N279" i="564"/>
  <c r="K279" i="564" a="1"/>
  <c r="K279" i="564" s="1"/>
  <c r="M279" i="564" s="1"/>
  <c r="H279" i="564"/>
  <c r="N278" i="564"/>
  <c r="K278" i="564" a="1"/>
  <c r="K278" i="564" s="1"/>
  <c r="M278" i="564" s="1"/>
  <c r="H278" i="564"/>
  <c r="V277" i="564"/>
  <c r="W277" i="564" s="1"/>
  <c r="N277" i="564"/>
  <c r="K277" i="564" a="1"/>
  <c r="K277" i="564" s="1"/>
  <c r="M277" i="564" s="1"/>
  <c r="J277" i="564" a="1"/>
  <c r="J277" i="564" s="1"/>
  <c r="H277" i="564"/>
  <c r="V276" i="564"/>
  <c r="W276" i="564" s="1"/>
  <c r="N276" i="564"/>
  <c r="K276" i="564" a="1"/>
  <c r="K276" i="564" s="1"/>
  <c r="M276" i="564" s="1"/>
  <c r="J276" i="564" a="1"/>
  <c r="J276" i="564" s="1"/>
  <c r="H276" i="564"/>
  <c r="V275" i="564"/>
  <c r="W275" i="564" s="1"/>
  <c r="N275" i="564"/>
  <c r="K275" i="564" a="1"/>
  <c r="K275" i="564" s="1"/>
  <c r="M275" i="564" s="1"/>
  <c r="J275" i="564" a="1"/>
  <c r="J275" i="564" s="1"/>
  <c r="H275" i="564"/>
  <c r="V274" i="564"/>
  <c r="W274" i="564" s="1"/>
  <c r="N274" i="564"/>
  <c r="K274" i="564" a="1"/>
  <c r="K274" i="564" s="1"/>
  <c r="M274" i="564" s="1"/>
  <c r="J274" i="564" a="1"/>
  <c r="J274" i="564" s="1"/>
  <c r="H274" i="564"/>
  <c r="V273" i="564"/>
  <c r="W273" i="564" s="1"/>
  <c r="N273" i="564"/>
  <c r="K273" i="564" a="1"/>
  <c r="K273" i="564" s="1"/>
  <c r="M273" i="564" s="1"/>
  <c r="J273" i="564" a="1"/>
  <c r="J273" i="564" s="1"/>
  <c r="H273" i="564"/>
  <c r="V272" i="564"/>
  <c r="W272" i="564" s="1"/>
  <c r="N272" i="564"/>
  <c r="K272" i="564" a="1"/>
  <c r="K272" i="564" s="1"/>
  <c r="M272" i="564" s="1"/>
  <c r="J272" i="564" a="1"/>
  <c r="J272" i="564" s="1"/>
  <c r="H272" i="564"/>
  <c r="V271" i="564"/>
  <c r="W271" i="564" s="1"/>
  <c r="N271" i="564"/>
  <c r="K271" i="564" a="1"/>
  <c r="K271" i="564" s="1"/>
  <c r="M271" i="564" s="1"/>
  <c r="J271" i="564" a="1"/>
  <c r="J271" i="564" s="1"/>
  <c r="H271" i="564"/>
  <c r="V270" i="564"/>
  <c r="W270" i="564" s="1"/>
  <c r="N270" i="564"/>
  <c r="K270" i="564" a="1"/>
  <c r="K270" i="564" s="1"/>
  <c r="M270" i="564" s="1"/>
  <c r="J270" i="564" a="1"/>
  <c r="J270" i="564" s="1"/>
  <c r="H270" i="564"/>
  <c r="V269" i="564"/>
  <c r="W269" i="564" s="1"/>
  <c r="N269" i="564"/>
  <c r="K269" i="564" a="1"/>
  <c r="K269" i="564" s="1"/>
  <c r="M269" i="564" s="1"/>
  <c r="J269" i="564" a="1"/>
  <c r="J269" i="564" s="1"/>
  <c r="H269" i="564"/>
  <c r="V268" i="564"/>
  <c r="W268" i="564" s="1"/>
  <c r="N268" i="564"/>
  <c r="K268" i="564" a="1"/>
  <c r="K268" i="564" s="1"/>
  <c r="M268" i="564" s="1"/>
  <c r="J268" i="564" a="1"/>
  <c r="J268" i="564" s="1"/>
  <c r="H268" i="564"/>
  <c r="V267" i="564"/>
  <c r="W267" i="564" s="1"/>
  <c r="N267" i="564"/>
  <c r="K267" i="564" a="1"/>
  <c r="K267" i="564" s="1"/>
  <c r="M267" i="564" s="1"/>
  <c r="J267" i="564" a="1"/>
  <c r="J267" i="564" s="1"/>
  <c r="H267" i="564"/>
  <c r="V266" i="564"/>
  <c r="W266" i="564" s="1"/>
  <c r="N266" i="564"/>
  <c r="K266" i="564" a="1"/>
  <c r="K266" i="564" s="1"/>
  <c r="M266" i="564" s="1"/>
  <c r="J266" i="564" a="1"/>
  <c r="J266" i="564" s="1"/>
  <c r="H266" i="564"/>
  <c r="N265" i="564"/>
  <c r="K265" i="564" a="1"/>
  <c r="K265" i="564" s="1"/>
  <c r="M265" i="564" s="1"/>
  <c r="H265" i="564"/>
  <c r="V264" i="564"/>
  <c r="W264" i="564" s="1"/>
  <c r="N264" i="564"/>
  <c r="K264" i="564" a="1"/>
  <c r="K264" i="564" s="1"/>
  <c r="M264" i="564" s="1"/>
  <c r="J264" i="564" a="1"/>
  <c r="J264" i="564" s="1"/>
  <c r="H264" i="564"/>
  <c r="V263" i="564"/>
  <c r="W263" i="564" s="1"/>
  <c r="N263" i="564"/>
  <c r="K263" i="564" a="1"/>
  <c r="K263" i="564" s="1"/>
  <c r="M263" i="564" s="1"/>
  <c r="J263" i="564" a="1"/>
  <c r="J263" i="564" s="1"/>
  <c r="H263" i="564"/>
  <c r="V262" i="564"/>
  <c r="W262" i="564" s="1"/>
  <c r="N262" i="564"/>
  <c r="K262" i="564"/>
  <c r="M262" i="564" s="1"/>
  <c r="K262" i="564" a="1"/>
  <c r="J262" i="564"/>
  <c r="J262" i="564" a="1"/>
  <c r="H262" i="564"/>
  <c r="V261" i="564"/>
  <c r="W261" i="564" s="1"/>
  <c r="N261" i="564"/>
  <c r="K261" i="564" a="1"/>
  <c r="K261" i="564" s="1"/>
  <c r="M261" i="564" s="1"/>
  <c r="J261" i="564" a="1"/>
  <c r="J261" i="564" s="1"/>
  <c r="H261" i="564"/>
  <c r="W260" i="564"/>
  <c r="V260" i="564"/>
  <c r="N260" i="564"/>
  <c r="K260" i="564" a="1"/>
  <c r="K260" i="564" s="1"/>
  <c r="M260" i="564" s="1"/>
  <c r="J260" i="564" a="1"/>
  <c r="J260" i="564" s="1"/>
  <c r="H260" i="564"/>
  <c r="V259" i="564"/>
  <c r="W259" i="564" s="1"/>
  <c r="N259" i="564"/>
  <c r="K259" i="564" a="1"/>
  <c r="K259" i="564" s="1"/>
  <c r="M259" i="564" s="1"/>
  <c r="J259" i="564" a="1"/>
  <c r="J259" i="564" s="1"/>
  <c r="H259" i="564"/>
  <c r="V258" i="564"/>
  <c r="N258" i="564"/>
  <c r="K258" i="564" a="1"/>
  <c r="K258" i="564" s="1"/>
  <c r="J258" i="564" a="1"/>
  <c r="J258" i="564" s="1"/>
  <c r="H258" i="564"/>
  <c r="AA257" i="564"/>
  <c r="Z257" i="564"/>
  <c r="Y257" i="564"/>
  <c r="X257" i="564"/>
  <c r="U257" i="564"/>
  <c r="T257" i="564"/>
  <c r="S257" i="564"/>
  <c r="R257" i="564"/>
  <c r="Q257" i="564"/>
  <c r="P257" i="564"/>
  <c r="O257" i="564"/>
  <c r="R338" i="564" s="1"/>
  <c r="I257" i="564"/>
  <c r="G257" i="564"/>
  <c r="H256" i="564"/>
  <c r="H255" i="564"/>
  <c r="H254" i="564"/>
  <c r="H253" i="564"/>
  <c r="H252" i="564"/>
  <c r="H251" i="564"/>
  <c r="K250" i="564" a="1"/>
  <c r="K250" i="564" s="1"/>
  <c r="M250" i="564" s="1"/>
  <c r="H250" i="564"/>
  <c r="K249" i="564" a="1"/>
  <c r="K249" i="564" s="1"/>
  <c r="M249" i="564" s="1"/>
  <c r="H249" i="564"/>
  <c r="K248" i="564" a="1"/>
  <c r="K248" i="564" s="1"/>
  <c r="M248" i="564" s="1"/>
  <c r="H248" i="564"/>
  <c r="K247" i="564" a="1"/>
  <c r="K247" i="564" s="1"/>
  <c r="M247" i="564" s="1"/>
  <c r="H247" i="564"/>
  <c r="V246" i="564"/>
  <c r="W246" i="564" s="1"/>
  <c r="N246" i="564"/>
  <c r="K246" i="564"/>
  <c r="M246" i="564" s="1"/>
  <c r="K246" i="564" a="1"/>
  <c r="J246" i="564" a="1"/>
  <c r="J246" i="564" s="1"/>
  <c r="H246" i="564"/>
  <c r="W245" i="564"/>
  <c r="V245" i="564"/>
  <c r="N245" i="564"/>
  <c r="K245" i="564" a="1"/>
  <c r="K245" i="564" s="1"/>
  <c r="M245" i="564" s="1"/>
  <c r="J245" i="564" a="1"/>
  <c r="J245" i="564" s="1"/>
  <c r="H245" i="564"/>
  <c r="V244" i="564"/>
  <c r="W244" i="564" s="1"/>
  <c r="N244" i="564"/>
  <c r="K244" i="564"/>
  <c r="M244" i="564" s="1"/>
  <c r="K244" i="564" a="1"/>
  <c r="J244" i="564" a="1"/>
  <c r="J244" i="564" s="1"/>
  <c r="H244" i="564"/>
  <c r="W243" i="564"/>
  <c r="V243" i="564"/>
  <c r="N243" i="564"/>
  <c r="K243" i="564" a="1"/>
  <c r="K243" i="564" s="1"/>
  <c r="M243" i="564" s="1"/>
  <c r="J243" i="564" a="1"/>
  <c r="J243" i="564" s="1"/>
  <c r="H243" i="564"/>
  <c r="M242" i="564"/>
  <c r="H242" i="564"/>
  <c r="W241" i="564"/>
  <c r="V241" i="564"/>
  <c r="N241" i="564"/>
  <c r="K241" i="564" a="1"/>
  <c r="K241" i="564" s="1"/>
  <c r="M241" i="564" s="1"/>
  <c r="J241" i="564" a="1"/>
  <c r="J241" i="564" s="1"/>
  <c r="H241" i="564"/>
  <c r="V240" i="564"/>
  <c r="W240" i="564" s="1"/>
  <c r="N240" i="564"/>
  <c r="K240" i="564" a="1"/>
  <c r="K240" i="564" s="1"/>
  <c r="M240" i="564" s="1"/>
  <c r="J240" i="564" a="1"/>
  <c r="J240" i="564" s="1"/>
  <c r="H240" i="564"/>
  <c r="K239" i="564" a="1"/>
  <c r="K239" i="564" s="1"/>
  <c r="M239" i="564" s="1"/>
  <c r="H239" i="564"/>
  <c r="H238" i="564"/>
  <c r="V237" i="564"/>
  <c r="W237" i="564" s="1"/>
  <c r="N237" i="564"/>
  <c r="K237" i="564" a="1"/>
  <c r="K237" i="564" s="1"/>
  <c r="M237" i="564" s="1"/>
  <c r="J237" i="564" a="1"/>
  <c r="J237" i="564" s="1"/>
  <c r="H237" i="564"/>
  <c r="V236" i="564"/>
  <c r="W236" i="564" s="1"/>
  <c r="N236" i="564"/>
  <c r="K236" i="564" a="1"/>
  <c r="K236" i="564" s="1"/>
  <c r="M236" i="564" s="1"/>
  <c r="J236" i="564" a="1"/>
  <c r="J236" i="564" s="1"/>
  <c r="H236" i="564"/>
  <c r="V235" i="564"/>
  <c r="W235" i="564" s="1"/>
  <c r="N235" i="564"/>
  <c r="K235" i="564" a="1"/>
  <c r="K235" i="564" s="1"/>
  <c r="M235" i="564" s="1"/>
  <c r="J235" i="564" a="1"/>
  <c r="J235" i="564" s="1"/>
  <c r="H235" i="564"/>
  <c r="V234" i="564"/>
  <c r="W234" i="564" s="1"/>
  <c r="N234" i="564"/>
  <c r="K234" i="564" a="1"/>
  <c r="K234" i="564" s="1"/>
  <c r="M234" i="564" s="1"/>
  <c r="J234" i="564" a="1"/>
  <c r="J234" i="564" s="1"/>
  <c r="H234" i="564"/>
  <c r="V233" i="564"/>
  <c r="W233" i="564" s="1"/>
  <c r="N233" i="564"/>
  <c r="K233" i="564" a="1"/>
  <c r="K233" i="564" s="1"/>
  <c r="M233" i="564" s="1"/>
  <c r="J233" i="564" a="1"/>
  <c r="J233" i="564" s="1"/>
  <c r="H233" i="564"/>
  <c r="V232" i="564"/>
  <c r="W232" i="564" s="1"/>
  <c r="N232" i="564"/>
  <c r="K232" i="564" a="1"/>
  <c r="K232" i="564" s="1"/>
  <c r="M232" i="564" s="1"/>
  <c r="J232" i="564" a="1"/>
  <c r="J232" i="564" s="1"/>
  <c r="H232" i="564"/>
  <c r="V231" i="564"/>
  <c r="W231" i="564" s="1"/>
  <c r="N231" i="564"/>
  <c r="K231" i="564" a="1"/>
  <c r="K231" i="564" s="1"/>
  <c r="M231" i="564" s="1"/>
  <c r="J231" i="564" a="1"/>
  <c r="J231" i="564" s="1"/>
  <c r="H231" i="564"/>
  <c r="V230" i="564"/>
  <c r="W230" i="564" s="1"/>
  <c r="N230" i="564"/>
  <c r="K230" i="564" a="1"/>
  <c r="K230" i="564" s="1"/>
  <c r="M230" i="564" s="1"/>
  <c r="J230" i="564" a="1"/>
  <c r="J230" i="564" s="1"/>
  <c r="H230" i="564"/>
  <c r="V229" i="564"/>
  <c r="W229" i="564" s="1"/>
  <c r="N229" i="564"/>
  <c r="K229" i="564" a="1"/>
  <c r="K229" i="564" s="1"/>
  <c r="M229" i="564" s="1"/>
  <c r="J229" i="564" a="1"/>
  <c r="J229" i="564" s="1"/>
  <c r="H229" i="564"/>
  <c r="V228" i="564"/>
  <c r="W228" i="564" s="1"/>
  <c r="N228" i="564"/>
  <c r="K228" i="564" a="1"/>
  <c r="K228" i="564" s="1"/>
  <c r="M228" i="564" s="1"/>
  <c r="J228" i="564" a="1"/>
  <c r="J228" i="564" s="1"/>
  <c r="H228" i="564"/>
  <c r="N227" i="564"/>
  <c r="K227" i="564" a="1"/>
  <c r="K227" i="564" s="1"/>
  <c r="M227" i="564" s="1"/>
  <c r="H227" i="564"/>
  <c r="N226" i="564"/>
  <c r="K226" i="564" a="1"/>
  <c r="K226" i="564" s="1"/>
  <c r="M226" i="564" s="1"/>
  <c r="H226" i="564"/>
  <c r="N225" i="564"/>
  <c r="K225" i="564" a="1"/>
  <c r="K225" i="564" s="1"/>
  <c r="M225" i="564" s="1"/>
  <c r="H225" i="564"/>
  <c r="N224" i="564"/>
  <c r="K224" i="564" a="1"/>
  <c r="K224" i="564" s="1"/>
  <c r="M224" i="564" s="1"/>
  <c r="H224" i="564"/>
  <c r="N223" i="564"/>
  <c r="K223" i="564" a="1"/>
  <c r="K223" i="564" s="1"/>
  <c r="M223" i="564" s="1"/>
  <c r="H223" i="564"/>
  <c r="N222" i="564"/>
  <c r="K222" i="564" a="1"/>
  <c r="K222" i="564" s="1"/>
  <c r="M222" i="564" s="1"/>
  <c r="H222" i="564"/>
  <c r="N221" i="564"/>
  <c r="K221" i="564" a="1"/>
  <c r="K221" i="564" s="1"/>
  <c r="M221" i="564" s="1"/>
  <c r="H221" i="564"/>
  <c r="N220" i="564"/>
  <c r="K220" i="564" a="1"/>
  <c r="K220" i="564" s="1"/>
  <c r="M220" i="564" s="1"/>
  <c r="H220" i="564"/>
  <c r="V219" i="564"/>
  <c r="W219" i="564" s="1"/>
  <c r="N219" i="564"/>
  <c r="K219" i="564" a="1"/>
  <c r="K219" i="564" s="1"/>
  <c r="M219" i="564" s="1"/>
  <c r="J219" i="564" a="1"/>
  <c r="J219" i="564" s="1"/>
  <c r="H219" i="564"/>
  <c r="V218" i="564"/>
  <c r="W218" i="564" s="1"/>
  <c r="N218" i="564"/>
  <c r="K218" i="564" a="1"/>
  <c r="K218" i="564" s="1"/>
  <c r="M218" i="564" s="1"/>
  <c r="J218" i="564" a="1"/>
  <c r="J218" i="564" s="1"/>
  <c r="H218" i="564"/>
  <c r="V217" i="564"/>
  <c r="W217" i="564" s="1"/>
  <c r="N217" i="564"/>
  <c r="K217" i="564" a="1"/>
  <c r="K217" i="564" s="1"/>
  <c r="M217" i="564" s="1"/>
  <c r="J217" i="564" a="1"/>
  <c r="J217" i="564" s="1"/>
  <c r="H217" i="564"/>
  <c r="V216" i="564"/>
  <c r="W216" i="564" s="1"/>
  <c r="N216" i="564"/>
  <c r="K216" i="564" a="1"/>
  <c r="K216" i="564" s="1"/>
  <c r="M216" i="564" s="1"/>
  <c r="J216" i="564" a="1"/>
  <c r="J216" i="564" s="1"/>
  <c r="H216" i="564"/>
  <c r="V215" i="564"/>
  <c r="W215" i="564" s="1"/>
  <c r="N215" i="564"/>
  <c r="K215" i="564" a="1"/>
  <c r="K215" i="564" s="1"/>
  <c r="M215" i="564" s="1"/>
  <c r="J215" i="564" a="1"/>
  <c r="J215" i="564" s="1"/>
  <c r="H215" i="564"/>
  <c r="V214" i="564"/>
  <c r="W214" i="564" s="1"/>
  <c r="N214" i="564"/>
  <c r="K214" i="564" a="1"/>
  <c r="K214" i="564" s="1"/>
  <c r="M214" i="564" s="1"/>
  <c r="J214" i="564" a="1"/>
  <c r="J214" i="564" s="1"/>
  <c r="H214" i="564"/>
  <c r="V213" i="564"/>
  <c r="W213" i="564" s="1"/>
  <c r="N213" i="564"/>
  <c r="K213" i="564" a="1"/>
  <c r="K213" i="564" s="1"/>
  <c r="M213" i="564" s="1"/>
  <c r="J213" i="564" a="1"/>
  <c r="J213" i="564" s="1"/>
  <c r="H213" i="564"/>
  <c r="V212" i="564"/>
  <c r="W212" i="564" s="1"/>
  <c r="N212" i="564"/>
  <c r="K212" i="564" a="1"/>
  <c r="K212" i="564" s="1"/>
  <c r="M212" i="564" s="1"/>
  <c r="J212" i="564" a="1"/>
  <c r="J212" i="564" s="1"/>
  <c r="H212" i="564"/>
  <c r="V211" i="564"/>
  <c r="W211" i="564" s="1"/>
  <c r="N211" i="564"/>
  <c r="K211" i="564"/>
  <c r="M211" i="564" s="1"/>
  <c r="K211" i="564" a="1"/>
  <c r="J211" i="564"/>
  <c r="J211" i="564" a="1"/>
  <c r="H211" i="564"/>
  <c r="V210" i="564"/>
  <c r="W210" i="564" s="1"/>
  <c r="N210" i="564"/>
  <c r="K210" i="564" a="1"/>
  <c r="K210" i="564" s="1"/>
  <c r="M210" i="564" s="1"/>
  <c r="J210" i="564" a="1"/>
  <c r="J210" i="564" s="1"/>
  <c r="H210" i="564"/>
  <c r="W209" i="564"/>
  <c r="V209" i="564"/>
  <c r="N209" i="564"/>
  <c r="K209" i="564" a="1"/>
  <c r="K209" i="564" s="1"/>
  <c r="M209" i="564" s="1"/>
  <c r="J209" i="564" a="1"/>
  <c r="J209" i="564" s="1"/>
  <c r="H209" i="564"/>
  <c r="V208" i="564"/>
  <c r="W208" i="564" s="1"/>
  <c r="N208" i="564"/>
  <c r="K208" i="564" a="1"/>
  <c r="K208" i="564" s="1"/>
  <c r="M208" i="564" s="1"/>
  <c r="J208" i="564" a="1"/>
  <c r="J208" i="564" s="1"/>
  <c r="H208" i="564"/>
  <c r="H207" i="564"/>
  <c r="H206" i="564"/>
  <c r="H205" i="564"/>
  <c r="V204" i="564"/>
  <c r="W204" i="564" s="1"/>
  <c r="N204" i="564"/>
  <c r="K204" i="564" a="1"/>
  <c r="K204" i="564" s="1"/>
  <c r="M204" i="564" s="1"/>
  <c r="J204" i="564" a="1"/>
  <c r="J204" i="564" s="1"/>
  <c r="H204" i="564"/>
  <c r="V203" i="564"/>
  <c r="W203" i="564" s="1"/>
  <c r="N203" i="564"/>
  <c r="K203" i="564" a="1"/>
  <c r="K203" i="564" s="1"/>
  <c r="M203" i="564" s="1"/>
  <c r="J203" i="564" a="1"/>
  <c r="J203" i="564" s="1"/>
  <c r="H203" i="564"/>
  <c r="V202" i="564"/>
  <c r="W202" i="564" s="1"/>
  <c r="N202" i="564"/>
  <c r="K202" i="564" a="1"/>
  <c r="K202" i="564" s="1"/>
  <c r="M202" i="564" s="1"/>
  <c r="J202" i="564" a="1"/>
  <c r="J202" i="564" s="1"/>
  <c r="H202" i="564"/>
  <c r="H201" i="564"/>
  <c r="V200" i="564"/>
  <c r="N200" i="564"/>
  <c r="K200" i="564" a="1"/>
  <c r="K200" i="564" s="1"/>
  <c r="J200" i="564" a="1"/>
  <c r="J200" i="564" s="1"/>
  <c r="H200" i="564"/>
  <c r="AA199" i="564"/>
  <c r="AA335" i="564" s="1"/>
  <c r="Z199" i="564"/>
  <c r="Z335" i="564" s="1"/>
  <c r="Y199" i="564"/>
  <c r="Y335" i="564" s="1"/>
  <c r="X199" i="564"/>
  <c r="X335" i="564" s="1"/>
  <c r="U199" i="564"/>
  <c r="U335" i="564" s="1"/>
  <c r="T199" i="564"/>
  <c r="T335" i="564" s="1"/>
  <c r="S199" i="564"/>
  <c r="S335" i="564" s="1"/>
  <c r="R199" i="564"/>
  <c r="R335" i="564" s="1"/>
  <c r="Q199" i="564"/>
  <c r="Q335" i="564" s="1"/>
  <c r="P199" i="564"/>
  <c r="O199" i="564"/>
  <c r="I199" i="564"/>
  <c r="I335" i="564" s="1"/>
  <c r="B343" i="564" s="1"/>
  <c r="G199" i="564"/>
  <c r="G335" i="564" s="1"/>
  <c r="V198" i="564"/>
  <c r="W198" i="564" s="1"/>
  <c r="N198" i="564"/>
  <c r="K198" i="564" a="1"/>
  <c r="K198" i="564" s="1"/>
  <c r="M198" i="564" s="1"/>
  <c r="J198" i="564" a="1"/>
  <c r="J198" i="564" s="1"/>
  <c r="H198" i="564"/>
  <c r="V197" i="564"/>
  <c r="W197" i="564" s="1"/>
  <c r="N197" i="564"/>
  <c r="K197" i="564" a="1"/>
  <c r="K197" i="564" s="1"/>
  <c r="M197" i="564" s="1"/>
  <c r="J197" i="564" a="1"/>
  <c r="J197" i="564" s="1"/>
  <c r="H197" i="564"/>
  <c r="K196" i="564" a="1"/>
  <c r="K196" i="564" s="1"/>
  <c r="M196" i="564" s="1"/>
  <c r="H196" i="564"/>
  <c r="K195" i="564"/>
  <c r="M195" i="564" s="1"/>
  <c r="K195" i="564" a="1"/>
  <c r="H195" i="564"/>
  <c r="K194" i="564" a="1"/>
  <c r="K194" i="564" s="1"/>
  <c r="M194" i="564" s="1"/>
  <c r="H194" i="564"/>
  <c r="K193" i="564" a="1"/>
  <c r="K193" i="564" s="1"/>
  <c r="M193" i="564" s="1"/>
  <c r="H193" i="564"/>
  <c r="V192" i="564"/>
  <c r="W192" i="564" s="1"/>
  <c r="N192" i="564"/>
  <c r="K192" i="564" a="1"/>
  <c r="K192" i="564" s="1"/>
  <c r="M192" i="564" s="1"/>
  <c r="J192" i="564" a="1"/>
  <c r="J192" i="564" s="1"/>
  <c r="H192" i="564"/>
  <c r="V191" i="564"/>
  <c r="W191" i="564" s="1"/>
  <c r="N191" i="564"/>
  <c r="K191" i="564" a="1"/>
  <c r="K191" i="564" s="1"/>
  <c r="M191" i="564" s="1"/>
  <c r="J191" i="564" a="1"/>
  <c r="J191" i="564" s="1"/>
  <c r="H191" i="564"/>
  <c r="V190" i="564"/>
  <c r="W190" i="564" s="1"/>
  <c r="N190" i="564"/>
  <c r="K190" i="564" a="1"/>
  <c r="K190" i="564" s="1"/>
  <c r="M190" i="564" s="1"/>
  <c r="J190" i="564" a="1"/>
  <c r="J190" i="564" s="1"/>
  <c r="H190" i="564"/>
  <c r="N189" i="564"/>
  <c r="K189" i="564"/>
  <c r="M189" i="564" s="1"/>
  <c r="K189" i="564" a="1"/>
  <c r="J189" i="564"/>
  <c r="J189" i="564" a="1"/>
  <c r="H189" i="564"/>
  <c r="N188" i="564"/>
  <c r="K188" i="564" a="1"/>
  <c r="K188" i="564" s="1"/>
  <c r="M188" i="564" s="1"/>
  <c r="J188" i="564" a="1"/>
  <c r="J188" i="564" s="1"/>
  <c r="H188" i="564"/>
  <c r="V187" i="564"/>
  <c r="W187" i="564" s="1"/>
  <c r="N187" i="564"/>
  <c r="K187" i="564" a="1"/>
  <c r="K187" i="564" s="1"/>
  <c r="M187" i="564" s="1"/>
  <c r="J187" i="564" a="1"/>
  <c r="J187" i="564" s="1"/>
  <c r="H187" i="564"/>
  <c r="V186" i="564"/>
  <c r="W186" i="564" s="1"/>
  <c r="N186" i="564"/>
  <c r="K186" i="564" a="1"/>
  <c r="K186" i="564" s="1"/>
  <c r="M186" i="564" s="1"/>
  <c r="J186" i="564" a="1"/>
  <c r="J186" i="564" s="1"/>
  <c r="H186" i="564"/>
  <c r="N185" i="564"/>
  <c r="K185" i="564" a="1"/>
  <c r="K185" i="564" s="1"/>
  <c r="M185" i="564" s="1"/>
  <c r="H185" i="564"/>
  <c r="N184" i="564"/>
  <c r="K184" i="564" a="1"/>
  <c r="K184" i="564" s="1"/>
  <c r="M184" i="564" s="1"/>
  <c r="H184" i="564"/>
  <c r="V183" i="564"/>
  <c r="W183" i="564" s="1"/>
  <c r="N183" i="564"/>
  <c r="K183" i="564" a="1"/>
  <c r="K183" i="564" s="1"/>
  <c r="M183" i="564" s="1"/>
  <c r="J183" i="564" a="1"/>
  <c r="J183" i="564" s="1"/>
  <c r="H183" i="564"/>
  <c r="V182" i="564"/>
  <c r="W182" i="564" s="1"/>
  <c r="N182" i="564"/>
  <c r="K182" i="564" a="1"/>
  <c r="K182" i="564" s="1"/>
  <c r="M182" i="564" s="1"/>
  <c r="J182" i="564" a="1"/>
  <c r="J182" i="564" s="1"/>
  <c r="H182" i="564"/>
  <c r="V181" i="564"/>
  <c r="W181" i="564" s="1"/>
  <c r="N181" i="564"/>
  <c r="K181" i="564" a="1"/>
  <c r="K181" i="564" s="1"/>
  <c r="M181" i="564" s="1"/>
  <c r="J181" i="564" a="1"/>
  <c r="J181" i="564" s="1"/>
  <c r="H181" i="564"/>
  <c r="V180" i="564"/>
  <c r="W180" i="564" s="1"/>
  <c r="N180" i="564"/>
  <c r="K180" i="564" a="1"/>
  <c r="K180" i="564" s="1"/>
  <c r="M180" i="564" s="1"/>
  <c r="J180" i="564" a="1"/>
  <c r="J180" i="564" s="1"/>
  <c r="H180" i="564"/>
  <c r="V179" i="564"/>
  <c r="W179" i="564" s="1"/>
  <c r="N179" i="564"/>
  <c r="K179" i="564" a="1"/>
  <c r="K179" i="564" s="1"/>
  <c r="M179" i="564" s="1"/>
  <c r="J179" i="564" a="1"/>
  <c r="J179" i="564" s="1"/>
  <c r="H179" i="564"/>
  <c r="V178" i="564"/>
  <c r="N178" i="564"/>
  <c r="K178" i="564" a="1"/>
  <c r="K178" i="564" s="1"/>
  <c r="J178" i="564" a="1"/>
  <c r="J178" i="564" s="1"/>
  <c r="H178" i="564"/>
  <c r="X171" i="564"/>
  <c r="Q529" i="564" s="1"/>
  <c r="X170" i="564"/>
  <c r="Q528" i="564" s="1"/>
  <c r="G170" i="564"/>
  <c r="C170" i="564"/>
  <c r="X169" i="564"/>
  <c r="Q527" i="564" s="1"/>
  <c r="I169" i="564"/>
  <c r="E169" i="564"/>
  <c r="K169" i="564" s="1"/>
  <c r="M169" i="564" s="1"/>
  <c r="I168" i="564"/>
  <c r="E168" i="564"/>
  <c r="K168" i="564" s="1"/>
  <c r="M168" i="564" s="1"/>
  <c r="I167" i="564"/>
  <c r="E167" i="564"/>
  <c r="K167" i="564" s="1"/>
  <c r="M167" i="564" s="1"/>
  <c r="X166" i="564"/>
  <c r="Q524" i="564" s="1"/>
  <c r="I166" i="564"/>
  <c r="I170" i="564" s="1"/>
  <c r="E166" i="564"/>
  <c r="E170" i="564" s="1"/>
  <c r="AA163" i="564"/>
  <c r="Z163" i="564"/>
  <c r="Y163" i="564"/>
  <c r="X163" i="564"/>
  <c r="U163" i="564"/>
  <c r="T163" i="564"/>
  <c r="S163" i="564"/>
  <c r="R163" i="564"/>
  <c r="Q163" i="564"/>
  <c r="P163" i="564"/>
  <c r="O163" i="564"/>
  <c r="R171" i="564" s="1"/>
  <c r="G163" i="564"/>
  <c r="C529" i="564" s="1"/>
  <c r="H162" i="564"/>
  <c r="H161" i="564"/>
  <c r="H160" i="564"/>
  <c r="V159" i="564"/>
  <c r="W159" i="564" s="1"/>
  <c r="N159" i="564"/>
  <c r="K159" i="564"/>
  <c r="K159" i="564" a="1"/>
  <c r="J159" i="564" a="1"/>
  <c r="J159" i="564" s="1"/>
  <c r="H159" i="564"/>
  <c r="D159" i="564"/>
  <c r="V158" i="564"/>
  <c r="W158" i="564" s="1"/>
  <c r="N158" i="564"/>
  <c r="K158" i="564" a="1"/>
  <c r="K158" i="564" s="1"/>
  <c r="M158" i="564" s="1"/>
  <c r="J158" i="564" a="1"/>
  <c r="J158" i="564" s="1"/>
  <c r="H158" i="564"/>
  <c r="H157" i="564"/>
  <c r="H156" i="564"/>
  <c r="V155" i="564"/>
  <c r="W155" i="564" s="1"/>
  <c r="N155" i="564"/>
  <c r="K155" i="564" a="1"/>
  <c r="K155" i="564" s="1"/>
  <c r="M155" i="564" s="1"/>
  <c r="J155" i="564" a="1"/>
  <c r="J155" i="564" s="1"/>
  <c r="H155" i="564"/>
  <c r="V154" i="564"/>
  <c r="W154" i="564" s="1"/>
  <c r="N154" i="564"/>
  <c r="K154" i="564"/>
  <c r="M154" i="564" s="1"/>
  <c r="K154" i="564" a="1"/>
  <c r="J154" i="564"/>
  <c r="J154" i="564" a="1"/>
  <c r="H154" i="564"/>
  <c r="H153" i="564"/>
  <c r="W152" i="564"/>
  <c r="V152" i="564"/>
  <c r="N152" i="564"/>
  <c r="K152" i="564" a="1"/>
  <c r="K152" i="564" s="1"/>
  <c r="M152" i="564" s="1"/>
  <c r="J152" i="564" a="1"/>
  <c r="J152" i="564" s="1"/>
  <c r="H152" i="564"/>
  <c r="V151" i="564"/>
  <c r="W151" i="564" s="1"/>
  <c r="N151" i="564"/>
  <c r="K151" i="564" a="1"/>
  <c r="K151" i="564" s="1"/>
  <c r="M151" i="564" s="1"/>
  <c r="J151" i="564" a="1"/>
  <c r="J151" i="564" s="1"/>
  <c r="H151" i="564"/>
  <c r="V150" i="564"/>
  <c r="W150" i="564" s="1"/>
  <c r="N150" i="564"/>
  <c r="K150" i="564" a="1"/>
  <c r="K150" i="564" s="1"/>
  <c r="M150" i="564" s="1"/>
  <c r="J150" i="564" a="1"/>
  <c r="J150" i="564" s="1"/>
  <c r="H150" i="564"/>
  <c r="V149" i="564"/>
  <c r="W149" i="564" s="1"/>
  <c r="N149" i="564"/>
  <c r="K149" i="564" a="1"/>
  <c r="K149" i="564" s="1"/>
  <c r="J149" i="564" a="1"/>
  <c r="J149" i="564" s="1"/>
  <c r="H149" i="564"/>
  <c r="AA148" i="564"/>
  <c r="Z148" i="564"/>
  <c r="Y148" i="564"/>
  <c r="X148" i="564"/>
  <c r="U148" i="564"/>
  <c r="T148" i="564"/>
  <c r="S148" i="564"/>
  <c r="Q148" i="564"/>
  <c r="P148" i="564"/>
  <c r="O148" i="564"/>
  <c r="G148" i="564"/>
  <c r="C528" i="564" s="1"/>
  <c r="V147" i="564"/>
  <c r="W147" i="564" s="1"/>
  <c r="N147" i="564"/>
  <c r="K147" i="564" a="1"/>
  <c r="K147" i="564" s="1"/>
  <c r="M147" i="564" s="1"/>
  <c r="J147" i="564" a="1"/>
  <c r="J147" i="564" s="1"/>
  <c r="H147" i="564"/>
  <c r="K146" i="564" a="1"/>
  <c r="K146" i="564" s="1"/>
  <c r="H146" i="564"/>
  <c r="K145" i="564" a="1"/>
  <c r="K145" i="564" s="1"/>
  <c r="H145" i="564"/>
  <c r="K144" i="564" a="1"/>
  <c r="K144" i="564" s="1"/>
  <c r="H144" i="564"/>
  <c r="K143" i="564" a="1"/>
  <c r="K143" i="564" s="1"/>
  <c r="H143" i="564"/>
  <c r="V142" i="564"/>
  <c r="W142" i="564" s="1"/>
  <c r="N142" i="564"/>
  <c r="K142" i="564" a="1"/>
  <c r="K142" i="564" s="1"/>
  <c r="M142" i="564" s="1"/>
  <c r="J142" i="564" a="1"/>
  <c r="J142" i="564" s="1"/>
  <c r="H142" i="564"/>
  <c r="V141" i="564"/>
  <c r="W141" i="564" s="1"/>
  <c r="N141" i="564"/>
  <c r="K141" i="564" a="1"/>
  <c r="K141" i="564" s="1"/>
  <c r="M141" i="564" s="1"/>
  <c r="J141" i="564" a="1"/>
  <c r="J141" i="564" s="1"/>
  <c r="H141" i="564"/>
  <c r="V140" i="564"/>
  <c r="W140" i="564" s="1"/>
  <c r="N140" i="564"/>
  <c r="K140" i="564" a="1"/>
  <c r="K140" i="564" s="1"/>
  <c r="M140" i="564" s="1"/>
  <c r="J140" i="564" a="1"/>
  <c r="J140" i="564" s="1"/>
  <c r="H140" i="564"/>
  <c r="V139" i="564"/>
  <c r="W139" i="564" s="1"/>
  <c r="N139" i="564"/>
  <c r="K139" i="564" a="1"/>
  <c r="K139" i="564" s="1"/>
  <c r="M139" i="564" s="1"/>
  <c r="J139" i="564" a="1"/>
  <c r="J139" i="564" s="1"/>
  <c r="H139" i="564"/>
  <c r="V138" i="564"/>
  <c r="N138" i="564"/>
  <c r="K138" i="564" a="1"/>
  <c r="K138" i="564" s="1"/>
  <c r="J138" i="564" a="1"/>
  <c r="J138" i="564" s="1"/>
  <c r="H138" i="564"/>
  <c r="AA137" i="564"/>
  <c r="Z137" i="564"/>
  <c r="Y137" i="564"/>
  <c r="X137" i="564"/>
  <c r="U137" i="564"/>
  <c r="T137" i="564"/>
  <c r="S137" i="564"/>
  <c r="Q137" i="564"/>
  <c r="P137" i="564"/>
  <c r="O137" i="564"/>
  <c r="G137" i="564"/>
  <c r="C527" i="564" s="1"/>
  <c r="V136" i="564"/>
  <c r="W136" i="564" s="1"/>
  <c r="N136" i="564"/>
  <c r="K136" i="564" a="1"/>
  <c r="K136" i="564" s="1"/>
  <c r="M136" i="564" s="1"/>
  <c r="J136" i="564" a="1"/>
  <c r="J136" i="564" s="1"/>
  <c r="H136" i="564"/>
  <c r="V135" i="564"/>
  <c r="W135" i="564" s="1"/>
  <c r="N135" i="564"/>
  <c r="K135" i="564" a="1"/>
  <c r="K135" i="564" s="1"/>
  <c r="M135" i="564" s="1"/>
  <c r="J135" i="564" a="1"/>
  <c r="J135" i="564" s="1"/>
  <c r="H135" i="564"/>
  <c r="V134" i="564"/>
  <c r="W134" i="564" s="1"/>
  <c r="N134" i="564"/>
  <c r="K134" i="564" a="1"/>
  <c r="K134" i="564" s="1"/>
  <c r="M134" i="564" s="1"/>
  <c r="J134" i="564" a="1"/>
  <c r="J134" i="564" s="1"/>
  <c r="H134" i="564"/>
  <c r="V133" i="564"/>
  <c r="W133" i="564" s="1"/>
  <c r="N133" i="564"/>
  <c r="K133" i="564" a="1"/>
  <c r="K133" i="564" s="1"/>
  <c r="M133" i="564" s="1"/>
  <c r="J133" i="564" a="1"/>
  <c r="J133" i="564" s="1"/>
  <c r="H133" i="564"/>
  <c r="V132" i="564"/>
  <c r="W132" i="564" s="1"/>
  <c r="N132" i="564"/>
  <c r="K132" i="564" a="1"/>
  <c r="K132" i="564" s="1"/>
  <c r="M132" i="564" s="1"/>
  <c r="J132" i="564" a="1"/>
  <c r="J132" i="564" s="1"/>
  <c r="H132" i="564"/>
  <c r="V131" i="564"/>
  <c r="W131" i="564" s="1"/>
  <c r="N131" i="564"/>
  <c r="K131" i="564" a="1"/>
  <c r="K131" i="564" s="1"/>
  <c r="M131" i="564" s="1"/>
  <c r="J131" i="564" a="1"/>
  <c r="J131" i="564" s="1"/>
  <c r="H131" i="564"/>
  <c r="V130" i="564"/>
  <c r="W130" i="564" s="1"/>
  <c r="N130" i="564"/>
  <c r="K130" i="564"/>
  <c r="M130" i="564" s="1"/>
  <c r="K130" i="564" a="1"/>
  <c r="J130" i="564"/>
  <c r="J130" i="564" a="1"/>
  <c r="H130" i="564"/>
  <c r="V129" i="564"/>
  <c r="W129" i="564" s="1"/>
  <c r="N129" i="564"/>
  <c r="K129" i="564" a="1"/>
  <c r="K129" i="564" s="1"/>
  <c r="M129" i="564" s="1"/>
  <c r="J129" i="564" a="1"/>
  <c r="J129" i="564" s="1"/>
  <c r="H129" i="564"/>
  <c r="W128" i="564"/>
  <c r="V128" i="564"/>
  <c r="N128" i="564"/>
  <c r="K128" i="564" a="1"/>
  <c r="K128" i="564" s="1"/>
  <c r="M128" i="564" s="1"/>
  <c r="J128" i="564" a="1"/>
  <c r="J128" i="564" s="1"/>
  <c r="H128" i="564"/>
  <c r="V127" i="564"/>
  <c r="W127" i="564" s="1"/>
  <c r="N127" i="564"/>
  <c r="K127" i="564" a="1"/>
  <c r="K127" i="564" s="1"/>
  <c r="M127" i="564" s="1"/>
  <c r="J127" i="564" a="1"/>
  <c r="J127" i="564" s="1"/>
  <c r="H127" i="564"/>
  <c r="V126" i="564"/>
  <c r="W126" i="564" s="1"/>
  <c r="N126" i="564"/>
  <c r="K126" i="564" a="1"/>
  <c r="K126" i="564" s="1"/>
  <c r="M126" i="564" s="1"/>
  <c r="J126" i="564" a="1"/>
  <c r="J126" i="564" s="1"/>
  <c r="H126" i="564"/>
  <c r="V125" i="564"/>
  <c r="W125" i="564" s="1"/>
  <c r="N125" i="564"/>
  <c r="K125" i="564" a="1"/>
  <c r="K125" i="564" s="1"/>
  <c r="M125" i="564" s="1"/>
  <c r="J125" i="564" a="1"/>
  <c r="J125" i="564" s="1"/>
  <c r="H125" i="564"/>
  <c r="V124" i="564"/>
  <c r="W124" i="564" s="1"/>
  <c r="N124" i="564"/>
  <c r="K124" i="564" a="1"/>
  <c r="K124" i="564" s="1"/>
  <c r="M124" i="564" s="1"/>
  <c r="J124" i="564" a="1"/>
  <c r="J124" i="564" s="1"/>
  <c r="H124" i="564"/>
  <c r="V123" i="564"/>
  <c r="W123" i="564" s="1"/>
  <c r="N123" i="564"/>
  <c r="K123" i="564" a="1"/>
  <c r="K123" i="564" s="1"/>
  <c r="M123" i="564" s="1"/>
  <c r="J123" i="564" a="1"/>
  <c r="J123" i="564" s="1"/>
  <c r="V122" i="564"/>
  <c r="W122" i="564" s="1"/>
  <c r="N122" i="564"/>
  <c r="K122" i="564" a="1"/>
  <c r="K122" i="564" s="1"/>
  <c r="M122" i="564" s="1"/>
  <c r="J122" i="564" a="1"/>
  <c r="J122" i="564" s="1"/>
  <c r="H122" i="564"/>
  <c r="AA121" i="564"/>
  <c r="Z121" i="564"/>
  <c r="Y121" i="564"/>
  <c r="X121" i="564"/>
  <c r="U121" i="564"/>
  <c r="T121" i="564"/>
  <c r="S121" i="564"/>
  <c r="R121" i="564"/>
  <c r="Q121" i="564"/>
  <c r="P121" i="564"/>
  <c r="O121" i="564"/>
  <c r="R168" i="564" s="1"/>
  <c r="G121" i="564"/>
  <c r="C526" i="564" s="1"/>
  <c r="V120" i="564"/>
  <c r="W120" i="564" s="1"/>
  <c r="N120" i="564"/>
  <c r="K120" i="564" a="1"/>
  <c r="K120" i="564" s="1"/>
  <c r="M120" i="564" s="1"/>
  <c r="J120" i="564" a="1"/>
  <c r="J120" i="564" s="1"/>
  <c r="H120" i="564"/>
  <c r="V119" i="564"/>
  <c r="W119" i="564" s="1"/>
  <c r="N119" i="564"/>
  <c r="K119" i="564" a="1"/>
  <c r="K119" i="564" s="1"/>
  <c r="M119" i="564" s="1"/>
  <c r="J119" i="564" a="1"/>
  <c r="J119" i="564" s="1"/>
  <c r="H119" i="564"/>
  <c r="V118" i="564"/>
  <c r="W118" i="564" s="1"/>
  <c r="N118" i="564"/>
  <c r="K118" i="564" a="1"/>
  <c r="K118" i="564" s="1"/>
  <c r="M118" i="564" s="1"/>
  <c r="J118" i="564" a="1"/>
  <c r="J118" i="564" s="1"/>
  <c r="H118" i="564"/>
  <c r="K117" i="564" a="1"/>
  <c r="K117" i="564" s="1"/>
  <c r="H117" i="564"/>
  <c r="K116" i="564" a="1"/>
  <c r="K116" i="564" s="1"/>
  <c r="H116" i="564"/>
  <c r="K115" i="564"/>
  <c r="K115" i="564" a="1"/>
  <c r="H115" i="564"/>
  <c r="V114" i="564"/>
  <c r="W114" i="564" s="1"/>
  <c r="N114" i="564"/>
  <c r="K114" i="564" a="1"/>
  <c r="K114" i="564" s="1"/>
  <c r="M114" i="564" s="1"/>
  <c r="J114" i="564" a="1"/>
  <c r="J114" i="564" s="1"/>
  <c r="H114" i="564"/>
  <c r="V113" i="564"/>
  <c r="W113" i="564" s="1"/>
  <c r="N113" i="564"/>
  <c r="K113" i="564" a="1"/>
  <c r="K113" i="564" s="1"/>
  <c r="M113" i="564" s="1"/>
  <c r="J113" i="564" a="1"/>
  <c r="J113" i="564" s="1"/>
  <c r="H113" i="564"/>
  <c r="N112" i="564"/>
  <c r="K112" i="564" a="1"/>
  <c r="K112" i="564" s="1"/>
  <c r="M112" i="564" s="1"/>
  <c r="H112" i="564"/>
  <c r="N111" i="564"/>
  <c r="K111" i="564" a="1"/>
  <c r="K111" i="564" s="1"/>
  <c r="M111" i="564" s="1"/>
  <c r="H111" i="564"/>
  <c r="N110" i="564"/>
  <c r="K110" i="564" a="1"/>
  <c r="K110" i="564" s="1"/>
  <c r="M110" i="564" s="1"/>
  <c r="H110" i="564"/>
  <c r="N109" i="564"/>
  <c r="K109" i="564" a="1"/>
  <c r="K109" i="564" s="1"/>
  <c r="M109" i="564" s="1"/>
  <c r="H109" i="564"/>
  <c r="N108" i="564"/>
  <c r="K108" i="564" a="1"/>
  <c r="K108" i="564" s="1"/>
  <c r="M108" i="564" s="1"/>
  <c r="H108" i="564"/>
  <c r="N107" i="564"/>
  <c r="K107" i="564" a="1"/>
  <c r="K107" i="564" s="1"/>
  <c r="M107" i="564" s="1"/>
  <c r="H107" i="564"/>
  <c r="V106" i="564"/>
  <c r="W106" i="564" s="1"/>
  <c r="N106" i="564"/>
  <c r="K106" i="564" a="1"/>
  <c r="K106" i="564" s="1"/>
  <c r="M106" i="564" s="1"/>
  <c r="J106" i="564" a="1"/>
  <c r="J106" i="564" s="1"/>
  <c r="H106" i="564"/>
  <c r="V105" i="564"/>
  <c r="W105" i="564" s="1"/>
  <c r="N105" i="564"/>
  <c r="K105" i="564" a="1"/>
  <c r="K105" i="564" s="1"/>
  <c r="M105" i="564" s="1"/>
  <c r="J105" i="564" a="1"/>
  <c r="J105" i="564" s="1"/>
  <c r="H105" i="564"/>
  <c r="V104" i="564"/>
  <c r="W104" i="564" s="1"/>
  <c r="N104" i="564"/>
  <c r="K104" i="564" a="1"/>
  <c r="K104" i="564" s="1"/>
  <c r="M104" i="564" s="1"/>
  <c r="J104" i="564" a="1"/>
  <c r="J104" i="564" s="1"/>
  <c r="H104" i="564"/>
  <c r="V103" i="564"/>
  <c r="W103" i="564" s="1"/>
  <c r="N103" i="564"/>
  <c r="K103" i="564" a="1"/>
  <c r="K103" i="564" s="1"/>
  <c r="M103" i="564" s="1"/>
  <c r="J103" i="564" a="1"/>
  <c r="J103" i="564" s="1"/>
  <c r="H103" i="564"/>
  <c r="V102" i="564"/>
  <c r="W102" i="564" s="1"/>
  <c r="N102" i="564"/>
  <c r="K102" i="564" a="1"/>
  <c r="K102" i="564" s="1"/>
  <c r="M102" i="564" s="1"/>
  <c r="J102" i="564" a="1"/>
  <c r="J102" i="564" s="1"/>
  <c r="H102" i="564"/>
  <c r="V101" i="564"/>
  <c r="W101" i="564" s="1"/>
  <c r="N101" i="564"/>
  <c r="K101" i="564" a="1"/>
  <c r="K101" i="564" s="1"/>
  <c r="M101" i="564" s="1"/>
  <c r="J101" i="564" a="1"/>
  <c r="J101" i="564" s="1"/>
  <c r="H101" i="564"/>
  <c r="V100" i="564"/>
  <c r="W100" i="564" s="1"/>
  <c r="N100" i="564"/>
  <c r="K100" i="564" a="1"/>
  <c r="K100" i="564" s="1"/>
  <c r="M100" i="564" s="1"/>
  <c r="J100" i="564" a="1"/>
  <c r="J100" i="564" s="1"/>
  <c r="H100" i="564"/>
  <c r="V99" i="564"/>
  <c r="W99" i="564" s="1"/>
  <c r="N99" i="564"/>
  <c r="K99" i="564" a="1"/>
  <c r="K99" i="564" s="1"/>
  <c r="M99" i="564" s="1"/>
  <c r="J99" i="564" a="1"/>
  <c r="J99" i="564" s="1"/>
  <c r="H99" i="564"/>
  <c r="V98" i="564"/>
  <c r="W98" i="564" s="1"/>
  <c r="N98" i="564"/>
  <c r="K98" i="564" a="1"/>
  <c r="K98" i="564" s="1"/>
  <c r="M98" i="564" s="1"/>
  <c r="J98" i="564" a="1"/>
  <c r="J98" i="564" s="1"/>
  <c r="H98" i="564"/>
  <c r="V97" i="564"/>
  <c r="W97" i="564" s="1"/>
  <c r="N97" i="564"/>
  <c r="K97" i="564" a="1"/>
  <c r="K97" i="564" s="1"/>
  <c r="M97" i="564" s="1"/>
  <c r="J97" i="564" a="1"/>
  <c r="J97" i="564" s="1"/>
  <c r="H97" i="564"/>
  <c r="V96" i="564"/>
  <c r="W96" i="564" s="1"/>
  <c r="N96" i="564"/>
  <c r="K96" i="564" a="1"/>
  <c r="K96" i="564" s="1"/>
  <c r="M96" i="564" s="1"/>
  <c r="J96" i="564" a="1"/>
  <c r="J96" i="564" s="1"/>
  <c r="H96" i="564"/>
  <c r="V95" i="564"/>
  <c r="W95" i="564" s="1"/>
  <c r="N95" i="564"/>
  <c r="K95" i="564" a="1"/>
  <c r="K95" i="564" s="1"/>
  <c r="M95" i="564" s="1"/>
  <c r="J95" i="564" a="1"/>
  <c r="J95" i="564" s="1"/>
  <c r="H95" i="564"/>
  <c r="K94" i="564" a="1"/>
  <c r="K94" i="564" s="1"/>
  <c r="M94" i="564" s="1"/>
  <c r="H94" i="564"/>
  <c r="V93" i="564"/>
  <c r="W93" i="564" s="1"/>
  <c r="N93" i="564"/>
  <c r="K93" i="564" a="1"/>
  <c r="K93" i="564" s="1"/>
  <c r="M93" i="564" s="1"/>
  <c r="J93" i="564" a="1"/>
  <c r="J93" i="564" s="1"/>
  <c r="H93" i="564"/>
  <c r="V92" i="564"/>
  <c r="W92" i="564" s="1"/>
  <c r="N92" i="564"/>
  <c r="K92" i="564"/>
  <c r="M92" i="564" s="1"/>
  <c r="K92" i="564" a="1"/>
  <c r="J92" i="564" a="1"/>
  <c r="J92" i="564" s="1"/>
  <c r="H92" i="564"/>
  <c r="V91" i="564"/>
  <c r="W91" i="564" s="1"/>
  <c r="N91" i="564"/>
  <c r="K91" i="564" a="1"/>
  <c r="K91" i="564" s="1"/>
  <c r="M91" i="564" s="1"/>
  <c r="J91" i="564" a="1"/>
  <c r="J91" i="564" s="1"/>
  <c r="H91" i="564"/>
  <c r="V90" i="564"/>
  <c r="W90" i="564" s="1"/>
  <c r="N90" i="564"/>
  <c r="K90" i="564" a="1"/>
  <c r="K90" i="564" s="1"/>
  <c r="M90" i="564" s="1"/>
  <c r="J90" i="564" a="1"/>
  <c r="J90" i="564" s="1"/>
  <c r="H90" i="564"/>
  <c r="V89" i="564"/>
  <c r="W89" i="564" s="1"/>
  <c r="N89" i="564"/>
  <c r="K89" i="564" a="1"/>
  <c r="K89" i="564" s="1"/>
  <c r="M89" i="564" s="1"/>
  <c r="J89" i="564" a="1"/>
  <c r="J89" i="564" s="1"/>
  <c r="H89" i="564"/>
  <c r="V88" i="564"/>
  <c r="W88" i="564" s="1"/>
  <c r="N88" i="564"/>
  <c r="K88" i="564" a="1"/>
  <c r="K88" i="564" s="1"/>
  <c r="M88" i="564" s="1"/>
  <c r="J88" i="564" a="1"/>
  <c r="J88" i="564" s="1"/>
  <c r="H88" i="564"/>
  <c r="V87" i="564"/>
  <c r="N87" i="564"/>
  <c r="K87" i="564" a="1"/>
  <c r="K87" i="564" s="1"/>
  <c r="J87" i="564" a="1"/>
  <c r="J87" i="564" s="1"/>
  <c r="H87" i="564"/>
  <c r="AA86" i="564"/>
  <c r="Z86" i="564"/>
  <c r="Y86" i="564"/>
  <c r="X86" i="564"/>
  <c r="U86" i="564"/>
  <c r="T86" i="564"/>
  <c r="S86" i="564"/>
  <c r="R86" i="564"/>
  <c r="Q86" i="564"/>
  <c r="P86" i="564"/>
  <c r="O86" i="564"/>
  <c r="R167" i="564" s="1"/>
  <c r="G86" i="564"/>
  <c r="C525" i="564" s="1"/>
  <c r="K85" i="564" a="1"/>
  <c r="K85" i="564" s="1"/>
  <c r="H85" i="564"/>
  <c r="K84" i="564" a="1"/>
  <c r="K84" i="564" s="1"/>
  <c r="H84" i="564"/>
  <c r="K83" i="564" a="1"/>
  <c r="K83" i="564" s="1"/>
  <c r="H83" i="564"/>
  <c r="K82" i="564" a="1"/>
  <c r="K82" i="564" s="1"/>
  <c r="H82" i="564"/>
  <c r="K81" i="564" a="1"/>
  <c r="K81" i="564" s="1"/>
  <c r="H81" i="564"/>
  <c r="K80" i="564" a="1"/>
  <c r="K80" i="564" s="1"/>
  <c r="H80" i="564"/>
  <c r="K79" i="564" a="1"/>
  <c r="K79" i="564" s="1"/>
  <c r="M79" i="564" s="1"/>
  <c r="H79" i="564"/>
  <c r="K78" i="564" a="1"/>
  <c r="K78" i="564" s="1"/>
  <c r="M78" i="564" s="1"/>
  <c r="H78" i="564"/>
  <c r="K77" i="564" a="1"/>
  <c r="K77" i="564" s="1"/>
  <c r="M77" i="564" s="1"/>
  <c r="H77" i="564"/>
  <c r="K76" i="564" a="1"/>
  <c r="K76" i="564" s="1"/>
  <c r="M76" i="564" s="1"/>
  <c r="H76" i="564"/>
  <c r="W75" i="564"/>
  <c r="V75" i="564"/>
  <c r="N75" i="564"/>
  <c r="K75" i="564" a="1"/>
  <c r="K75" i="564" s="1"/>
  <c r="M75" i="564" s="1"/>
  <c r="J75" i="564" a="1"/>
  <c r="J75" i="564" s="1"/>
  <c r="H75" i="564"/>
  <c r="V74" i="564"/>
  <c r="W74" i="564" s="1"/>
  <c r="N74" i="564"/>
  <c r="K74" i="564" a="1"/>
  <c r="K74" i="564" s="1"/>
  <c r="M74" i="564" s="1"/>
  <c r="J74" i="564" a="1"/>
  <c r="J74" i="564" s="1"/>
  <c r="H74" i="564"/>
  <c r="V73" i="564"/>
  <c r="W73" i="564" s="1"/>
  <c r="N73" i="564"/>
  <c r="K73" i="564" a="1"/>
  <c r="K73" i="564" s="1"/>
  <c r="M73" i="564" s="1"/>
  <c r="J73" i="564" a="1"/>
  <c r="J73" i="564" s="1"/>
  <c r="H73" i="564"/>
  <c r="V72" i="564"/>
  <c r="W72" i="564" s="1"/>
  <c r="N72" i="564"/>
  <c r="K72" i="564" a="1"/>
  <c r="K72" i="564" s="1"/>
  <c r="M72" i="564" s="1"/>
  <c r="J72" i="564" a="1"/>
  <c r="J72" i="564" s="1"/>
  <c r="H72" i="564"/>
  <c r="H71" i="564"/>
  <c r="V70" i="564"/>
  <c r="W70" i="564" s="1"/>
  <c r="N70" i="564"/>
  <c r="K70" i="564" a="1"/>
  <c r="K70" i="564" s="1"/>
  <c r="M70" i="564" s="1"/>
  <c r="J70" i="564" a="1"/>
  <c r="J70" i="564" s="1"/>
  <c r="H70" i="564"/>
  <c r="W69" i="564"/>
  <c r="V69" i="564"/>
  <c r="N69" i="564"/>
  <c r="K69" i="564" a="1"/>
  <c r="K69" i="564" s="1"/>
  <c r="M69" i="564" s="1"/>
  <c r="J69" i="564" a="1"/>
  <c r="J69" i="564" s="1"/>
  <c r="H69" i="564"/>
  <c r="K68" i="564" a="1"/>
  <c r="K68" i="564" s="1"/>
  <c r="H68" i="564"/>
  <c r="K67" i="564"/>
  <c r="K67" i="564" a="1"/>
  <c r="H67" i="564"/>
  <c r="V66" i="564"/>
  <c r="W66" i="564" s="1"/>
  <c r="N66" i="564"/>
  <c r="K66" i="564" a="1"/>
  <c r="K66" i="564" s="1"/>
  <c r="M66" i="564" s="1"/>
  <c r="J66" i="564" a="1"/>
  <c r="J66" i="564" s="1"/>
  <c r="H66" i="564"/>
  <c r="V65" i="564"/>
  <c r="W65" i="564" s="1"/>
  <c r="N65" i="564"/>
  <c r="K65" i="564" a="1"/>
  <c r="K65" i="564" s="1"/>
  <c r="M65" i="564" s="1"/>
  <c r="J65" i="564" a="1"/>
  <c r="J65" i="564" s="1"/>
  <c r="H65" i="564"/>
  <c r="V64" i="564"/>
  <c r="W64" i="564" s="1"/>
  <c r="N64" i="564"/>
  <c r="K64" i="564" a="1"/>
  <c r="K64" i="564" s="1"/>
  <c r="M64" i="564" s="1"/>
  <c r="J64" i="564" a="1"/>
  <c r="J64" i="564" s="1"/>
  <c r="H64" i="564"/>
  <c r="V63" i="564"/>
  <c r="W63" i="564" s="1"/>
  <c r="N63" i="564"/>
  <c r="K63" i="564" a="1"/>
  <c r="K63" i="564" s="1"/>
  <c r="M63" i="564" s="1"/>
  <c r="J63" i="564" a="1"/>
  <c r="J63" i="564" s="1"/>
  <c r="H63" i="564"/>
  <c r="V62" i="564"/>
  <c r="W62" i="564" s="1"/>
  <c r="N62" i="564"/>
  <c r="K62" i="564" a="1"/>
  <c r="K62" i="564" s="1"/>
  <c r="M62" i="564" s="1"/>
  <c r="J62" i="564" a="1"/>
  <c r="J62" i="564" s="1"/>
  <c r="H62" i="564"/>
  <c r="V61" i="564"/>
  <c r="W61" i="564" s="1"/>
  <c r="N61" i="564"/>
  <c r="K61" i="564" a="1"/>
  <c r="K61" i="564" s="1"/>
  <c r="M61" i="564" s="1"/>
  <c r="J61" i="564" a="1"/>
  <c r="J61" i="564" s="1"/>
  <c r="H61" i="564"/>
  <c r="V60" i="564"/>
  <c r="W60" i="564" s="1"/>
  <c r="N60" i="564"/>
  <c r="K60" i="564" a="1"/>
  <c r="K60" i="564" s="1"/>
  <c r="M60" i="564" s="1"/>
  <c r="J60" i="564" a="1"/>
  <c r="J60" i="564" s="1"/>
  <c r="H60" i="564"/>
  <c r="V59" i="564"/>
  <c r="W59" i="564" s="1"/>
  <c r="N59" i="564"/>
  <c r="K59" i="564" a="1"/>
  <c r="K59" i="564" s="1"/>
  <c r="M59" i="564" s="1"/>
  <c r="J59" i="564" a="1"/>
  <c r="J59" i="564" s="1"/>
  <c r="H59" i="564"/>
  <c r="V58" i="564"/>
  <c r="W58" i="564" s="1"/>
  <c r="N58" i="564"/>
  <c r="K58" i="564" a="1"/>
  <c r="K58" i="564" s="1"/>
  <c r="M58" i="564" s="1"/>
  <c r="J58" i="564" a="1"/>
  <c r="J58" i="564" s="1"/>
  <c r="H58" i="564"/>
  <c r="V57" i="564"/>
  <c r="W57" i="564" s="1"/>
  <c r="N57" i="564"/>
  <c r="K57" i="564" a="1"/>
  <c r="K57" i="564" s="1"/>
  <c r="M57" i="564" s="1"/>
  <c r="J57" i="564" a="1"/>
  <c r="J57" i="564" s="1"/>
  <c r="H57" i="564"/>
  <c r="K56" i="564" a="1"/>
  <c r="K56" i="564" s="1"/>
  <c r="M56" i="564" s="1"/>
  <c r="H56" i="564"/>
  <c r="K55" i="564" a="1"/>
  <c r="K55" i="564" s="1"/>
  <c r="M55" i="564" s="1"/>
  <c r="H55" i="564"/>
  <c r="K54" i="564" a="1"/>
  <c r="K54" i="564" s="1"/>
  <c r="M54" i="564" s="1"/>
  <c r="H54" i="564"/>
  <c r="K53" i="564" a="1"/>
  <c r="K53" i="564" s="1"/>
  <c r="M53" i="564" s="1"/>
  <c r="H53" i="564"/>
  <c r="N52" i="564"/>
  <c r="K52" i="564" a="1"/>
  <c r="K52" i="564" s="1"/>
  <c r="M52" i="564" s="1"/>
  <c r="H52" i="564"/>
  <c r="N51" i="564"/>
  <c r="K51" i="564" a="1"/>
  <c r="K51" i="564" s="1"/>
  <c r="M51" i="564" s="1"/>
  <c r="H51" i="564"/>
  <c r="N50" i="564"/>
  <c r="K50" i="564" a="1"/>
  <c r="K50" i="564" s="1"/>
  <c r="M50" i="564" s="1"/>
  <c r="H50" i="564"/>
  <c r="N49" i="564"/>
  <c r="K49" i="564" a="1"/>
  <c r="K49" i="564" s="1"/>
  <c r="M49" i="564" s="1"/>
  <c r="H49" i="564"/>
  <c r="V48" i="564"/>
  <c r="W48" i="564" s="1"/>
  <c r="N48" i="564"/>
  <c r="K48" i="564" a="1"/>
  <c r="K48" i="564" s="1"/>
  <c r="M48" i="564" s="1"/>
  <c r="J48" i="564" a="1"/>
  <c r="J48" i="564" s="1"/>
  <c r="H48" i="564"/>
  <c r="V47" i="564"/>
  <c r="W47" i="564" s="1"/>
  <c r="N47" i="564"/>
  <c r="K47" i="564" a="1"/>
  <c r="K47" i="564" s="1"/>
  <c r="M47" i="564" s="1"/>
  <c r="J47" i="564" a="1"/>
  <c r="J47" i="564" s="1"/>
  <c r="H47" i="564"/>
  <c r="V46" i="564"/>
  <c r="W46" i="564" s="1"/>
  <c r="N46" i="564"/>
  <c r="K46" i="564" a="1"/>
  <c r="K46" i="564" s="1"/>
  <c r="M46" i="564" s="1"/>
  <c r="J46" i="564" a="1"/>
  <c r="J46" i="564" s="1"/>
  <c r="H46" i="564"/>
  <c r="V45" i="564"/>
  <c r="W45" i="564" s="1"/>
  <c r="N45" i="564"/>
  <c r="K45" i="564" a="1"/>
  <c r="K45" i="564" s="1"/>
  <c r="M45" i="564" s="1"/>
  <c r="J45" i="564" a="1"/>
  <c r="J45" i="564" s="1"/>
  <c r="H45" i="564"/>
  <c r="V44" i="564"/>
  <c r="W44" i="564" s="1"/>
  <c r="N44" i="564"/>
  <c r="K44" i="564" a="1"/>
  <c r="K44" i="564" s="1"/>
  <c r="M44" i="564" s="1"/>
  <c r="J44" i="564" a="1"/>
  <c r="J44" i="564" s="1"/>
  <c r="H44" i="564"/>
  <c r="V43" i="564"/>
  <c r="W43" i="564" s="1"/>
  <c r="N43" i="564"/>
  <c r="K43" i="564" a="1"/>
  <c r="K43" i="564" s="1"/>
  <c r="M43" i="564" s="1"/>
  <c r="J43" i="564" a="1"/>
  <c r="J43" i="564" s="1"/>
  <c r="H43" i="564"/>
  <c r="V42" i="564"/>
  <c r="W42" i="564" s="1"/>
  <c r="N42" i="564"/>
  <c r="K42" i="564" a="1"/>
  <c r="K42" i="564" s="1"/>
  <c r="M42" i="564" s="1"/>
  <c r="J42" i="564" a="1"/>
  <c r="J42" i="564" s="1"/>
  <c r="H42" i="564"/>
  <c r="V41" i="564"/>
  <c r="W41" i="564" s="1"/>
  <c r="N41" i="564"/>
  <c r="K41" i="564" a="1"/>
  <c r="K41" i="564" s="1"/>
  <c r="M41" i="564" s="1"/>
  <c r="J41" i="564" a="1"/>
  <c r="J41" i="564" s="1"/>
  <c r="H41" i="564"/>
  <c r="V40" i="564"/>
  <c r="W40" i="564" s="1"/>
  <c r="N40" i="564"/>
  <c r="K40" i="564" a="1"/>
  <c r="K40" i="564" s="1"/>
  <c r="M40" i="564" s="1"/>
  <c r="J40" i="564" a="1"/>
  <c r="J40" i="564" s="1"/>
  <c r="H40" i="564"/>
  <c r="V39" i="564"/>
  <c r="W39" i="564" s="1"/>
  <c r="N39" i="564"/>
  <c r="K39" i="564" a="1"/>
  <c r="K39" i="564" s="1"/>
  <c r="M39" i="564" s="1"/>
  <c r="J39" i="564" a="1"/>
  <c r="J39" i="564" s="1"/>
  <c r="H39" i="564"/>
  <c r="V38" i="564"/>
  <c r="W38" i="564" s="1"/>
  <c r="N38" i="564"/>
  <c r="K38" i="564" a="1"/>
  <c r="K38" i="564" s="1"/>
  <c r="M38" i="564" s="1"/>
  <c r="J38" i="564" a="1"/>
  <c r="J38" i="564" s="1"/>
  <c r="H38" i="564"/>
  <c r="V37" i="564"/>
  <c r="W37" i="564" s="1"/>
  <c r="N37" i="564"/>
  <c r="K37" i="564" a="1"/>
  <c r="K37" i="564" s="1"/>
  <c r="M37" i="564" s="1"/>
  <c r="J37" i="564" a="1"/>
  <c r="J37" i="564" s="1"/>
  <c r="H37" i="564"/>
  <c r="H36" i="564"/>
  <c r="H35" i="564"/>
  <c r="H34" i="564"/>
  <c r="V33" i="564"/>
  <c r="W33" i="564" s="1"/>
  <c r="N33" i="564"/>
  <c r="K33" i="564" a="1"/>
  <c r="K33" i="564" s="1"/>
  <c r="M33" i="564" s="1"/>
  <c r="J33" i="564" a="1"/>
  <c r="J33" i="564" s="1"/>
  <c r="H33" i="564"/>
  <c r="V32" i="564"/>
  <c r="W32" i="564" s="1"/>
  <c r="N32" i="564"/>
  <c r="K32" i="564" a="1"/>
  <c r="K32" i="564" s="1"/>
  <c r="M32" i="564" s="1"/>
  <c r="J32" i="564" a="1"/>
  <c r="J32" i="564" s="1"/>
  <c r="H32" i="564"/>
  <c r="V31" i="564"/>
  <c r="W31" i="564" s="1"/>
  <c r="N31" i="564"/>
  <c r="K31" i="564" a="1"/>
  <c r="K31" i="564" s="1"/>
  <c r="M31" i="564" s="1"/>
  <c r="J31" i="564" a="1"/>
  <c r="J31" i="564" s="1"/>
  <c r="H31" i="564"/>
  <c r="K30" i="564" a="1"/>
  <c r="K30" i="564" s="1"/>
  <c r="H30" i="564"/>
  <c r="V29" i="564"/>
  <c r="V86" i="564" s="1"/>
  <c r="W86" i="564" s="1"/>
  <c r="N29" i="564"/>
  <c r="K29" i="564" a="1"/>
  <c r="K29" i="564" s="1"/>
  <c r="M29" i="564" s="1"/>
  <c r="J29" i="564" a="1"/>
  <c r="J29" i="564" s="1"/>
  <c r="H29" i="564"/>
  <c r="H86" i="564" s="1"/>
  <c r="AA28" i="564"/>
  <c r="AA164" i="564" s="1"/>
  <c r="Z28" i="564"/>
  <c r="Z164" i="564" s="1"/>
  <c r="Y28" i="564"/>
  <c r="Y164" i="564" s="1"/>
  <c r="X28" i="564"/>
  <c r="X164" i="564" s="1"/>
  <c r="U28" i="564"/>
  <c r="U164" i="564" s="1"/>
  <c r="T28" i="564"/>
  <c r="T164" i="564" s="1"/>
  <c r="S28" i="564"/>
  <c r="S164" i="564" s="1"/>
  <c r="R28" i="564"/>
  <c r="R164" i="564" s="1"/>
  <c r="Q28" i="564"/>
  <c r="Q164" i="564" s="1"/>
  <c r="P28" i="564"/>
  <c r="X167" i="564" s="1"/>
  <c r="O28" i="564"/>
  <c r="O164" i="564" s="1"/>
  <c r="B172" i="564"/>
  <c r="C524" i="564"/>
  <c r="V27" i="564"/>
  <c r="W27" i="564" s="1"/>
  <c r="N27" i="564"/>
  <c r="K27" i="564" a="1"/>
  <c r="K27" i="564" s="1"/>
  <c r="M27" i="564" s="1"/>
  <c r="J27" i="564" a="1"/>
  <c r="J27" i="564" s="1"/>
  <c r="H27" i="564"/>
  <c r="V26" i="564"/>
  <c r="W26" i="564" s="1"/>
  <c r="N26" i="564"/>
  <c r="K26" i="564" a="1"/>
  <c r="K26" i="564" s="1"/>
  <c r="M26" i="564" s="1"/>
  <c r="J26" i="564" a="1"/>
  <c r="J26" i="564" s="1"/>
  <c r="H26" i="564"/>
  <c r="K25" i="564" a="1"/>
  <c r="K25" i="564" s="1"/>
  <c r="M25" i="564" s="1"/>
  <c r="J25" i="564" a="1"/>
  <c r="J25" i="564" s="1"/>
  <c r="H25" i="564"/>
  <c r="K24" i="564" a="1"/>
  <c r="K24" i="564" s="1"/>
  <c r="M24" i="564" s="1"/>
  <c r="J24" i="564" a="1"/>
  <c r="J24" i="564" s="1"/>
  <c r="H24" i="564"/>
  <c r="K23" i="564" a="1"/>
  <c r="K23" i="564" s="1"/>
  <c r="M23" i="564" s="1"/>
  <c r="J23" i="564" a="1"/>
  <c r="J23" i="564" s="1"/>
  <c r="H23" i="564"/>
  <c r="K22" i="564" a="1"/>
  <c r="K22" i="564" s="1"/>
  <c r="M22" i="564" s="1"/>
  <c r="J22" i="564" a="1"/>
  <c r="J22" i="564" s="1"/>
  <c r="H22" i="564"/>
  <c r="V21" i="564"/>
  <c r="W21" i="564" s="1"/>
  <c r="N21" i="564"/>
  <c r="K21" i="564" a="1"/>
  <c r="K21" i="564" s="1"/>
  <c r="M21" i="564" s="1"/>
  <c r="J21" i="564" a="1"/>
  <c r="J21" i="564" s="1"/>
  <c r="H21" i="564"/>
  <c r="V20" i="564"/>
  <c r="W20" i="564" s="1"/>
  <c r="N20" i="564"/>
  <c r="K20" i="564" a="1"/>
  <c r="K20" i="564" s="1"/>
  <c r="M20" i="564" s="1"/>
  <c r="J20" i="564" a="1"/>
  <c r="J20" i="564" s="1"/>
  <c r="H20" i="564"/>
  <c r="V19" i="564"/>
  <c r="W19" i="564" s="1"/>
  <c r="N19" i="564"/>
  <c r="K19" i="564" a="1"/>
  <c r="K19" i="564" s="1"/>
  <c r="M19" i="564" s="1"/>
  <c r="J19" i="564" a="1"/>
  <c r="J19" i="564" s="1"/>
  <c r="H19" i="564"/>
  <c r="N18" i="564"/>
  <c r="K18" i="564" a="1"/>
  <c r="K18" i="564" s="1"/>
  <c r="M18" i="564" s="1"/>
  <c r="J18" i="564" a="1"/>
  <c r="J18" i="564" s="1"/>
  <c r="H18" i="564"/>
  <c r="N17" i="564"/>
  <c r="K17" i="564" a="1"/>
  <c r="K17" i="564" s="1"/>
  <c r="M17" i="564" s="1"/>
  <c r="J17" i="564" a="1"/>
  <c r="J17" i="564" s="1"/>
  <c r="H17" i="564"/>
  <c r="V16" i="564"/>
  <c r="W16" i="564" s="1"/>
  <c r="N16" i="564"/>
  <c r="K16" i="564" a="1"/>
  <c r="K16" i="564" s="1"/>
  <c r="M16" i="564" s="1"/>
  <c r="J16" i="564" a="1"/>
  <c r="J16" i="564" s="1"/>
  <c r="H16" i="564"/>
  <c r="V15" i="564"/>
  <c r="W15" i="564" s="1"/>
  <c r="N15" i="564"/>
  <c r="K15" i="564" a="1"/>
  <c r="K15" i="564" s="1"/>
  <c r="M15" i="564" s="1"/>
  <c r="J15" i="564" a="1"/>
  <c r="J15" i="564" s="1"/>
  <c r="H15" i="564"/>
  <c r="N14" i="564"/>
  <c r="K14" i="564" a="1"/>
  <c r="K14" i="564" s="1"/>
  <c r="M14" i="564" s="1"/>
  <c r="H14" i="564"/>
  <c r="N13" i="564"/>
  <c r="K13" i="564" a="1"/>
  <c r="K13" i="564" s="1"/>
  <c r="M13" i="564" s="1"/>
  <c r="H13" i="564"/>
  <c r="V12" i="564"/>
  <c r="W12" i="564" s="1"/>
  <c r="N12" i="564"/>
  <c r="K12" i="564" a="1"/>
  <c r="K12" i="564" s="1"/>
  <c r="M12" i="564" s="1"/>
  <c r="J12" i="564" a="1"/>
  <c r="J12" i="564" s="1"/>
  <c r="H12" i="564"/>
  <c r="V11" i="564"/>
  <c r="W11" i="564" s="1"/>
  <c r="N11" i="564"/>
  <c r="K11" i="564" a="1"/>
  <c r="K11" i="564" s="1"/>
  <c r="M11" i="564" s="1"/>
  <c r="J11" i="564" a="1"/>
  <c r="J11" i="564" s="1"/>
  <c r="H11" i="564"/>
  <c r="V10" i="564"/>
  <c r="W10" i="564" s="1"/>
  <c r="N10" i="564"/>
  <c r="K10" i="564" a="1"/>
  <c r="K10" i="564" s="1"/>
  <c r="M10" i="564" s="1"/>
  <c r="J10" i="564" a="1"/>
  <c r="J10" i="564" s="1"/>
  <c r="H10" i="564"/>
  <c r="V9" i="564"/>
  <c r="W9" i="564" s="1"/>
  <c r="N9" i="564"/>
  <c r="K9" i="564" a="1"/>
  <c r="K9" i="564" s="1"/>
  <c r="M9" i="564" s="1"/>
  <c r="J9" i="564" a="1"/>
  <c r="J9" i="564" s="1"/>
  <c r="H9" i="564"/>
  <c r="V8" i="564"/>
  <c r="W8" i="564" s="1"/>
  <c r="N8" i="564"/>
  <c r="K8" i="564" a="1"/>
  <c r="K8" i="564" s="1"/>
  <c r="M8" i="564" s="1"/>
  <c r="J8" i="564" a="1"/>
  <c r="J8" i="564" s="1"/>
  <c r="H8" i="564"/>
  <c r="W7" i="564"/>
  <c r="V7" i="564"/>
  <c r="V28" i="564" s="1"/>
  <c r="N7" i="564"/>
  <c r="K7" i="564" a="1"/>
  <c r="K7" i="564" s="1"/>
  <c r="M7" i="564" s="1"/>
  <c r="J7" i="564" a="1"/>
  <c r="J7" i="564" s="1"/>
  <c r="H7" i="564"/>
  <c r="H28" i="564" s="1"/>
  <c r="J535" i="564" l="1"/>
  <c r="Q535" i="564" s="1"/>
  <c r="J534" i="564"/>
  <c r="Q534" i="564" s="1"/>
  <c r="R534" i="564" s="1"/>
  <c r="J533" i="564"/>
  <c r="W29" i="564"/>
  <c r="H148" i="564"/>
  <c r="V148" i="564"/>
  <c r="W148" i="564" s="1"/>
  <c r="N148" i="564"/>
  <c r="N163" i="564"/>
  <c r="R511" i="564"/>
  <c r="J319" i="564" a="1"/>
  <c r="J319" i="564" s="1"/>
  <c r="H334" i="564"/>
  <c r="N199" i="564"/>
  <c r="H292" i="564"/>
  <c r="V292" i="564"/>
  <c r="W292" i="564" s="1"/>
  <c r="J308" i="564" a="1"/>
  <c r="J308" i="564" s="1"/>
  <c r="R340" i="564"/>
  <c r="H319" i="564"/>
  <c r="V319" i="564"/>
  <c r="W319" i="564" s="1"/>
  <c r="N334" i="564"/>
  <c r="K337" i="564"/>
  <c r="N370" i="564"/>
  <c r="J428" i="564" a="1"/>
  <c r="J428" i="564" s="1"/>
  <c r="N463" i="564"/>
  <c r="J479" i="564" a="1"/>
  <c r="J479" i="564" s="1"/>
  <c r="H490" i="564"/>
  <c r="K490" i="564"/>
  <c r="J490" i="564" a="1"/>
  <c r="J490" i="564" s="1"/>
  <c r="R513" i="564"/>
  <c r="H506" i="564"/>
  <c r="K506" i="564"/>
  <c r="K509" i="564"/>
  <c r="K510" i="564"/>
  <c r="M510" i="564" s="1"/>
  <c r="H199" i="564"/>
  <c r="V199" i="564"/>
  <c r="M370" i="564"/>
  <c r="N28" i="564"/>
  <c r="N86" i="564"/>
  <c r="N121" i="564"/>
  <c r="H137" i="564"/>
  <c r="V137" i="564"/>
  <c r="W137" i="564" s="1"/>
  <c r="R169" i="564"/>
  <c r="J257" i="564" a="1"/>
  <c r="J257" i="564" s="1"/>
  <c r="V370" i="564"/>
  <c r="N428" i="564"/>
  <c r="W371" i="564"/>
  <c r="H463" i="564"/>
  <c r="H507" i="564" s="1"/>
  <c r="E514" i="564" s="1"/>
  <c r="K479" i="564"/>
  <c r="K428" i="564"/>
  <c r="M479" i="564"/>
  <c r="R512" i="564"/>
  <c r="K511" i="564"/>
  <c r="M511" i="564" s="1"/>
  <c r="V257" i="564"/>
  <c r="W257" i="564" s="1"/>
  <c r="K292" i="564"/>
  <c r="K308" i="564"/>
  <c r="R341" i="564"/>
  <c r="V334" i="564"/>
  <c r="V335" i="564" s="1"/>
  <c r="I344" i="564" s="1"/>
  <c r="N292" i="564"/>
  <c r="W258" i="564"/>
  <c r="J292" i="564" a="1"/>
  <c r="J292" i="564" s="1"/>
  <c r="R339" i="564"/>
  <c r="N308" i="564"/>
  <c r="W293" i="564"/>
  <c r="N319" i="564"/>
  <c r="R170" i="564"/>
  <c r="H163" i="564"/>
  <c r="J148" i="564" a="1"/>
  <c r="J148" i="564" s="1"/>
  <c r="J163" i="564" a="1"/>
  <c r="J163" i="564" s="1"/>
  <c r="N137" i="564"/>
  <c r="N164" i="564"/>
  <c r="B173" i="564" s="1"/>
  <c r="E173" i="564" s="1"/>
  <c r="M137" i="564"/>
  <c r="H121" i="564"/>
  <c r="V121" i="564"/>
  <c r="W121" i="564" s="1"/>
  <c r="H164" i="564"/>
  <c r="E171" i="564" s="1"/>
  <c r="M28" i="564"/>
  <c r="J137" i="564" a="1"/>
  <c r="J137" i="564" s="1"/>
  <c r="M86" i="564"/>
  <c r="W28" i="564"/>
  <c r="K525" i="564"/>
  <c r="K527" i="564"/>
  <c r="K148" i="564"/>
  <c r="M138" i="564"/>
  <c r="M148" i="564" s="1"/>
  <c r="K528" i="564"/>
  <c r="K163" i="564"/>
  <c r="M149" i="564"/>
  <c r="M163" i="564" s="1"/>
  <c r="K529" i="564"/>
  <c r="K257" i="564"/>
  <c r="M200" i="564"/>
  <c r="M257" i="564" s="1"/>
  <c r="C520" i="564"/>
  <c r="Q525" i="564"/>
  <c r="M87" i="564"/>
  <c r="M121" i="564" s="1"/>
  <c r="K121" i="564"/>
  <c r="K526" i="564"/>
  <c r="K199" i="564"/>
  <c r="M178" i="564"/>
  <c r="M199" i="564" s="1"/>
  <c r="J28" i="564" a="1"/>
  <c r="J28" i="564" s="1"/>
  <c r="K28" i="564"/>
  <c r="J86" i="564" a="1"/>
  <c r="J86" i="564" s="1"/>
  <c r="K86" i="564"/>
  <c r="W87" i="564"/>
  <c r="J121" i="564" a="1"/>
  <c r="J121" i="564" s="1"/>
  <c r="K137" i="564"/>
  <c r="V163" i="564"/>
  <c r="W163" i="564" s="1"/>
  <c r="G164" i="564"/>
  <c r="P164" i="564"/>
  <c r="X168" i="564" s="1"/>
  <c r="X173" i="564" s="1"/>
  <c r="K166" i="564"/>
  <c r="R166" i="564"/>
  <c r="B342" i="564"/>
  <c r="J335" i="564" a="1"/>
  <c r="J335" i="564" s="1"/>
  <c r="M342" i="564" s="1"/>
  <c r="R337" i="564"/>
  <c r="O335" i="564"/>
  <c r="K319" i="564"/>
  <c r="M309" i="564"/>
  <c r="M319" i="564" s="1"/>
  <c r="K334" i="564"/>
  <c r="M320" i="564"/>
  <c r="M334" i="564" s="1"/>
  <c r="C530" i="564"/>
  <c r="E524" i="564" s="1"/>
  <c r="W138" i="564"/>
  <c r="W178" i="564"/>
  <c r="W199" i="564" s="1"/>
  <c r="J199" i="564" a="1"/>
  <c r="J199" i="564" s="1"/>
  <c r="X338" i="564"/>
  <c r="P335" i="564"/>
  <c r="X339" i="564" s="1"/>
  <c r="H257" i="564"/>
  <c r="H335" i="564" s="1"/>
  <c r="E342" i="564" s="1"/>
  <c r="N257" i="564"/>
  <c r="N335" i="564" s="1"/>
  <c r="B344" i="564" s="1"/>
  <c r="W200" i="564"/>
  <c r="K341" i="564"/>
  <c r="M337" i="564"/>
  <c r="M293" i="564"/>
  <c r="M308" i="564" s="1"/>
  <c r="W309" i="564"/>
  <c r="W320" i="564"/>
  <c r="W334" i="564" s="1"/>
  <c r="E341" i="564"/>
  <c r="M463" i="564"/>
  <c r="M258" i="564"/>
  <c r="M292" i="564" s="1"/>
  <c r="K370" i="564"/>
  <c r="J370" i="564" a="1"/>
  <c r="J370" i="564" s="1"/>
  <c r="R510" i="564"/>
  <c r="V463" i="564"/>
  <c r="W463" i="564" s="1"/>
  <c r="J463" i="564" a="1"/>
  <c r="J463" i="564" s="1"/>
  <c r="N479" i="564"/>
  <c r="N507" i="564" s="1"/>
  <c r="B516" i="564" s="1"/>
  <c r="E516" i="564" s="1"/>
  <c r="B514" i="564"/>
  <c r="J507" i="564" a="1"/>
  <c r="J507" i="564" s="1"/>
  <c r="M514" i="564" s="1"/>
  <c r="R509" i="564"/>
  <c r="X509" i="564"/>
  <c r="O507" i="564"/>
  <c r="X510" i="564" s="1"/>
  <c r="M371" i="564"/>
  <c r="M428" i="564" s="1"/>
  <c r="K463" i="564"/>
  <c r="W464" i="564"/>
  <c r="V479" i="564"/>
  <c r="W479" i="564" s="1"/>
  <c r="V490" i="564"/>
  <c r="W490" i="564" s="1"/>
  <c r="W506" i="564"/>
  <c r="V506" i="564"/>
  <c r="S534" i="564" a="1"/>
  <c r="S534" i="564" s="1"/>
  <c r="M480" i="564"/>
  <c r="M490" i="564" s="1"/>
  <c r="M491" i="564"/>
  <c r="M506" i="564" s="1"/>
  <c r="R514" i="564"/>
  <c r="K513" i="564"/>
  <c r="M509" i="564"/>
  <c r="J536" i="564"/>
  <c r="Q533" i="564"/>
  <c r="R535" i="564"/>
  <c r="S535" i="564" a="1"/>
  <c r="S535" i="564" s="1"/>
  <c r="E513" i="564"/>
  <c r="T533" i="564" a="1"/>
  <c r="T533" i="564" s="1"/>
  <c r="T534" i="564" a="1"/>
  <c r="T534" i="564" s="1"/>
  <c r="T535" i="564" a="1"/>
  <c r="T535" i="564" s="1"/>
  <c r="C536" i="564"/>
  <c r="T536" i="564" s="1" a="1"/>
  <c r="T536" i="564" s="1"/>
  <c r="AC146" i="489"/>
  <c r="AC317" i="489"/>
  <c r="E529" i="564" l="1"/>
  <c r="X344" i="564"/>
  <c r="M507" i="564"/>
  <c r="G519" i="564"/>
  <c r="M344" i="564" a="1"/>
  <c r="M344" i="564" s="1"/>
  <c r="E528" i="564"/>
  <c r="E527" i="564"/>
  <c r="M164" i="564"/>
  <c r="E526" i="564"/>
  <c r="Z169" i="564"/>
  <c r="Z171" i="564"/>
  <c r="Z170" i="564"/>
  <c r="E525" i="564"/>
  <c r="Z343" i="564"/>
  <c r="Z337" i="564" a="1"/>
  <c r="Z337" i="564" s="1"/>
  <c r="Z340" i="564"/>
  <c r="Z341" i="564"/>
  <c r="Z342" i="564"/>
  <c r="E344" i="564"/>
  <c r="C521" i="564"/>
  <c r="G521" i="564" s="1"/>
  <c r="R533" i="564"/>
  <c r="R536" i="564" s="1"/>
  <c r="Q536" i="564"/>
  <c r="S536" i="564" s="1" a="1"/>
  <c r="S536" i="564" s="1"/>
  <c r="S533" i="564" a="1"/>
  <c r="S533" i="564" s="1"/>
  <c r="X516" i="564"/>
  <c r="Z509" i="564" s="1" a="1"/>
  <c r="Z509" i="564" s="1"/>
  <c r="V507" i="564"/>
  <c r="M341" i="564"/>
  <c r="Z339" i="564"/>
  <c r="R344" i="564"/>
  <c r="T337" i="564" s="1" a="1"/>
  <c r="T337" i="564" s="1"/>
  <c r="M166" i="564"/>
  <c r="K170" i="564"/>
  <c r="M170" i="564" s="1"/>
  <c r="J164" i="564" a="1"/>
  <c r="J164" i="564" s="1"/>
  <c r="M171" i="564" s="1"/>
  <c r="B171" i="564"/>
  <c r="C519" i="564" s="1"/>
  <c r="M335" i="564"/>
  <c r="V164" i="564"/>
  <c r="I173" i="564" s="1"/>
  <c r="M513" i="564"/>
  <c r="Z510" i="564"/>
  <c r="R516" i="564"/>
  <c r="T509" i="564" s="1" a="1"/>
  <c r="T509" i="564" s="1"/>
  <c r="K507" i="564"/>
  <c r="Z338" i="564"/>
  <c r="W335" i="564"/>
  <c r="Z172" i="564"/>
  <c r="Z166" i="564" a="1"/>
  <c r="Z166" i="564" s="1"/>
  <c r="K524" i="564"/>
  <c r="R173" i="564"/>
  <c r="T166" i="564" s="1" a="1"/>
  <c r="T166" i="564" s="1"/>
  <c r="Q526" i="564"/>
  <c r="Z168" i="564"/>
  <c r="K164" i="564"/>
  <c r="E172" i="564" s="1"/>
  <c r="K335" i="564"/>
  <c r="Z167" i="564"/>
  <c r="W164" i="564"/>
  <c r="P536" i="561"/>
  <c r="O536" i="561"/>
  <c r="N536" i="561"/>
  <c r="M536" i="561"/>
  <c r="L536" i="561"/>
  <c r="K536" i="561"/>
  <c r="I536" i="561"/>
  <c r="H536" i="561"/>
  <c r="G536" i="561"/>
  <c r="F536" i="561"/>
  <c r="E536" i="561"/>
  <c r="D536" i="561"/>
  <c r="C535" i="561"/>
  <c r="J535" i="561" s="1"/>
  <c r="Q535" i="561" s="1"/>
  <c r="C534" i="561"/>
  <c r="J534" i="561" s="1"/>
  <c r="Q534" i="561" s="1"/>
  <c r="C533" i="561"/>
  <c r="J533" i="561" s="1"/>
  <c r="J536" i="561" s="1"/>
  <c r="N517" i="561"/>
  <c r="G517" i="561"/>
  <c r="X515" i="561"/>
  <c r="X514" i="561"/>
  <c r="X513" i="561"/>
  <c r="G513" i="561"/>
  <c r="C513" i="561"/>
  <c r="X512" i="561"/>
  <c r="I512" i="561"/>
  <c r="E512" i="561"/>
  <c r="X511" i="561"/>
  <c r="I511" i="561"/>
  <c r="E511" i="561"/>
  <c r="I510" i="561"/>
  <c r="E510" i="561"/>
  <c r="I509" i="561"/>
  <c r="E509" i="561"/>
  <c r="AA506" i="561"/>
  <c r="Z506" i="561"/>
  <c r="Y506" i="561"/>
  <c r="X506" i="561"/>
  <c r="U506" i="561"/>
  <c r="T506" i="561"/>
  <c r="S506" i="561"/>
  <c r="R506" i="561"/>
  <c r="Q506" i="561"/>
  <c r="P506" i="561"/>
  <c r="O506" i="561"/>
  <c r="R514" i="561" s="1"/>
  <c r="I506" i="561"/>
  <c r="G506" i="561"/>
  <c r="H505" i="561"/>
  <c r="H504" i="561"/>
  <c r="H503" i="561"/>
  <c r="H502" i="561"/>
  <c r="D502" i="561"/>
  <c r="V501" i="561"/>
  <c r="W501" i="561" s="1"/>
  <c r="N501" i="561"/>
  <c r="K501" i="561" a="1"/>
  <c r="K501" i="561" s="1"/>
  <c r="M501" i="561" s="1"/>
  <c r="J501" i="561" a="1"/>
  <c r="J501" i="561" s="1"/>
  <c r="H501" i="561"/>
  <c r="H500" i="561"/>
  <c r="H499" i="561"/>
  <c r="V498" i="561"/>
  <c r="W498" i="561" s="1"/>
  <c r="N498" i="561"/>
  <c r="K498" i="561" a="1"/>
  <c r="K498" i="561" s="1"/>
  <c r="M498" i="561" s="1"/>
  <c r="J498" i="561" a="1"/>
  <c r="J498" i="561" s="1"/>
  <c r="H498" i="561"/>
  <c r="V497" i="561"/>
  <c r="W497" i="561" s="1"/>
  <c r="N497" i="561"/>
  <c r="K497" i="561"/>
  <c r="M497" i="561" s="1"/>
  <c r="K497" i="561" a="1"/>
  <c r="J497" i="561"/>
  <c r="J497" i="561" a="1"/>
  <c r="H497" i="561"/>
  <c r="H496" i="561"/>
  <c r="H495" i="561"/>
  <c r="V494" i="561"/>
  <c r="W494" i="561" s="1"/>
  <c r="N494" i="561"/>
  <c r="K494" i="561" a="1"/>
  <c r="K494" i="561" s="1"/>
  <c r="M494" i="561" s="1"/>
  <c r="J494" i="561" a="1"/>
  <c r="J494" i="561" s="1"/>
  <c r="H494" i="561"/>
  <c r="V493" i="561"/>
  <c r="W493" i="561" s="1"/>
  <c r="N493" i="561"/>
  <c r="K493" i="561" a="1"/>
  <c r="K493" i="561" s="1"/>
  <c r="M493" i="561" s="1"/>
  <c r="J493" i="561" a="1"/>
  <c r="J493" i="561" s="1"/>
  <c r="H493" i="561"/>
  <c r="V492" i="561"/>
  <c r="W492" i="561" s="1"/>
  <c r="N492" i="561"/>
  <c r="M492" i="561"/>
  <c r="K492" i="561" a="1"/>
  <c r="K492" i="561" s="1"/>
  <c r="J492" i="561" a="1"/>
  <c r="J492" i="561" s="1"/>
  <c r="H492" i="561"/>
  <c r="W491" i="561"/>
  <c r="V491" i="561"/>
  <c r="N491" i="561"/>
  <c r="N506" i="561" s="1"/>
  <c r="K491" i="561" a="1"/>
  <c r="K491" i="561" s="1"/>
  <c r="J491" i="561" a="1"/>
  <c r="J491" i="561" s="1"/>
  <c r="H491" i="561"/>
  <c r="H506" i="561" s="1"/>
  <c r="AA490" i="561"/>
  <c r="Z490" i="561"/>
  <c r="Y490" i="561"/>
  <c r="X490" i="561"/>
  <c r="U490" i="561"/>
  <c r="T490" i="561"/>
  <c r="S490" i="561"/>
  <c r="Q490" i="561"/>
  <c r="P490" i="561"/>
  <c r="O490" i="561"/>
  <c r="I490" i="561"/>
  <c r="G490" i="561"/>
  <c r="V489" i="561"/>
  <c r="W489" i="561" s="1"/>
  <c r="N489" i="561"/>
  <c r="K489" i="561" a="1"/>
  <c r="K489" i="561" s="1"/>
  <c r="M489" i="561" s="1"/>
  <c r="J489" i="561" a="1"/>
  <c r="J489" i="561" s="1"/>
  <c r="H489" i="561"/>
  <c r="H488" i="561"/>
  <c r="H487" i="561"/>
  <c r="H486" i="561"/>
  <c r="H485" i="561"/>
  <c r="V484" i="561"/>
  <c r="W484" i="561" s="1"/>
  <c r="N484" i="561"/>
  <c r="K484" i="561"/>
  <c r="M484" i="561" s="1"/>
  <c r="K484" i="561" a="1"/>
  <c r="J484" i="561"/>
  <c r="J484" i="561" a="1"/>
  <c r="H484" i="561"/>
  <c r="V483" i="561"/>
  <c r="W483" i="561" s="1"/>
  <c r="N483" i="561"/>
  <c r="K483" i="561" a="1"/>
  <c r="K483" i="561" s="1"/>
  <c r="M483" i="561" s="1"/>
  <c r="J483" i="561" a="1"/>
  <c r="J483" i="561" s="1"/>
  <c r="H483" i="561"/>
  <c r="W482" i="561"/>
  <c r="V482" i="561"/>
  <c r="N482" i="561"/>
  <c r="K482" i="561" a="1"/>
  <c r="K482" i="561" s="1"/>
  <c r="M482" i="561" s="1"/>
  <c r="J482" i="561" a="1"/>
  <c r="J482" i="561" s="1"/>
  <c r="H482" i="561"/>
  <c r="V481" i="561"/>
  <c r="W481" i="561" s="1"/>
  <c r="N481" i="561"/>
  <c r="K481" i="561" a="1"/>
  <c r="K481" i="561" s="1"/>
  <c r="M481" i="561" s="1"/>
  <c r="J481" i="561" a="1"/>
  <c r="J481" i="561" s="1"/>
  <c r="H481" i="561"/>
  <c r="V480" i="561"/>
  <c r="W480" i="561" s="1"/>
  <c r="N480" i="561"/>
  <c r="N490" i="561" s="1"/>
  <c r="K480" i="561"/>
  <c r="K480" i="561" a="1"/>
  <c r="J480" i="561"/>
  <c r="J480" i="561" a="1"/>
  <c r="H480" i="561"/>
  <c r="H490" i="561" s="1"/>
  <c r="AA479" i="561"/>
  <c r="Z479" i="561"/>
  <c r="Y479" i="561"/>
  <c r="X479" i="561"/>
  <c r="U479" i="561"/>
  <c r="T479" i="561"/>
  <c r="S479" i="561"/>
  <c r="Q479" i="561"/>
  <c r="P479" i="561"/>
  <c r="O479" i="561"/>
  <c r="R512" i="561" s="1"/>
  <c r="I479" i="561"/>
  <c r="G479" i="561"/>
  <c r="J479" i="561" s="1" a="1"/>
  <c r="J479" i="561" s="1"/>
  <c r="V478" i="561"/>
  <c r="W478" i="561" s="1"/>
  <c r="N478" i="561"/>
  <c r="K478" i="561" a="1"/>
  <c r="K478" i="561" s="1"/>
  <c r="M478" i="561" s="1"/>
  <c r="J478" i="561" a="1"/>
  <c r="J478" i="561" s="1"/>
  <c r="H478" i="561"/>
  <c r="W477" i="561"/>
  <c r="V477" i="561"/>
  <c r="N477" i="561"/>
  <c r="K477" i="561" a="1"/>
  <c r="K477" i="561" s="1"/>
  <c r="M477" i="561" s="1"/>
  <c r="J477" i="561" a="1"/>
  <c r="J477" i="561" s="1"/>
  <c r="H477" i="561"/>
  <c r="V476" i="561"/>
  <c r="W476" i="561" s="1"/>
  <c r="N476" i="561"/>
  <c r="K476" i="561" a="1"/>
  <c r="K476" i="561" s="1"/>
  <c r="M476" i="561" s="1"/>
  <c r="J476" i="561" a="1"/>
  <c r="J476" i="561" s="1"/>
  <c r="H476" i="561"/>
  <c r="V475" i="561"/>
  <c r="W475" i="561" s="1"/>
  <c r="N475" i="561"/>
  <c r="K475" i="561"/>
  <c r="M475" i="561" s="1"/>
  <c r="K475" i="561" a="1"/>
  <c r="J475" i="561"/>
  <c r="J475" i="561" a="1"/>
  <c r="H475" i="561"/>
  <c r="V474" i="561"/>
  <c r="W474" i="561" s="1"/>
  <c r="N474" i="561"/>
  <c r="K474" i="561" a="1"/>
  <c r="K474" i="561" s="1"/>
  <c r="M474" i="561" s="1"/>
  <c r="J474" i="561" a="1"/>
  <c r="J474" i="561" s="1"/>
  <c r="H474" i="561"/>
  <c r="W473" i="561"/>
  <c r="V473" i="561"/>
  <c r="N473" i="561"/>
  <c r="K473" i="561" a="1"/>
  <c r="K473" i="561" s="1"/>
  <c r="M473" i="561" s="1"/>
  <c r="J473" i="561" a="1"/>
  <c r="J473" i="561" s="1"/>
  <c r="H473" i="561"/>
  <c r="V472" i="561"/>
  <c r="W472" i="561" s="1"/>
  <c r="N472" i="561"/>
  <c r="K472" i="561" a="1"/>
  <c r="K472" i="561" s="1"/>
  <c r="M472" i="561" s="1"/>
  <c r="J472" i="561" a="1"/>
  <c r="J472" i="561" s="1"/>
  <c r="H472" i="561"/>
  <c r="V471" i="561"/>
  <c r="W471" i="561" s="1"/>
  <c r="N471" i="561"/>
  <c r="K471" i="561"/>
  <c r="M471" i="561" s="1"/>
  <c r="K471" i="561" a="1"/>
  <c r="J471" i="561"/>
  <c r="J471" i="561" a="1"/>
  <c r="H471" i="561"/>
  <c r="V470" i="561"/>
  <c r="W470" i="561" s="1"/>
  <c r="N470" i="561"/>
  <c r="K470" i="561" a="1"/>
  <c r="K470" i="561" s="1"/>
  <c r="M470" i="561" s="1"/>
  <c r="J470" i="561" a="1"/>
  <c r="J470" i="561" s="1"/>
  <c r="H470" i="561"/>
  <c r="W469" i="561"/>
  <c r="V469" i="561"/>
  <c r="N469" i="561"/>
  <c r="K469" i="561" a="1"/>
  <c r="K469" i="561" s="1"/>
  <c r="M469" i="561" s="1"/>
  <c r="J469" i="561" a="1"/>
  <c r="J469" i="561" s="1"/>
  <c r="H469" i="561"/>
  <c r="V468" i="561"/>
  <c r="W468" i="561" s="1"/>
  <c r="N468" i="561"/>
  <c r="K468" i="561" a="1"/>
  <c r="K468" i="561" s="1"/>
  <c r="M468" i="561" s="1"/>
  <c r="J468" i="561" a="1"/>
  <c r="J468" i="561" s="1"/>
  <c r="H468" i="561"/>
  <c r="V467" i="561"/>
  <c r="W467" i="561" s="1"/>
  <c r="N467" i="561"/>
  <c r="K467" i="561"/>
  <c r="M467" i="561" s="1"/>
  <c r="K467" i="561" a="1"/>
  <c r="J467" i="561"/>
  <c r="J467" i="561" a="1"/>
  <c r="H467" i="561"/>
  <c r="V466" i="561"/>
  <c r="W466" i="561" s="1"/>
  <c r="N466" i="561"/>
  <c r="K466" i="561" a="1"/>
  <c r="K466" i="561" s="1"/>
  <c r="M466" i="561" s="1"/>
  <c r="J466" i="561" a="1"/>
  <c r="J466" i="561" s="1"/>
  <c r="H466" i="561"/>
  <c r="W465" i="561"/>
  <c r="V465" i="561"/>
  <c r="N465" i="561"/>
  <c r="K465" i="561" a="1"/>
  <c r="K465" i="561" s="1"/>
  <c r="M465" i="561" s="1"/>
  <c r="J465" i="561" a="1"/>
  <c r="J465" i="561" s="1"/>
  <c r="H465" i="561"/>
  <c r="V464" i="561"/>
  <c r="W464" i="561" s="1"/>
  <c r="N464" i="561"/>
  <c r="K464" i="561" a="1"/>
  <c r="K464" i="561" s="1"/>
  <c r="J464" i="561" a="1"/>
  <c r="J464" i="561" s="1"/>
  <c r="H464" i="561"/>
  <c r="H479" i="561" s="1"/>
  <c r="AA463" i="561"/>
  <c r="Z463" i="561"/>
  <c r="Y463" i="561"/>
  <c r="X463" i="561"/>
  <c r="U463" i="561"/>
  <c r="T463" i="561"/>
  <c r="S463" i="561"/>
  <c r="R463" i="561"/>
  <c r="Q463" i="561"/>
  <c r="P463" i="561"/>
  <c r="O463" i="561"/>
  <c r="I463" i="561"/>
  <c r="G463" i="561"/>
  <c r="V462" i="561"/>
  <c r="W462" i="561" s="1"/>
  <c r="N462" i="561"/>
  <c r="K462" i="561" a="1"/>
  <c r="K462" i="561" s="1"/>
  <c r="M462" i="561" s="1"/>
  <c r="J462" i="561" a="1"/>
  <c r="J462" i="561" s="1"/>
  <c r="H462" i="561"/>
  <c r="V461" i="561"/>
  <c r="W461" i="561" s="1"/>
  <c r="N461" i="561"/>
  <c r="K461" i="561"/>
  <c r="M461" i="561" s="1"/>
  <c r="K461" i="561" a="1"/>
  <c r="J461" i="561"/>
  <c r="J461" i="561" a="1"/>
  <c r="H461" i="561"/>
  <c r="V460" i="561"/>
  <c r="W460" i="561" s="1"/>
  <c r="N460" i="561"/>
  <c r="K460" i="561" a="1"/>
  <c r="K460" i="561" s="1"/>
  <c r="M460" i="561" s="1"/>
  <c r="J460" i="561" a="1"/>
  <c r="J460" i="561" s="1"/>
  <c r="H460" i="561"/>
  <c r="K459" i="561" a="1"/>
  <c r="K459" i="561" s="1"/>
  <c r="M459" i="561" s="1"/>
  <c r="H459" i="561"/>
  <c r="M458" i="561"/>
  <c r="K458" i="561" a="1"/>
  <c r="K458" i="561" s="1"/>
  <c r="H458" i="561"/>
  <c r="K457" i="561" a="1"/>
  <c r="K457" i="561" s="1"/>
  <c r="M457" i="561" s="1"/>
  <c r="H457" i="561"/>
  <c r="V456" i="561"/>
  <c r="W456" i="561" s="1"/>
  <c r="N456" i="561"/>
  <c r="K456" i="561" a="1"/>
  <c r="K456" i="561" s="1"/>
  <c r="M456" i="561" s="1"/>
  <c r="J456" i="561" a="1"/>
  <c r="J456" i="561" s="1"/>
  <c r="H456" i="561"/>
  <c r="V455" i="561"/>
  <c r="W455" i="561" s="1"/>
  <c r="N455" i="561"/>
  <c r="M455" i="561"/>
  <c r="K455" i="561" a="1"/>
  <c r="K455" i="561" s="1"/>
  <c r="J455" i="561" a="1"/>
  <c r="J455" i="561" s="1"/>
  <c r="H455" i="561"/>
  <c r="N454" i="561"/>
  <c r="K454" i="561" a="1"/>
  <c r="K454" i="561" s="1"/>
  <c r="M454" i="561" s="1"/>
  <c r="H454" i="561"/>
  <c r="N453" i="561"/>
  <c r="K453" i="561" a="1"/>
  <c r="K453" i="561" s="1"/>
  <c r="M453" i="561" s="1"/>
  <c r="H453" i="561"/>
  <c r="N452" i="561"/>
  <c r="K452" i="561"/>
  <c r="M452" i="561" s="1"/>
  <c r="K452" i="561" a="1"/>
  <c r="H452" i="561"/>
  <c r="N451" i="561"/>
  <c r="K451" i="561" a="1"/>
  <c r="K451" i="561" s="1"/>
  <c r="M451" i="561" s="1"/>
  <c r="H451" i="561"/>
  <c r="N450" i="561"/>
  <c r="K450" i="561" a="1"/>
  <c r="K450" i="561" s="1"/>
  <c r="M450" i="561" s="1"/>
  <c r="H450" i="561"/>
  <c r="N449" i="561"/>
  <c r="K449" i="561" a="1"/>
  <c r="K449" i="561" s="1"/>
  <c r="M449" i="561" s="1"/>
  <c r="H449" i="561"/>
  <c r="V448" i="561"/>
  <c r="W448" i="561" s="1"/>
  <c r="N448" i="561"/>
  <c r="K448" i="561"/>
  <c r="M448" i="561" s="1"/>
  <c r="K448" i="561" a="1"/>
  <c r="J448" i="561"/>
  <c r="J448" i="561" a="1"/>
  <c r="H448" i="561"/>
  <c r="V447" i="561"/>
  <c r="W447" i="561" s="1"/>
  <c r="N447" i="561"/>
  <c r="K447" i="561" a="1"/>
  <c r="K447" i="561" s="1"/>
  <c r="M447" i="561" s="1"/>
  <c r="J447" i="561" a="1"/>
  <c r="J447" i="561" s="1"/>
  <c r="H447" i="561"/>
  <c r="V446" i="561"/>
  <c r="W446" i="561" s="1"/>
  <c r="N446" i="561"/>
  <c r="K446" i="561"/>
  <c r="M446" i="561" s="1"/>
  <c r="K446" i="561" a="1"/>
  <c r="J446" i="561"/>
  <c r="J446" i="561" a="1"/>
  <c r="H446" i="561"/>
  <c r="V445" i="561"/>
  <c r="W445" i="561" s="1"/>
  <c r="N445" i="561"/>
  <c r="K445" i="561" a="1"/>
  <c r="K445" i="561" s="1"/>
  <c r="M445" i="561" s="1"/>
  <c r="J445" i="561" a="1"/>
  <c r="J445" i="561" s="1"/>
  <c r="H445" i="561"/>
  <c r="V444" i="561"/>
  <c r="W444" i="561" s="1"/>
  <c r="N444" i="561"/>
  <c r="K444" i="561"/>
  <c r="M444" i="561" s="1"/>
  <c r="K444" i="561" a="1"/>
  <c r="J444" i="561"/>
  <c r="J444" i="561" a="1"/>
  <c r="H444" i="561"/>
  <c r="V443" i="561"/>
  <c r="W443" i="561" s="1"/>
  <c r="N443" i="561"/>
  <c r="K443" i="561" a="1"/>
  <c r="K443" i="561" s="1"/>
  <c r="M443" i="561" s="1"/>
  <c r="J443" i="561" a="1"/>
  <c r="J443" i="561" s="1"/>
  <c r="H443" i="561"/>
  <c r="V442" i="561"/>
  <c r="W442" i="561" s="1"/>
  <c r="N442" i="561"/>
  <c r="K442" i="561"/>
  <c r="M442" i="561" s="1"/>
  <c r="K442" i="561" a="1"/>
  <c r="J442" i="561"/>
  <c r="J442" i="561" a="1"/>
  <c r="H442" i="561"/>
  <c r="V441" i="561"/>
  <c r="W441" i="561" s="1"/>
  <c r="N441" i="561"/>
  <c r="K441" i="561" a="1"/>
  <c r="K441" i="561" s="1"/>
  <c r="M441" i="561" s="1"/>
  <c r="J441" i="561" a="1"/>
  <c r="J441" i="561" s="1"/>
  <c r="H441" i="561"/>
  <c r="V440" i="561"/>
  <c r="W440" i="561" s="1"/>
  <c r="N440" i="561"/>
  <c r="K440" i="561"/>
  <c r="M440" i="561" s="1"/>
  <c r="K440" i="561" a="1"/>
  <c r="J440" i="561"/>
  <c r="J440" i="561" a="1"/>
  <c r="H440" i="561"/>
  <c r="V439" i="561"/>
  <c r="W439" i="561" s="1"/>
  <c r="N439" i="561"/>
  <c r="K439" i="561" a="1"/>
  <c r="K439" i="561" s="1"/>
  <c r="M439" i="561" s="1"/>
  <c r="J439" i="561" a="1"/>
  <c r="J439" i="561" s="1"/>
  <c r="H439" i="561"/>
  <c r="V438" i="561"/>
  <c r="W438" i="561" s="1"/>
  <c r="N438" i="561"/>
  <c r="K438" i="561"/>
  <c r="M438" i="561" s="1"/>
  <c r="K438" i="561" a="1"/>
  <c r="J438" i="561"/>
  <c r="J438" i="561" a="1"/>
  <c r="H438" i="561"/>
  <c r="V437" i="561"/>
  <c r="W437" i="561" s="1"/>
  <c r="N437" i="561"/>
  <c r="K437" i="561" a="1"/>
  <c r="K437" i="561" s="1"/>
  <c r="M437" i="561" s="1"/>
  <c r="J437" i="561" a="1"/>
  <c r="J437" i="561" s="1"/>
  <c r="H437" i="561"/>
  <c r="N436" i="561"/>
  <c r="K436" i="561"/>
  <c r="M436" i="561" s="1"/>
  <c r="K436" i="561" a="1"/>
  <c r="H436" i="561"/>
  <c r="V435" i="561"/>
  <c r="W435" i="561" s="1"/>
  <c r="N435" i="561"/>
  <c r="K435" i="561" a="1"/>
  <c r="K435" i="561" s="1"/>
  <c r="M435" i="561" s="1"/>
  <c r="J435" i="561" a="1"/>
  <c r="J435" i="561" s="1"/>
  <c r="H435" i="561"/>
  <c r="V434" i="561"/>
  <c r="W434" i="561" s="1"/>
  <c r="N434" i="561"/>
  <c r="K434" i="561"/>
  <c r="M434" i="561" s="1"/>
  <c r="K434" i="561" a="1"/>
  <c r="J434" i="561"/>
  <c r="J434" i="561" a="1"/>
  <c r="H434" i="561"/>
  <c r="V433" i="561"/>
  <c r="W433" i="561" s="1"/>
  <c r="N433" i="561"/>
  <c r="K433" i="561" a="1"/>
  <c r="K433" i="561" s="1"/>
  <c r="M433" i="561" s="1"/>
  <c r="J433" i="561" a="1"/>
  <c r="J433" i="561" s="1"/>
  <c r="H433" i="561"/>
  <c r="V432" i="561"/>
  <c r="W432" i="561" s="1"/>
  <c r="N432" i="561"/>
  <c r="K432" i="561"/>
  <c r="M432" i="561" s="1"/>
  <c r="K432" i="561" a="1"/>
  <c r="J432" i="561"/>
  <c r="J432" i="561" a="1"/>
  <c r="H432" i="561"/>
  <c r="V431" i="561"/>
  <c r="W431" i="561" s="1"/>
  <c r="N431" i="561"/>
  <c r="K431" i="561" a="1"/>
  <c r="K431" i="561" s="1"/>
  <c r="M431" i="561" s="1"/>
  <c r="J431" i="561" a="1"/>
  <c r="J431" i="561" s="1"/>
  <c r="H431" i="561"/>
  <c r="V430" i="561"/>
  <c r="W430" i="561" s="1"/>
  <c r="N430" i="561"/>
  <c r="K430" i="561"/>
  <c r="M430" i="561" s="1"/>
  <c r="K430" i="561" a="1"/>
  <c r="J430" i="561"/>
  <c r="J430" i="561" a="1"/>
  <c r="H430" i="561"/>
  <c r="V429" i="561"/>
  <c r="N429" i="561"/>
  <c r="K429" i="561" a="1"/>
  <c r="K429" i="561" s="1"/>
  <c r="J429" i="561" a="1"/>
  <c r="J429" i="561" s="1"/>
  <c r="H429" i="561"/>
  <c r="AA428" i="561"/>
  <c r="Z428" i="561"/>
  <c r="Y428" i="561"/>
  <c r="X428" i="561"/>
  <c r="U428" i="561"/>
  <c r="T428" i="561"/>
  <c r="S428" i="561"/>
  <c r="R428" i="561"/>
  <c r="Q428" i="561"/>
  <c r="P428" i="561"/>
  <c r="O428" i="561"/>
  <c r="R510" i="561" s="1"/>
  <c r="I428" i="561"/>
  <c r="G428" i="561"/>
  <c r="J428" i="561" s="1" a="1"/>
  <c r="J428" i="561" s="1"/>
  <c r="K427" i="561" a="1"/>
  <c r="K427" i="561" s="1"/>
  <c r="M427" i="561" s="1"/>
  <c r="H427" i="561"/>
  <c r="K426" i="561"/>
  <c r="M426" i="561" s="1"/>
  <c r="K426" i="561" a="1"/>
  <c r="H426" i="561"/>
  <c r="K425" i="561" a="1"/>
  <c r="K425" i="561" s="1"/>
  <c r="M425" i="561" s="1"/>
  <c r="H425" i="561"/>
  <c r="K424" i="561"/>
  <c r="M424" i="561" s="1"/>
  <c r="K424" i="561" a="1"/>
  <c r="H424" i="561"/>
  <c r="K423" i="561" a="1"/>
  <c r="K423" i="561" s="1"/>
  <c r="M423" i="561" s="1"/>
  <c r="H423" i="561"/>
  <c r="K422" i="561"/>
  <c r="M422" i="561" s="1"/>
  <c r="K422" i="561" a="1"/>
  <c r="H422" i="561"/>
  <c r="K421" i="561" a="1"/>
  <c r="K421" i="561" s="1"/>
  <c r="M421" i="561" s="1"/>
  <c r="H421" i="561"/>
  <c r="K420" i="561"/>
  <c r="M420" i="561" s="1"/>
  <c r="K420" i="561" a="1"/>
  <c r="H420" i="561"/>
  <c r="K419" i="561" a="1"/>
  <c r="K419" i="561" s="1"/>
  <c r="M419" i="561" s="1"/>
  <c r="H419" i="561"/>
  <c r="K418" i="561"/>
  <c r="M418" i="561" s="1"/>
  <c r="K418" i="561" a="1"/>
  <c r="H418" i="561"/>
  <c r="V417" i="561"/>
  <c r="W417" i="561" s="1"/>
  <c r="N417" i="561"/>
  <c r="K417" i="561" a="1"/>
  <c r="K417" i="561" s="1"/>
  <c r="M417" i="561" s="1"/>
  <c r="J417" i="561" a="1"/>
  <c r="J417" i="561" s="1"/>
  <c r="H417" i="561"/>
  <c r="W416" i="561"/>
  <c r="V416" i="561"/>
  <c r="N416" i="561"/>
  <c r="K416" i="561" a="1"/>
  <c r="K416" i="561" s="1"/>
  <c r="M416" i="561" s="1"/>
  <c r="J416" i="561" a="1"/>
  <c r="J416" i="561" s="1"/>
  <c r="H416" i="561"/>
  <c r="V415" i="561"/>
  <c r="W415" i="561" s="1"/>
  <c r="N415" i="561"/>
  <c r="K415" i="561" a="1"/>
  <c r="K415" i="561" s="1"/>
  <c r="M415" i="561" s="1"/>
  <c r="J415" i="561" a="1"/>
  <c r="J415" i="561" s="1"/>
  <c r="H415" i="561"/>
  <c r="V414" i="561"/>
  <c r="W414" i="561" s="1"/>
  <c r="N414" i="561"/>
  <c r="K414" i="561"/>
  <c r="M414" i="561" s="1"/>
  <c r="K414" i="561" a="1"/>
  <c r="J414" i="561"/>
  <c r="J414" i="561" a="1"/>
  <c r="H414" i="561"/>
  <c r="H413" i="561"/>
  <c r="W412" i="561"/>
  <c r="V412" i="561"/>
  <c r="N412" i="561"/>
  <c r="K412" i="561" a="1"/>
  <c r="K412" i="561" s="1"/>
  <c r="M412" i="561" s="1"/>
  <c r="J412" i="561" a="1"/>
  <c r="J412" i="561" s="1"/>
  <c r="H412" i="561"/>
  <c r="V411" i="561"/>
  <c r="W411" i="561" s="1"/>
  <c r="N411" i="561"/>
  <c r="K411" i="561" a="1"/>
  <c r="K411" i="561" s="1"/>
  <c r="M411" i="561" s="1"/>
  <c r="J411" i="561" a="1"/>
  <c r="J411" i="561" s="1"/>
  <c r="H411" i="561"/>
  <c r="H410" i="561"/>
  <c r="K409" i="561" a="1"/>
  <c r="K409" i="561" s="1"/>
  <c r="H409" i="561"/>
  <c r="W408" i="561"/>
  <c r="V408" i="561"/>
  <c r="N408" i="561"/>
  <c r="K408" i="561" a="1"/>
  <c r="K408" i="561" s="1"/>
  <c r="M408" i="561" s="1"/>
  <c r="J408" i="561" a="1"/>
  <c r="J408" i="561" s="1"/>
  <c r="H408" i="561"/>
  <c r="V407" i="561"/>
  <c r="W407" i="561" s="1"/>
  <c r="N407" i="561"/>
  <c r="K407" i="561" a="1"/>
  <c r="K407" i="561" s="1"/>
  <c r="M407" i="561" s="1"/>
  <c r="J407" i="561" a="1"/>
  <c r="J407" i="561" s="1"/>
  <c r="H407" i="561"/>
  <c r="V406" i="561"/>
  <c r="W406" i="561" s="1"/>
  <c r="N406" i="561"/>
  <c r="K406" i="561"/>
  <c r="M406" i="561" s="1"/>
  <c r="K406" i="561" a="1"/>
  <c r="J406" i="561"/>
  <c r="J406" i="561" a="1"/>
  <c r="H406" i="561"/>
  <c r="V405" i="561"/>
  <c r="W405" i="561" s="1"/>
  <c r="N405" i="561"/>
  <c r="K405" i="561" a="1"/>
  <c r="K405" i="561" s="1"/>
  <c r="M405" i="561" s="1"/>
  <c r="J405" i="561" a="1"/>
  <c r="J405" i="561" s="1"/>
  <c r="H405" i="561"/>
  <c r="W404" i="561"/>
  <c r="V404" i="561"/>
  <c r="N404" i="561"/>
  <c r="K404" i="561" a="1"/>
  <c r="K404" i="561" s="1"/>
  <c r="M404" i="561" s="1"/>
  <c r="J404" i="561" a="1"/>
  <c r="J404" i="561" s="1"/>
  <c r="H404" i="561"/>
  <c r="V403" i="561"/>
  <c r="W403" i="561" s="1"/>
  <c r="N403" i="561"/>
  <c r="K403" i="561" a="1"/>
  <c r="K403" i="561" s="1"/>
  <c r="M403" i="561" s="1"/>
  <c r="J403" i="561" a="1"/>
  <c r="J403" i="561" s="1"/>
  <c r="H403" i="561"/>
  <c r="V402" i="561"/>
  <c r="W402" i="561" s="1"/>
  <c r="N402" i="561"/>
  <c r="K402" i="561"/>
  <c r="M402" i="561" s="1"/>
  <c r="K402" i="561" a="1"/>
  <c r="J402" i="561"/>
  <c r="J402" i="561" a="1"/>
  <c r="H402" i="561"/>
  <c r="V401" i="561"/>
  <c r="W401" i="561" s="1"/>
  <c r="N401" i="561"/>
  <c r="K401" i="561" a="1"/>
  <c r="K401" i="561" s="1"/>
  <c r="M401" i="561" s="1"/>
  <c r="J401" i="561" a="1"/>
  <c r="J401" i="561" s="1"/>
  <c r="H401" i="561"/>
  <c r="W400" i="561"/>
  <c r="V400" i="561"/>
  <c r="N400" i="561"/>
  <c r="K400" i="561" a="1"/>
  <c r="K400" i="561" s="1"/>
  <c r="M400" i="561" s="1"/>
  <c r="J400" i="561" a="1"/>
  <c r="J400" i="561" s="1"/>
  <c r="H400" i="561"/>
  <c r="V399" i="561"/>
  <c r="W399" i="561" s="1"/>
  <c r="N399" i="561"/>
  <c r="M399" i="561"/>
  <c r="K399" i="561" a="1"/>
  <c r="K399" i="561" s="1"/>
  <c r="J399" i="561"/>
  <c r="J399" i="561" a="1"/>
  <c r="H399" i="561"/>
  <c r="K398" i="561" a="1"/>
  <c r="K398" i="561" s="1"/>
  <c r="M398" i="561" s="1"/>
  <c r="H398" i="561"/>
  <c r="K397" i="561" a="1"/>
  <c r="K397" i="561" s="1"/>
  <c r="M397" i="561" s="1"/>
  <c r="H397" i="561"/>
  <c r="K396" i="561" a="1"/>
  <c r="K396" i="561" s="1"/>
  <c r="M396" i="561" s="1"/>
  <c r="H396" i="561"/>
  <c r="K395" i="561" a="1"/>
  <c r="K395" i="561" s="1"/>
  <c r="M395" i="561" s="1"/>
  <c r="H395" i="561"/>
  <c r="N394" i="561"/>
  <c r="K394" i="561"/>
  <c r="M394" i="561" s="1"/>
  <c r="K394" i="561" a="1"/>
  <c r="H394" i="561"/>
  <c r="N393" i="561"/>
  <c r="K393" i="561" a="1"/>
  <c r="K393" i="561" s="1"/>
  <c r="M393" i="561" s="1"/>
  <c r="H393" i="561"/>
  <c r="N392" i="561"/>
  <c r="K392" i="561" a="1"/>
  <c r="K392" i="561" s="1"/>
  <c r="M392" i="561" s="1"/>
  <c r="H392" i="561"/>
  <c r="N391" i="561"/>
  <c r="K391" i="561" a="1"/>
  <c r="K391" i="561" s="1"/>
  <c r="M391" i="561" s="1"/>
  <c r="H391" i="561"/>
  <c r="V390" i="561"/>
  <c r="W390" i="561" s="1"/>
  <c r="N390" i="561"/>
  <c r="K390" i="561"/>
  <c r="M390" i="561" s="1"/>
  <c r="K390" i="561" a="1"/>
  <c r="J390" i="561"/>
  <c r="J390" i="561" a="1"/>
  <c r="H390" i="561"/>
  <c r="V389" i="561"/>
  <c r="W389" i="561" s="1"/>
  <c r="N389" i="561"/>
  <c r="K389" i="561" a="1"/>
  <c r="K389" i="561" s="1"/>
  <c r="M389" i="561" s="1"/>
  <c r="J389" i="561" a="1"/>
  <c r="J389" i="561" s="1"/>
  <c r="H389" i="561"/>
  <c r="W388" i="561"/>
  <c r="V388" i="561"/>
  <c r="N388" i="561"/>
  <c r="K388" i="561" a="1"/>
  <c r="K388" i="561" s="1"/>
  <c r="M388" i="561" s="1"/>
  <c r="J388" i="561" a="1"/>
  <c r="J388" i="561" s="1"/>
  <c r="H388" i="561"/>
  <c r="V387" i="561"/>
  <c r="W387" i="561" s="1"/>
  <c r="N387" i="561"/>
  <c r="K387" i="561" a="1"/>
  <c r="K387" i="561" s="1"/>
  <c r="M387" i="561" s="1"/>
  <c r="J387" i="561" a="1"/>
  <c r="J387" i="561" s="1"/>
  <c r="H387" i="561"/>
  <c r="V386" i="561"/>
  <c r="W386" i="561" s="1"/>
  <c r="N386" i="561"/>
  <c r="K386" i="561"/>
  <c r="M386" i="561" s="1"/>
  <c r="K386" i="561" a="1"/>
  <c r="J386" i="561"/>
  <c r="J386" i="561" a="1"/>
  <c r="H386" i="561"/>
  <c r="V385" i="561"/>
  <c r="W385" i="561" s="1"/>
  <c r="N385" i="561"/>
  <c r="K385" i="561" a="1"/>
  <c r="K385" i="561" s="1"/>
  <c r="M385" i="561" s="1"/>
  <c r="J385" i="561" a="1"/>
  <c r="J385" i="561" s="1"/>
  <c r="H385" i="561"/>
  <c r="W384" i="561"/>
  <c r="V384" i="561"/>
  <c r="N384" i="561"/>
  <c r="K384" i="561" a="1"/>
  <c r="K384" i="561" s="1"/>
  <c r="M384" i="561" s="1"/>
  <c r="J384" i="561" a="1"/>
  <c r="J384" i="561" s="1"/>
  <c r="H384" i="561"/>
  <c r="V383" i="561"/>
  <c r="W383" i="561" s="1"/>
  <c r="N383" i="561"/>
  <c r="K383" i="561" a="1"/>
  <c r="K383" i="561" s="1"/>
  <c r="M383" i="561" s="1"/>
  <c r="J383" i="561" a="1"/>
  <c r="J383" i="561" s="1"/>
  <c r="H383" i="561"/>
  <c r="V382" i="561"/>
  <c r="W382" i="561" s="1"/>
  <c r="N382" i="561"/>
  <c r="K382" i="561"/>
  <c r="M382" i="561" s="1"/>
  <c r="K382" i="561" a="1"/>
  <c r="J382" i="561"/>
  <c r="J382" i="561" a="1"/>
  <c r="H382" i="561"/>
  <c r="V381" i="561"/>
  <c r="W381" i="561" s="1"/>
  <c r="N381" i="561"/>
  <c r="K381" i="561" a="1"/>
  <c r="K381" i="561" s="1"/>
  <c r="M381" i="561" s="1"/>
  <c r="J381" i="561" a="1"/>
  <c r="J381" i="561" s="1"/>
  <c r="H381" i="561"/>
  <c r="W380" i="561"/>
  <c r="V380" i="561"/>
  <c r="N380" i="561"/>
  <c r="K380" i="561" a="1"/>
  <c r="K380" i="561" s="1"/>
  <c r="M380" i="561" s="1"/>
  <c r="J380" i="561" a="1"/>
  <c r="J380" i="561" s="1"/>
  <c r="H380" i="561"/>
  <c r="V379" i="561"/>
  <c r="W379" i="561" s="1"/>
  <c r="N379" i="561"/>
  <c r="K379" i="561" a="1"/>
  <c r="K379" i="561" s="1"/>
  <c r="M379" i="561" s="1"/>
  <c r="J379" i="561" a="1"/>
  <c r="J379" i="561" s="1"/>
  <c r="H379" i="561"/>
  <c r="K378" i="561" a="1"/>
  <c r="K378" i="561" s="1"/>
  <c r="M378" i="561" s="1"/>
  <c r="H378" i="561"/>
  <c r="K377" i="561" a="1"/>
  <c r="K377" i="561" s="1"/>
  <c r="M377" i="561" s="1"/>
  <c r="H377" i="561"/>
  <c r="K376" i="561" a="1"/>
  <c r="K376" i="561" s="1"/>
  <c r="M376" i="561" s="1"/>
  <c r="H376" i="561"/>
  <c r="V375" i="561"/>
  <c r="W375" i="561" s="1"/>
  <c r="N375" i="561"/>
  <c r="K375" i="561"/>
  <c r="M375" i="561" s="1"/>
  <c r="K375" i="561" a="1"/>
  <c r="J375" i="561"/>
  <c r="J375" i="561" a="1"/>
  <c r="H375" i="561"/>
  <c r="V374" i="561"/>
  <c r="W374" i="561" s="1"/>
  <c r="N374" i="561"/>
  <c r="K374" i="561" a="1"/>
  <c r="K374" i="561" s="1"/>
  <c r="M374" i="561" s="1"/>
  <c r="J374" i="561" a="1"/>
  <c r="J374" i="561" s="1"/>
  <c r="H374" i="561"/>
  <c r="W373" i="561"/>
  <c r="V373" i="561"/>
  <c r="N373" i="561"/>
  <c r="K373" i="561" a="1"/>
  <c r="K373" i="561" s="1"/>
  <c r="M373" i="561" s="1"/>
  <c r="J373" i="561" a="1"/>
  <c r="J373" i="561" s="1"/>
  <c r="H373" i="561"/>
  <c r="K372" i="561" a="1"/>
  <c r="K372" i="561" s="1"/>
  <c r="H372" i="561"/>
  <c r="W371" i="561"/>
  <c r="V371" i="561"/>
  <c r="N371" i="561"/>
  <c r="K371" i="561" a="1"/>
  <c r="K371" i="561" s="1"/>
  <c r="M371" i="561" s="1"/>
  <c r="M428" i="561" s="1"/>
  <c r="J371" i="561" a="1"/>
  <c r="J371" i="561" s="1"/>
  <c r="H371" i="561"/>
  <c r="AA370" i="561"/>
  <c r="AA507" i="561" s="1"/>
  <c r="Z370" i="561"/>
  <c r="Z507" i="561" s="1"/>
  <c r="Y370" i="561"/>
  <c r="Y507" i="561" s="1"/>
  <c r="X370" i="561"/>
  <c r="X507" i="561" s="1"/>
  <c r="U370" i="561"/>
  <c r="U507" i="561" s="1"/>
  <c r="T370" i="561"/>
  <c r="T507" i="561" s="1"/>
  <c r="S370" i="561"/>
  <c r="S507" i="561" s="1"/>
  <c r="R370" i="561"/>
  <c r="R507" i="561" s="1"/>
  <c r="Q370" i="561"/>
  <c r="Q507" i="561" s="1"/>
  <c r="P370" i="561"/>
  <c r="P507" i="561" s="1"/>
  <c r="O370" i="561"/>
  <c r="I370" i="561"/>
  <c r="I507" i="561" s="1"/>
  <c r="B515" i="561" s="1"/>
  <c r="G370" i="561"/>
  <c r="G507" i="561" s="1"/>
  <c r="V369" i="561"/>
  <c r="W369" i="561" s="1"/>
  <c r="N369" i="561"/>
  <c r="K369" i="561" a="1"/>
  <c r="K369" i="561" s="1"/>
  <c r="M369" i="561" s="1"/>
  <c r="J369" i="561" a="1"/>
  <c r="J369" i="561" s="1"/>
  <c r="H369" i="561"/>
  <c r="W368" i="561"/>
  <c r="V368" i="561"/>
  <c r="N368" i="561"/>
  <c r="K368" i="561" a="1"/>
  <c r="K368" i="561" s="1"/>
  <c r="M368" i="561" s="1"/>
  <c r="J368" i="561" a="1"/>
  <c r="J368" i="561" s="1"/>
  <c r="H368" i="561"/>
  <c r="K367" i="561"/>
  <c r="M367" i="561" s="1"/>
  <c r="K367" i="561" a="1"/>
  <c r="H367" i="561"/>
  <c r="K366" i="561" a="1"/>
  <c r="K366" i="561" s="1"/>
  <c r="M366" i="561" s="1"/>
  <c r="H366" i="561"/>
  <c r="K365" i="561"/>
  <c r="M365" i="561" s="1"/>
  <c r="K365" i="561" a="1"/>
  <c r="H365" i="561"/>
  <c r="K364" i="561" a="1"/>
  <c r="K364" i="561" s="1"/>
  <c r="M364" i="561" s="1"/>
  <c r="H364" i="561"/>
  <c r="V363" i="561"/>
  <c r="W363" i="561" s="1"/>
  <c r="N363" i="561"/>
  <c r="K363" i="561" a="1"/>
  <c r="K363" i="561" s="1"/>
  <c r="M363" i="561" s="1"/>
  <c r="J363" i="561" a="1"/>
  <c r="J363" i="561" s="1"/>
  <c r="H363" i="561"/>
  <c r="W362" i="561"/>
  <c r="V362" i="561"/>
  <c r="N362" i="561"/>
  <c r="K362" i="561" a="1"/>
  <c r="K362" i="561" s="1"/>
  <c r="M362" i="561" s="1"/>
  <c r="J362" i="561" a="1"/>
  <c r="J362" i="561" s="1"/>
  <c r="H362" i="561"/>
  <c r="V361" i="561"/>
  <c r="W361" i="561" s="1"/>
  <c r="N361" i="561"/>
  <c r="K361" i="561" a="1"/>
  <c r="K361" i="561" s="1"/>
  <c r="M361" i="561" s="1"/>
  <c r="J361" i="561" a="1"/>
  <c r="J361" i="561" s="1"/>
  <c r="H361" i="561"/>
  <c r="H360" i="561"/>
  <c r="H359" i="561"/>
  <c r="V358" i="561"/>
  <c r="W358" i="561" s="1"/>
  <c r="N358" i="561"/>
  <c r="K358" i="561"/>
  <c r="M358" i="561" s="1"/>
  <c r="K358" i="561" a="1"/>
  <c r="J358" i="561"/>
  <c r="J358" i="561" a="1"/>
  <c r="H358" i="561"/>
  <c r="V357" i="561"/>
  <c r="W357" i="561" s="1"/>
  <c r="N357" i="561"/>
  <c r="K357" i="561" a="1"/>
  <c r="K357" i="561" s="1"/>
  <c r="M357" i="561" s="1"/>
  <c r="J357" i="561" a="1"/>
  <c r="J357" i="561" s="1"/>
  <c r="H357" i="561"/>
  <c r="K356" i="561" a="1"/>
  <c r="K356" i="561" s="1"/>
  <c r="M356" i="561" s="1"/>
  <c r="H356" i="561"/>
  <c r="K355" i="561" a="1"/>
  <c r="K355" i="561" s="1"/>
  <c r="M355" i="561" s="1"/>
  <c r="H355" i="561"/>
  <c r="W354" i="561"/>
  <c r="V354" i="561"/>
  <c r="N354" i="561"/>
  <c r="K354" i="561" a="1"/>
  <c r="K354" i="561" s="1"/>
  <c r="M354" i="561" s="1"/>
  <c r="J354" i="561" a="1"/>
  <c r="J354" i="561" s="1"/>
  <c r="H354" i="561"/>
  <c r="V353" i="561"/>
  <c r="W353" i="561" s="1"/>
  <c r="N353" i="561"/>
  <c r="K353" i="561" a="1"/>
  <c r="K353" i="561" s="1"/>
  <c r="M353" i="561" s="1"/>
  <c r="J353" i="561" a="1"/>
  <c r="J353" i="561" s="1"/>
  <c r="H353" i="561"/>
  <c r="V352" i="561"/>
  <c r="W352" i="561" s="1"/>
  <c r="N352" i="561"/>
  <c r="K352" i="561"/>
  <c r="M352" i="561" s="1"/>
  <c r="K352" i="561" a="1"/>
  <c r="J352" i="561"/>
  <c r="J352" i="561" a="1"/>
  <c r="H352" i="561"/>
  <c r="V351" i="561"/>
  <c r="W351" i="561" s="1"/>
  <c r="N351" i="561"/>
  <c r="K351" i="561" a="1"/>
  <c r="K351" i="561" s="1"/>
  <c r="M351" i="561" s="1"/>
  <c r="J351" i="561" a="1"/>
  <c r="J351" i="561" s="1"/>
  <c r="H351" i="561"/>
  <c r="W350" i="561"/>
  <c r="V350" i="561"/>
  <c r="N350" i="561"/>
  <c r="K350" i="561" a="1"/>
  <c r="K350" i="561" s="1"/>
  <c r="M350" i="561" s="1"/>
  <c r="J350" i="561" a="1"/>
  <c r="J350" i="561" s="1"/>
  <c r="H350" i="561"/>
  <c r="V349" i="561"/>
  <c r="V370" i="561" s="1"/>
  <c r="N349" i="561"/>
  <c r="K349" i="561" a="1"/>
  <c r="K349" i="561" s="1"/>
  <c r="J349" i="561" a="1"/>
  <c r="J349" i="561" s="1"/>
  <c r="H349" i="561"/>
  <c r="H370" i="561" s="1"/>
  <c r="X343" i="561"/>
  <c r="X342" i="561"/>
  <c r="X341" i="561"/>
  <c r="G341" i="561"/>
  <c r="C341" i="561"/>
  <c r="X340" i="561"/>
  <c r="I340" i="561"/>
  <c r="E340" i="561"/>
  <c r="K340" i="561" s="1"/>
  <c r="M340" i="561" s="1"/>
  <c r="I339" i="561"/>
  <c r="E339" i="561"/>
  <c r="K339" i="561" s="1"/>
  <c r="M339" i="561" s="1"/>
  <c r="I338" i="561"/>
  <c r="E338" i="561"/>
  <c r="K338" i="561" s="1"/>
  <c r="M338" i="561" s="1"/>
  <c r="X337" i="561"/>
  <c r="I337" i="561"/>
  <c r="I341" i="561" s="1"/>
  <c r="E337" i="561"/>
  <c r="AA334" i="561"/>
  <c r="Z334" i="561"/>
  <c r="Y334" i="561"/>
  <c r="X334" i="561"/>
  <c r="U334" i="561"/>
  <c r="T334" i="561"/>
  <c r="S334" i="561"/>
  <c r="R334" i="561"/>
  <c r="Q334" i="561"/>
  <c r="P334" i="561"/>
  <c r="O334" i="561"/>
  <c r="R342" i="561" s="1"/>
  <c r="I334" i="561"/>
  <c r="G334" i="561"/>
  <c r="K333" i="561" a="1"/>
  <c r="K333" i="561" s="1"/>
  <c r="H333" i="561"/>
  <c r="K332" i="561" a="1"/>
  <c r="K332" i="561" s="1"/>
  <c r="H332" i="561"/>
  <c r="K331" i="561" a="1"/>
  <c r="K331" i="561" s="1"/>
  <c r="H331" i="561"/>
  <c r="V330" i="561"/>
  <c r="W330" i="561" s="1"/>
  <c r="N330" i="561"/>
  <c r="K330" i="561" a="1"/>
  <c r="K330" i="561" s="1"/>
  <c r="D330" i="561"/>
  <c r="H330" i="561" s="1"/>
  <c r="H329" i="561"/>
  <c r="K328" i="561" a="1"/>
  <c r="K328" i="561" s="1"/>
  <c r="H328" i="561"/>
  <c r="H327" i="561"/>
  <c r="V326" i="561"/>
  <c r="W326" i="561" s="1"/>
  <c r="N326" i="561"/>
  <c r="K326" i="561"/>
  <c r="M326" i="561" s="1"/>
  <c r="K326" i="561" a="1"/>
  <c r="J326" i="561"/>
  <c r="J326" i="561" a="1"/>
  <c r="H326" i="561"/>
  <c r="V325" i="561"/>
  <c r="W325" i="561" s="1"/>
  <c r="N325" i="561"/>
  <c r="K325" i="561" a="1"/>
  <c r="K325" i="561" s="1"/>
  <c r="M325" i="561" s="1"/>
  <c r="J325" i="561" a="1"/>
  <c r="J325" i="561" s="1"/>
  <c r="H325" i="561"/>
  <c r="H324" i="561"/>
  <c r="V323" i="561"/>
  <c r="W323" i="561" s="1"/>
  <c r="N323" i="561"/>
  <c r="K323" i="561" a="1"/>
  <c r="K323" i="561" s="1"/>
  <c r="M323" i="561" s="1"/>
  <c r="J323" i="561" a="1"/>
  <c r="J323" i="561" s="1"/>
  <c r="H323" i="561"/>
  <c r="W322" i="561"/>
  <c r="V322" i="561"/>
  <c r="N322" i="561"/>
  <c r="K322" i="561" a="1"/>
  <c r="K322" i="561" s="1"/>
  <c r="M322" i="561" s="1"/>
  <c r="J322" i="561" a="1"/>
  <c r="J322" i="561" s="1"/>
  <c r="H322" i="561"/>
  <c r="V321" i="561"/>
  <c r="W321" i="561" s="1"/>
  <c r="N321" i="561"/>
  <c r="K321" i="561" a="1"/>
  <c r="K321" i="561" s="1"/>
  <c r="M321" i="561" s="1"/>
  <c r="J321" i="561" a="1"/>
  <c r="J321" i="561" s="1"/>
  <c r="H321" i="561"/>
  <c r="W320" i="561"/>
  <c r="W334" i="561" s="1"/>
  <c r="V320" i="561"/>
  <c r="V334" i="561" s="1"/>
  <c r="N320" i="561"/>
  <c r="N334" i="561" s="1"/>
  <c r="K320" i="561" a="1"/>
  <c r="K320" i="561" s="1"/>
  <c r="J320" i="561" a="1"/>
  <c r="J320" i="561" s="1"/>
  <c r="H320" i="561"/>
  <c r="AA319" i="561"/>
  <c r="Z319" i="561"/>
  <c r="Y319" i="561"/>
  <c r="X319" i="561"/>
  <c r="U319" i="561"/>
  <c r="T319" i="561"/>
  <c r="S319" i="561"/>
  <c r="Q319" i="561"/>
  <c r="P319" i="561"/>
  <c r="O319" i="561"/>
  <c r="I319" i="561"/>
  <c r="G319" i="561"/>
  <c r="V318" i="561"/>
  <c r="W318" i="561" s="1"/>
  <c r="N318" i="561"/>
  <c r="K318" i="561" a="1"/>
  <c r="K318" i="561" s="1"/>
  <c r="M318" i="561" s="1"/>
  <c r="J318" i="561" a="1"/>
  <c r="J318" i="561" s="1"/>
  <c r="H318" i="561"/>
  <c r="H317" i="561"/>
  <c r="H316" i="561"/>
  <c r="H315" i="561"/>
  <c r="H314" i="561"/>
  <c r="V313" i="561"/>
  <c r="W313" i="561" s="1"/>
  <c r="N313" i="561"/>
  <c r="K313" i="561"/>
  <c r="M313" i="561" s="1"/>
  <c r="K313" i="561" a="1"/>
  <c r="J313" i="561"/>
  <c r="J313" i="561" a="1"/>
  <c r="H313" i="561"/>
  <c r="V312" i="561"/>
  <c r="W312" i="561" s="1"/>
  <c r="N312" i="561"/>
  <c r="K312" i="561" a="1"/>
  <c r="K312" i="561" s="1"/>
  <c r="M312" i="561" s="1"/>
  <c r="J312" i="561" a="1"/>
  <c r="J312" i="561" s="1"/>
  <c r="H312" i="561"/>
  <c r="W311" i="561"/>
  <c r="V311" i="561"/>
  <c r="N311" i="561"/>
  <c r="K311" i="561" a="1"/>
  <c r="K311" i="561" s="1"/>
  <c r="M311" i="561" s="1"/>
  <c r="J311" i="561" a="1"/>
  <c r="J311" i="561" s="1"/>
  <c r="H311" i="561"/>
  <c r="V310" i="561"/>
  <c r="W310" i="561" s="1"/>
  <c r="N310" i="561"/>
  <c r="K310" i="561" a="1"/>
  <c r="K310" i="561" s="1"/>
  <c r="M310" i="561" s="1"/>
  <c r="J310" i="561" a="1"/>
  <c r="J310" i="561" s="1"/>
  <c r="H310" i="561"/>
  <c r="V309" i="561"/>
  <c r="V319" i="561" s="1"/>
  <c r="W319" i="561" s="1"/>
  <c r="N309" i="561"/>
  <c r="K309" i="561"/>
  <c r="K309" i="561" a="1"/>
  <c r="J309" i="561"/>
  <c r="J309" i="561" a="1"/>
  <c r="H309" i="561"/>
  <c r="H319" i="561" s="1"/>
  <c r="AA308" i="561"/>
  <c r="Z308" i="561"/>
  <c r="Y308" i="561"/>
  <c r="X308" i="561"/>
  <c r="U308" i="561"/>
  <c r="T308" i="561"/>
  <c r="S308" i="561"/>
  <c r="Q308" i="561"/>
  <c r="P308" i="561"/>
  <c r="O308" i="561"/>
  <c r="R340" i="561" s="1"/>
  <c r="I308" i="561"/>
  <c r="G308" i="561"/>
  <c r="J308" i="561" s="1" a="1"/>
  <c r="J308" i="561" s="1"/>
  <c r="V307" i="561"/>
  <c r="W307" i="561" s="1"/>
  <c r="N307" i="561"/>
  <c r="K307" i="561" a="1"/>
  <c r="K307" i="561" s="1"/>
  <c r="M307" i="561" s="1"/>
  <c r="J307" i="561" a="1"/>
  <c r="J307" i="561" s="1"/>
  <c r="H307" i="561"/>
  <c r="W306" i="561"/>
  <c r="V306" i="561"/>
  <c r="N306" i="561"/>
  <c r="K306" i="561" a="1"/>
  <c r="K306" i="561" s="1"/>
  <c r="M306" i="561" s="1"/>
  <c r="J306" i="561" a="1"/>
  <c r="J306" i="561" s="1"/>
  <c r="H306" i="561"/>
  <c r="V305" i="561"/>
  <c r="W305" i="561" s="1"/>
  <c r="N305" i="561"/>
  <c r="K305" i="561" a="1"/>
  <c r="K305" i="561" s="1"/>
  <c r="M305" i="561" s="1"/>
  <c r="J305" i="561" a="1"/>
  <c r="J305" i="561" s="1"/>
  <c r="H305" i="561"/>
  <c r="V304" i="561"/>
  <c r="W304" i="561" s="1"/>
  <c r="N304" i="561"/>
  <c r="K304" i="561"/>
  <c r="M304" i="561" s="1"/>
  <c r="K304" i="561" a="1"/>
  <c r="J304" i="561"/>
  <c r="J304" i="561" a="1"/>
  <c r="H304" i="561"/>
  <c r="V303" i="561"/>
  <c r="W303" i="561" s="1"/>
  <c r="N303" i="561"/>
  <c r="K303" i="561" a="1"/>
  <c r="K303" i="561" s="1"/>
  <c r="M303" i="561" s="1"/>
  <c r="J303" i="561" a="1"/>
  <c r="J303" i="561" s="1"/>
  <c r="H303" i="561"/>
  <c r="W302" i="561"/>
  <c r="V302" i="561"/>
  <c r="N302" i="561"/>
  <c r="K302" i="561" a="1"/>
  <c r="K302" i="561" s="1"/>
  <c r="M302" i="561" s="1"/>
  <c r="J302" i="561" a="1"/>
  <c r="J302" i="561" s="1"/>
  <c r="H302" i="561"/>
  <c r="V301" i="561"/>
  <c r="W301" i="561" s="1"/>
  <c r="N301" i="561"/>
  <c r="K301" i="561" a="1"/>
  <c r="K301" i="561" s="1"/>
  <c r="M301" i="561" s="1"/>
  <c r="J301" i="561" a="1"/>
  <c r="J301" i="561" s="1"/>
  <c r="H301" i="561"/>
  <c r="V300" i="561"/>
  <c r="W300" i="561" s="1"/>
  <c r="N300" i="561"/>
  <c r="K300" i="561"/>
  <c r="M300" i="561" s="1"/>
  <c r="K300" i="561" a="1"/>
  <c r="J300" i="561"/>
  <c r="J300" i="561" a="1"/>
  <c r="H300" i="561"/>
  <c r="V299" i="561"/>
  <c r="W299" i="561" s="1"/>
  <c r="N299" i="561"/>
  <c r="K299" i="561" a="1"/>
  <c r="K299" i="561" s="1"/>
  <c r="M299" i="561" s="1"/>
  <c r="J299" i="561" a="1"/>
  <c r="J299" i="561" s="1"/>
  <c r="H299" i="561"/>
  <c r="W298" i="561"/>
  <c r="V298" i="561"/>
  <c r="N298" i="561"/>
  <c r="K298" i="561" a="1"/>
  <c r="K298" i="561" s="1"/>
  <c r="M298" i="561" s="1"/>
  <c r="J298" i="561" a="1"/>
  <c r="J298" i="561" s="1"/>
  <c r="H298" i="561"/>
  <c r="V297" i="561"/>
  <c r="W297" i="561" s="1"/>
  <c r="N297" i="561"/>
  <c r="K297" i="561" a="1"/>
  <c r="K297" i="561" s="1"/>
  <c r="M297" i="561" s="1"/>
  <c r="J297" i="561" a="1"/>
  <c r="J297" i="561" s="1"/>
  <c r="H297" i="561"/>
  <c r="V296" i="561"/>
  <c r="W296" i="561" s="1"/>
  <c r="N296" i="561"/>
  <c r="K296" i="561"/>
  <c r="M296" i="561" s="1"/>
  <c r="K296" i="561" a="1"/>
  <c r="J296" i="561"/>
  <c r="J296" i="561" a="1"/>
  <c r="H296" i="561"/>
  <c r="V295" i="561"/>
  <c r="W295" i="561" s="1"/>
  <c r="N295" i="561"/>
  <c r="K295" i="561" a="1"/>
  <c r="K295" i="561" s="1"/>
  <c r="M295" i="561" s="1"/>
  <c r="J295" i="561" a="1"/>
  <c r="J295" i="561" s="1"/>
  <c r="H295" i="561"/>
  <c r="W294" i="561"/>
  <c r="V294" i="561"/>
  <c r="N294" i="561"/>
  <c r="K294" i="561" a="1"/>
  <c r="K294" i="561" s="1"/>
  <c r="M294" i="561" s="1"/>
  <c r="J294" i="561" a="1"/>
  <c r="J294" i="561" s="1"/>
  <c r="H294" i="561"/>
  <c r="V293" i="561"/>
  <c r="W293" i="561" s="1"/>
  <c r="N293" i="561"/>
  <c r="K293" i="561" a="1"/>
  <c r="K293" i="561" s="1"/>
  <c r="J293" i="561" a="1"/>
  <c r="J293" i="561" s="1"/>
  <c r="H293" i="561"/>
  <c r="H308" i="561" s="1"/>
  <c r="AA292" i="561"/>
  <c r="Z292" i="561"/>
  <c r="Y292" i="561"/>
  <c r="X292" i="561"/>
  <c r="U292" i="561"/>
  <c r="T292" i="561"/>
  <c r="S292" i="561"/>
  <c r="R292" i="561"/>
  <c r="Q292" i="561"/>
  <c r="P292" i="561"/>
  <c r="O292" i="561"/>
  <c r="I292" i="561"/>
  <c r="G292" i="561"/>
  <c r="V291" i="561"/>
  <c r="W291" i="561" s="1"/>
  <c r="N291" i="561"/>
  <c r="K291" i="561" a="1"/>
  <c r="K291" i="561" s="1"/>
  <c r="M291" i="561" s="1"/>
  <c r="J291" i="561" a="1"/>
  <c r="J291" i="561" s="1"/>
  <c r="H291" i="561"/>
  <c r="V290" i="561"/>
  <c r="W290" i="561" s="1"/>
  <c r="N290" i="561"/>
  <c r="K290" i="561"/>
  <c r="M290" i="561" s="1"/>
  <c r="K290" i="561" a="1"/>
  <c r="J290" i="561"/>
  <c r="J290" i="561" a="1"/>
  <c r="H290" i="561"/>
  <c r="V289" i="561"/>
  <c r="W289" i="561" s="1"/>
  <c r="N289" i="561"/>
  <c r="K289" i="561" a="1"/>
  <c r="K289" i="561" s="1"/>
  <c r="M289" i="561" s="1"/>
  <c r="J289" i="561" a="1"/>
  <c r="J289" i="561" s="1"/>
  <c r="H289" i="561"/>
  <c r="H288" i="561"/>
  <c r="H287" i="561"/>
  <c r="H286" i="561"/>
  <c r="V285" i="561"/>
  <c r="W285" i="561" s="1"/>
  <c r="N285" i="561"/>
  <c r="K285" i="561" a="1"/>
  <c r="K285" i="561" s="1"/>
  <c r="M285" i="561" s="1"/>
  <c r="J285" i="561" a="1"/>
  <c r="J285" i="561" s="1"/>
  <c r="H285" i="561"/>
  <c r="W284" i="561"/>
  <c r="V284" i="561"/>
  <c r="N284" i="561"/>
  <c r="K284" i="561" a="1"/>
  <c r="K284" i="561" s="1"/>
  <c r="M284" i="561" s="1"/>
  <c r="J284" i="561" a="1"/>
  <c r="J284" i="561" s="1"/>
  <c r="H284" i="561"/>
  <c r="N283" i="561"/>
  <c r="K283" i="561" a="1"/>
  <c r="K283" i="561" s="1"/>
  <c r="M283" i="561" s="1"/>
  <c r="H283" i="561"/>
  <c r="N282" i="561"/>
  <c r="K282" i="561"/>
  <c r="M282" i="561" s="1"/>
  <c r="K282" i="561" a="1"/>
  <c r="H282" i="561"/>
  <c r="N281" i="561"/>
  <c r="K281" i="561" a="1"/>
  <c r="K281" i="561" s="1"/>
  <c r="M281" i="561" s="1"/>
  <c r="H281" i="561"/>
  <c r="N280" i="561"/>
  <c r="K280" i="561" a="1"/>
  <c r="K280" i="561" s="1"/>
  <c r="M280" i="561" s="1"/>
  <c r="H280" i="561"/>
  <c r="N279" i="561"/>
  <c r="K279" i="561" a="1"/>
  <c r="K279" i="561" s="1"/>
  <c r="M279" i="561" s="1"/>
  <c r="H279" i="561"/>
  <c r="N278" i="561"/>
  <c r="K278" i="561"/>
  <c r="M278" i="561" s="1"/>
  <c r="K278" i="561" a="1"/>
  <c r="H278" i="561"/>
  <c r="V277" i="561"/>
  <c r="W277" i="561" s="1"/>
  <c r="N277" i="561"/>
  <c r="K277" i="561" a="1"/>
  <c r="K277" i="561" s="1"/>
  <c r="M277" i="561" s="1"/>
  <c r="J277" i="561" a="1"/>
  <c r="J277" i="561" s="1"/>
  <c r="H277" i="561"/>
  <c r="W276" i="561"/>
  <c r="V276" i="561"/>
  <c r="N276" i="561"/>
  <c r="K276" i="561" a="1"/>
  <c r="K276" i="561" s="1"/>
  <c r="M276" i="561" s="1"/>
  <c r="J276" i="561" a="1"/>
  <c r="J276" i="561" s="1"/>
  <c r="H276" i="561"/>
  <c r="V275" i="561"/>
  <c r="W275" i="561" s="1"/>
  <c r="N275" i="561"/>
  <c r="K275" i="561" a="1"/>
  <c r="K275" i="561" s="1"/>
  <c r="M275" i="561" s="1"/>
  <c r="J275" i="561" a="1"/>
  <c r="J275" i="561" s="1"/>
  <c r="H275" i="561"/>
  <c r="V274" i="561"/>
  <c r="W274" i="561" s="1"/>
  <c r="N274" i="561"/>
  <c r="K274" i="561"/>
  <c r="M274" i="561" s="1"/>
  <c r="K274" i="561" a="1"/>
  <c r="J274" i="561"/>
  <c r="J274" i="561" a="1"/>
  <c r="H274" i="561"/>
  <c r="V273" i="561"/>
  <c r="W273" i="561" s="1"/>
  <c r="N273" i="561"/>
  <c r="K273" i="561" a="1"/>
  <c r="K273" i="561" s="1"/>
  <c r="M273" i="561" s="1"/>
  <c r="J273" i="561" a="1"/>
  <c r="J273" i="561" s="1"/>
  <c r="H273" i="561"/>
  <c r="W272" i="561"/>
  <c r="V272" i="561"/>
  <c r="N272" i="561"/>
  <c r="K272" i="561" a="1"/>
  <c r="K272" i="561" s="1"/>
  <c r="M272" i="561" s="1"/>
  <c r="J272" i="561" a="1"/>
  <c r="J272" i="561" s="1"/>
  <c r="H272" i="561"/>
  <c r="V271" i="561"/>
  <c r="W271" i="561" s="1"/>
  <c r="N271" i="561"/>
  <c r="K271" i="561" a="1"/>
  <c r="K271" i="561" s="1"/>
  <c r="M271" i="561" s="1"/>
  <c r="J271" i="561" a="1"/>
  <c r="J271" i="561" s="1"/>
  <c r="H271" i="561"/>
  <c r="V270" i="561"/>
  <c r="W270" i="561" s="1"/>
  <c r="N270" i="561"/>
  <c r="K270" i="561"/>
  <c r="M270" i="561" s="1"/>
  <c r="K270" i="561" a="1"/>
  <c r="J270" i="561"/>
  <c r="J270" i="561" a="1"/>
  <c r="H270" i="561"/>
  <c r="V269" i="561"/>
  <c r="W269" i="561" s="1"/>
  <c r="N269" i="561"/>
  <c r="K269" i="561" a="1"/>
  <c r="K269" i="561" s="1"/>
  <c r="M269" i="561" s="1"/>
  <c r="J269" i="561" a="1"/>
  <c r="J269" i="561" s="1"/>
  <c r="H269" i="561"/>
  <c r="W268" i="561"/>
  <c r="V268" i="561"/>
  <c r="N268" i="561"/>
  <c r="K268" i="561" a="1"/>
  <c r="K268" i="561" s="1"/>
  <c r="M268" i="561" s="1"/>
  <c r="J268" i="561" a="1"/>
  <c r="J268" i="561" s="1"/>
  <c r="H268" i="561"/>
  <c r="V267" i="561"/>
  <c r="W267" i="561" s="1"/>
  <c r="N267" i="561"/>
  <c r="K267" i="561" a="1"/>
  <c r="K267" i="561" s="1"/>
  <c r="M267" i="561" s="1"/>
  <c r="J267" i="561" a="1"/>
  <c r="J267" i="561" s="1"/>
  <c r="H267" i="561"/>
  <c r="V266" i="561"/>
  <c r="W266" i="561" s="1"/>
  <c r="N266" i="561"/>
  <c r="K266" i="561"/>
  <c r="M266" i="561" s="1"/>
  <c r="K266" i="561" a="1"/>
  <c r="J266" i="561"/>
  <c r="J266" i="561" a="1"/>
  <c r="H266" i="561"/>
  <c r="N265" i="561"/>
  <c r="K265" i="561" a="1"/>
  <c r="K265" i="561" s="1"/>
  <c r="M265" i="561" s="1"/>
  <c r="H265" i="561"/>
  <c r="W264" i="561"/>
  <c r="V264" i="561"/>
  <c r="N264" i="561"/>
  <c r="K264" i="561" a="1"/>
  <c r="K264" i="561" s="1"/>
  <c r="M264" i="561" s="1"/>
  <c r="J264" i="561" a="1"/>
  <c r="J264" i="561" s="1"/>
  <c r="H264" i="561"/>
  <c r="V263" i="561"/>
  <c r="W263" i="561" s="1"/>
  <c r="N263" i="561"/>
  <c r="K263" i="561" a="1"/>
  <c r="K263" i="561" s="1"/>
  <c r="M263" i="561" s="1"/>
  <c r="J263" i="561" a="1"/>
  <c r="J263" i="561" s="1"/>
  <c r="H263" i="561"/>
  <c r="V262" i="561"/>
  <c r="W262" i="561" s="1"/>
  <c r="N262" i="561"/>
  <c r="K262" i="561"/>
  <c r="M262" i="561" s="1"/>
  <c r="K262" i="561" a="1"/>
  <c r="J262" i="561"/>
  <c r="J262" i="561" a="1"/>
  <c r="H262" i="561"/>
  <c r="V261" i="561"/>
  <c r="W261" i="561" s="1"/>
  <c r="N261" i="561"/>
  <c r="K261" i="561" a="1"/>
  <c r="K261" i="561" s="1"/>
  <c r="M261" i="561" s="1"/>
  <c r="J261" i="561" a="1"/>
  <c r="J261" i="561" s="1"/>
  <c r="H261" i="561"/>
  <c r="W260" i="561"/>
  <c r="V260" i="561"/>
  <c r="N260" i="561"/>
  <c r="K260" i="561" a="1"/>
  <c r="K260" i="561" s="1"/>
  <c r="M260" i="561" s="1"/>
  <c r="J260" i="561" a="1"/>
  <c r="J260" i="561" s="1"/>
  <c r="H260" i="561"/>
  <c r="V259" i="561"/>
  <c r="W259" i="561" s="1"/>
  <c r="N259" i="561"/>
  <c r="K259" i="561" a="1"/>
  <c r="K259" i="561" s="1"/>
  <c r="M259" i="561" s="1"/>
  <c r="J259" i="561" a="1"/>
  <c r="J259" i="561" s="1"/>
  <c r="H259" i="561"/>
  <c r="V258" i="561"/>
  <c r="V292" i="561" s="1"/>
  <c r="W292" i="561" s="1"/>
  <c r="N258" i="561"/>
  <c r="K258" i="561"/>
  <c r="K258" i="561" a="1"/>
  <c r="J258" i="561"/>
  <c r="J258" i="561" a="1"/>
  <c r="H258" i="561"/>
  <c r="H292" i="561" s="1"/>
  <c r="AA257" i="561"/>
  <c r="Z257" i="561"/>
  <c r="Y257" i="561"/>
  <c r="X257" i="561"/>
  <c r="U257" i="561"/>
  <c r="T257" i="561"/>
  <c r="S257" i="561"/>
  <c r="R257" i="561"/>
  <c r="Q257" i="561"/>
  <c r="P257" i="561"/>
  <c r="O257" i="561"/>
  <c r="I257" i="561"/>
  <c r="G257" i="561"/>
  <c r="H256" i="561"/>
  <c r="H255" i="561"/>
  <c r="H254" i="561"/>
  <c r="H253" i="561"/>
  <c r="H252" i="561"/>
  <c r="H251" i="561"/>
  <c r="K250" i="561" a="1"/>
  <c r="K250" i="561" s="1"/>
  <c r="M250" i="561" s="1"/>
  <c r="H250" i="561"/>
  <c r="K249" i="561" a="1"/>
  <c r="K249" i="561" s="1"/>
  <c r="M249" i="561" s="1"/>
  <c r="H249" i="561"/>
  <c r="K248" i="561" a="1"/>
  <c r="K248" i="561" s="1"/>
  <c r="M248" i="561" s="1"/>
  <c r="H248" i="561"/>
  <c r="K247" i="561" a="1"/>
  <c r="K247" i="561" s="1"/>
  <c r="M247" i="561" s="1"/>
  <c r="H247" i="561"/>
  <c r="W246" i="561"/>
  <c r="V246" i="561"/>
  <c r="N246" i="561"/>
  <c r="K246" i="561" a="1"/>
  <c r="K246" i="561" s="1"/>
  <c r="M246" i="561" s="1"/>
  <c r="J246" i="561" a="1"/>
  <c r="J246" i="561" s="1"/>
  <c r="H246" i="561"/>
  <c r="V245" i="561"/>
  <c r="W245" i="561" s="1"/>
  <c r="N245" i="561"/>
  <c r="K245" i="561" a="1"/>
  <c r="K245" i="561" s="1"/>
  <c r="M245" i="561" s="1"/>
  <c r="J245" i="561" a="1"/>
  <c r="J245" i="561" s="1"/>
  <c r="H245" i="561"/>
  <c r="V244" i="561"/>
  <c r="W244" i="561" s="1"/>
  <c r="N244" i="561"/>
  <c r="K244" i="561"/>
  <c r="M244" i="561" s="1"/>
  <c r="K244" i="561" a="1"/>
  <c r="J244" i="561"/>
  <c r="J244" i="561" a="1"/>
  <c r="H244" i="561"/>
  <c r="V243" i="561"/>
  <c r="W243" i="561" s="1"/>
  <c r="N243" i="561"/>
  <c r="K243" i="561" a="1"/>
  <c r="K243" i="561" s="1"/>
  <c r="M243" i="561" s="1"/>
  <c r="J243" i="561" a="1"/>
  <c r="J243" i="561" s="1"/>
  <c r="H243" i="561"/>
  <c r="M242" i="561"/>
  <c r="H242" i="561"/>
  <c r="W241" i="561"/>
  <c r="V241" i="561"/>
  <c r="N241" i="561"/>
  <c r="K241" i="561" a="1"/>
  <c r="K241" i="561" s="1"/>
  <c r="M241" i="561" s="1"/>
  <c r="J241" i="561" a="1"/>
  <c r="J241" i="561" s="1"/>
  <c r="H241" i="561"/>
  <c r="V240" i="561"/>
  <c r="W240" i="561" s="1"/>
  <c r="N240" i="561"/>
  <c r="K240" i="561" a="1"/>
  <c r="K240" i="561" s="1"/>
  <c r="M240" i="561" s="1"/>
  <c r="J240" i="561" a="1"/>
  <c r="J240" i="561" s="1"/>
  <c r="H240" i="561"/>
  <c r="K239" i="561" a="1"/>
  <c r="K239" i="561" s="1"/>
  <c r="M239" i="561" s="1"/>
  <c r="H239" i="561"/>
  <c r="H238" i="561"/>
  <c r="V237" i="561"/>
  <c r="W237" i="561" s="1"/>
  <c r="N237" i="561"/>
  <c r="K237" i="561" a="1"/>
  <c r="K237" i="561" s="1"/>
  <c r="M237" i="561" s="1"/>
  <c r="J237" i="561" a="1"/>
  <c r="J237" i="561" s="1"/>
  <c r="H237" i="561"/>
  <c r="V236" i="561"/>
  <c r="W236" i="561" s="1"/>
  <c r="N236" i="561"/>
  <c r="K236" i="561"/>
  <c r="M236" i="561" s="1"/>
  <c r="K236" i="561" a="1"/>
  <c r="J236" i="561"/>
  <c r="J236" i="561" a="1"/>
  <c r="H236" i="561"/>
  <c r="V235" i="561"/>
  <c r="W235" i="561" s="1"/>
  <c r="N235" i="561"/>
  <c r="K235" i="561" a="1"/>
  <c r="K235" i="561" s="1"/>
  <c r="M235" i="561" s="1"/>
  <c r="J235" i="561" a="1"/>
  <c r="J235" i="561" s="1"/>
  <c r="H235" i="561"/>
  <c r="W234" i="561"/>
  <c r="V234" i="561"/>
  <c r="N234" i="561"/>
  <c r="K234" i="561" a="1"/>
  <c r="K234" i="561" s="1"/>
  <c r="M234" i="561" s="1"/>
  <c r="J234" i="561" a="1"/>
  <c r="J234" i="561" s="1"/>
  <c r="H234" i="561"/>
  <c r="V233" i="561"/>
  <c r="W233" i="561" s="1"/>
  <c r="N233" i="561"/>
  <c r="K233" i="561" a="1"/>
  <c r="K233" i="561" s="1"/>
  <c r="M233" i="561" s="1"/>
  <c r="J233" i="561" a="1"/>
  <c r="J233" i="561" s="1"/>
  <c r="H233" i="561"/>
  <c r="V232" i="561"/>
  <c r="W232" i="561" s="1"/>
  <c r="N232" i="561"/>
  <c r="K232" i="561"/>
  <c r="M232" i="561" s="1"/>
  <c r="K232" i="561" a="1"/>
  <c r="J232" i="561"/>
  <c r="J232" i="561" a="1"/>
  <c r="H232" i="561"/>
  <c r="V231" i="561"/>
  <c r="W231" i="561" s="1"/>
  <c r="N231" i="561"/>
  <c r="K231" i="561" a="1"/>
  <c r="K231" i="561" s="1"/>
  <c r="M231" i="561" s="1"/>
  <c r="J231" i="561" a="1"/>
  <c r="J231" i="561" s="1"/>
  <c r="H231" i="561"/>
  <c r="W230" i="561"/>
  <c r="V230" i="561"/>
  <c r="N230" i="561"/>
  <c r="K230" i="561" a="1"/>
  <c r="K230" i="561" s="1"/>
  <c r="M230" i="561" s="1"/>
  <c r="J230" i="561" a="1"/>
  <c r="J230" i="561" s="1"/>
  <c r="H230" i="561"/>
  <c r="V229" i="561"/>
  <c r="W229" i="561" s="1"/>
  <c r="N229" i="561"/>
  <c r="K229" i="561" a="1"/>
  <c r="K229" i="561" s="1"/>
  <c r="M229" i="561" s="1"/>
  <c r="J229" i="561" a="1"/>
  <c r="J229" i="561" s="1"/>
  <c r="H229" i="561"/>
  <c r="V228" i="561"/>
  <c r="W228" i="561" s="1"/>
  <c r="N228" i="561"/>
  <c r="K228" i="561"/>
  <c r="M228" i="561" s="1"/>
  <c r="K228" i="561" a="1"/>
  <c r="J228" i="561"/>
  <c r="J228" i="561" a="1"/>
  <c r="H228" i="561"/>
  <c r="N227" i="561"/>
  <c r="K227" i="561" a="1"/>
  <c r="K227" i="561" s="1"/>
  <c r="M227" i="561" s="1"/>
  <c r="H227" i="561"/>
  <c r="N226" i="561"/>
  <c r="K226" i="561" a="1"/>
  <c r="K226" i="561" s="1"/>
  <c r="M226" i="561" s="1"/>
  <c r="H226" i="561"/>
  <c r="N225" i="561"/>
  <c r="K225" i="561" a="1"/>
  <c r="K225" i="561" s="1"/>
  <c r="M225" i="561" s="1"/>
  <c r="H225" i="561"/>
  <c r="N224" i="561"/>
  <c r="K224" i="561"/>
  <c r="M224" i="561" s="1"/>
  <c r="K224" i="561" a="1"/>
  <c r="H224" i="561"/>
  <c r="N223" i="561"/>
  <c r="K223" i="561" a="1"/>
  <c r="K223" i="561" s="1"/>
  <c r="M223" i="561" s="1"/>
  <c r="H223" i="561"/>
  <c r="N222" i="561"/>
  <c r="K222" i="561" a="1"/>
  <c r="K222" i="561" s="1"/>
  <c r="M222" i="561" s="1"/>
  <c r="H222" i="561"/>
  <c r="N221" i="561"/>
  <c r="K221" i="561" a="1"/>
  <c r="K221" i="561" s="1"/>
  <c r="M221" i="561" s="1"/>
  <c r="H221" i="561"/>
  <c r="N220" i="561"/>
  <c r="K220" i="561"/>
  <c r="M220" i="561" s="1"/>
  <c r="K220" i="561" a="1"/>
  <c r="H220" i="561"/>
  <c r="V219" i="561"/>
  <c r="W219" i="561" s="1"/>
  <c r="N219" i="561"/>
  <c r="K219" i="561" a="1"/>
  <c r="K219" i="561" s="1"/>
  <c r="M219" i="561" s="1"/>
  <c r="J219" i="561" a="1"/>
  <c r="J219" i="561" s="1"/>
  <c r="H219" i="561"/>
  <c r="W218" i="561"/>
  <c r="V218" i="561"/>
  <c r="N218" i="561"/>
  <c r="K218" i="561" a="1"/>
  <c r="K218" i="561" s="1"/>
  <c r="M218" i="561" s="1"/>
  <c r="J218" i="561" a="1"/>
  <c r="J218" i="561" s="1"/>
  <c r="H218" i="561"/>
  <c r="V217" i="561"/>
  <c r="W217" i="561" s="1"/>
  <c r="N217" i="561"/>
  <c r="K217" i="561" a="1"/>
  <c r="K217" i="561" s="1"/>
  <c r="M217" i="561" s="1"/>
  <c r="J217" i="561" a="1"/>
  <c r="J217" i="561" s="1"/>
  <c r="H217" i="561"/>
  <c r="V216" i="561"/>
  <c r="W216" i="561" s="1"/>
  <c r="N216" i="561"/>
  <c r="K216" i="561"/>
  <c r="M216" i="561" s="1"/>
  <c r="K216" i="561" a="1"/>
  <c r="J216" i="561"/>
  <c r="J216" i="561" a="1"/>
  <c r="H216" i="561"/>
  <c r="V215" i="561"/>
  <c r="W215" i="561" s="1"/>
  <c r="N215" i="561"/>
  <c r="K215" i="561" a="1"/>
  <c r="K215" i="561" s="1"/>
  <c r="M215" i="561" s="1"/>
  <c r="J215" i="561" a="1"/>
  <c r="J215" i="561" s="1"/>
  <c r="H215" i="561"/>
  <c r="W214" i="561"/>
  <c r="V214" i="561"/>
  <c r="N214" i="561"/>
  <c r="K214" i="561" a="1"/>
  <c r="K214" i="561" s="1"/>
  <c r="M214" i="561" s="1"/>
  <c r="J214" i="561" a="1"/>
  <c r="J214" i="561" s="1"/>
  <c r="H214" i="561"/>
  <c r="V213" i="561"/>
  <c r="W213" i="561" s="1"/>
  <c r="N213" i="561"/>
  <c r="K213" i="561" a="1"/>
  <c r="K213" i="561" s="1"/>
  <c r="M213" i="561" s="1"/>
  <c r="J213" i="561" a="1"/>
  <c r="J213" i="561" s="1"/>
  <c r="H213" i="561"/>
  <c r="V212" i="561"/>
  <c r="W212" i="561" s="1"/>
  <c r="N212" i="561"/>
  <c r="K212" i="561"/>
  <c r="M212" i="561" s="1"/>
  <c r="K212" i="561" a="1"/>
  <c r="J212" i="561"/>
  <c r="J212" i="561" a="1"/>
  <c r="H212" i="561"/>
  <c r="V211" i="561"/>
  <c r="W211" i="561" s="1"/>
  <c r="N211" i="561"/>
  <c r="K211" i="561" a="1"/>
  <c r="K211" i="561" s="1"/>
  <c r="M211" i="561" s="1"/>
  <c r="J211" i="561" a="1"/>
  <c r="J211" i="561" s="1"/>
  <c r="H211" i="561"/>
  <c r="W210" i="561"/>
  <c r="V210" i="561"/>
  <c r="N210" i="561"/>
  <c r="K210" i="561" a="1"/>
  <c r="K210" i="561" s="1"/>
  <c r="M210" i="561" s="1"/>
  <c r="J210" i="561" a="1"/>
  <c r="J210" i="561" s="1"/>
  <c r="H210" i="561"/>
  <c r="V209" i="561"/>
  <c r="W209" i="561" s="1"/>
  <c r="N209" i="561"/>
  <c r="K209" i="561" a="1"/>
  <c r="K209" i="561" s="1"/>
  <c r="M209" i="561" s="1"/>
  <c r="J209" i="561" a="1"/>
  <c r="J209" i="561" s="1"/>
  <c r="H209" i="561"/>
  <c r="V208" i="561"/>
  <c r="W208" i="561" s="1"/>
  <c r="N208" i="561"/>
  <c r="K208" i="561"/>
  <c r="M208" i="561" s="1"/>
  <c r="K208" i="561" a="1"/>
  <c r="J208" i="561"/>
  <c r="J208" i="561" a="1"/>
  <c r="H208" i="561"/>
  <c r="H207" i="561"/>
  <c r="H206" i="561"/>
  <c r="H205" i="561"/>
  <c r="W204" i="561"/>
  <c r="V204" i="561"/>
  <c r="N204" i="561"/>
  <c r="K204" i="561" a="1"/>
  <c r="K204" i="561" s="1"/>
  <c r="M204" i="561" s="1"/>
  <c r="J204" i="561" a="1"/>
  <c r="J204" i="561" s="1"/>
  <c r="H204" i="561"/>
  <c r="V203" i="561"/>
  <c r="W203" i="561" s="1"/>
  <c r="N203" i="561"/>
  <c r="K203" i="561" a="1"/>
  <c r="K203" i="561" s="1"/>
  <c r="M203" i="561" s="1"/>
  <c r="J203" i="561" a="1"/>
  <c r="J203" i="561" s="1"/>
  <c r="H203" i="561"/>
  <c r="V202" i="561"/>
  <c r="W202" i="561" s="1"/>
  <c r="N202" i="561"/>
  <c r="K202" i="561"/>
  <c r="M202" i="561" s="1"/>
  <c r="K202" i="561" a="1"/>
  <c r="J202" i="561"/>
  <c r="J202" i="561" a="1"/>
  <c r="H202" i="561"/>
  <c r="H201" i="561"/>
  <c r="W200" i="561"/>
  <c r="V200" i="561"/>
  <c r="N200" i="561"/>
  <c r="N257" i="561" s="1"/>
  <c r="K200" i="561" a="1"/>
  <c r="K200" i="561" s="1"/>
  <c r="M200" i="561" s="1"/>
  <c r="J200" i="561" a="1"/>
  <c r="J200" i="561" s="1"/>
  <c r="H200" i="561"/>
  <c r="AA199" i="561"/>
  <c r="AA335" i="561" s="1"/>
  <c r="Z199" i="561"/>
  <c r="Z335" i="561" s="1"/>
  <c r="Y199" i="561"/>
  <c r="Y335" i="561" s="1"/>
  <c r="X199" i="561"/>
  <c r="X335" i="561" s="1"/>
  <c r="U199" i="561"/>
  <c r="U335" i="561" s="1"/>
  <c r="T199" i="561"/>
  <c r="T335" i="561" s="1"/>
  <c r="S199" i="561"/>
  <c r="S335" i="561" s="1"/>
  <c r="R199" i="561"/>
  <c r="R335" i="561" s="1"/>
  <c r="Q199" i="561"/>
  <c r="Q335" i="561" s="1"/>
  <c r="P199" i="561"/>
  <c r="X338" i="561" s="1"/>
  <c r="O199" i="561"/>
  <c r="R337" i="561" s="1"/>
  <c r="I199" i="561"/>
  <c r="I335" i="561" s="1"/>
  <c r="B343" i="561" s="1"/>
  <c r="G199" i="561"/>
  <c r="G335" i="561" s="1"/>
  <c r="V198" i="561"/>
  <c r="W198" i="561" s="1"/>
  <c r="N198" i="561"/>
  <c r="K198" i="561" a="1"/>
  <c r="K198" i="561" s="1"/>
  <c r="M198" i="561" s="1"/>
  <c r="J198" i="561" a="1"/>
  <c r="J198" i="561" s="1"/>
  <c r="H198" i="561"/>
  <c r="W197" i="561"/>
  <c r="V197" i="561"/>
  <c r="N197" i="561"/>
  <c r="K197" i="561" a="1"/>
  <c r="K197" i="561" s="1"/>
  <c r="M197" i="561" s="1"/>
  <c r="J197" i="561" a="1"/>
  <c r="J197" i="561" s="1"/>
  <c r="H197" i="561"/>
  <c r="K196" i="561"/>
  <c r="M196" i="561" s="1"/>
  <c r="K196" i="561" a="1"/>
  <c r="H196" i="561"/>
  <c r="K195" i="561" a="1"/>
  <c r="K195" i="561" s="1"/>
  <c r="M195" i="561" s="1"/>
  <c r="H195" i="561"/>
  <c r="K194" i="561"/>
  <c r="M194" i="561" s="1"/>
  <c r="K194" i="561" a="1"/>
  <c r="H194" i="561"/>
  <c r="K193" i="561" a="1"/>
  <c r="K193" i="561" s="1"/>
  <c r="M193" i="561" s="1"/>
  <c r="H193" i="561"/>
  <c r="V192" i="561"/>
  <c r="W192" i="561" s="1"/>
  <c r="N192" i="561"/>
  <c r="K192" i="561" a="1"/>
  <c r="K192" i="561" s="1"/>
  <c r="M192" i="561" s="1"/>
  <c r="J192" i="561" a="1"/>
  <c r="J192" i="561" s="1"/>
  <c r="H192" i="561"/>
  <c r="V191" i="561"/>
  <c r="W191" i="561" s="1"/>
  <c r="N191" i="561"/>
  <c r="K191" i="561"/>
  <c r="M191" i="561" s="1"/>
  <c r="K191" i="561" a="1"/>
  <c r="J191" i="561"/>
  <c r="J191" i="561" a="1"/>
  <c r="H191" i="561"/>
  <c r="V190" i="561"/>
  <c r="W190" i="561" s="1"/>
  <c r="N190" i="561"/>
  <c r="K190" i="561" a="1"/>
  <c r="K190" i="561" s="1"/>
  <c r="M190" i="561" s="1"/>
  <c r="J190" i="561" a="1"/>
  <c r="J190" i="561" s="1"/>
  <c r="H190" i="561"/>
  <c r="N189" i="561"/>
  <c r="K189" i="561" a="1"/>
  <c r="K189" i="561" s="1"/>
  <c r="M189" i="561" s="1"/>
  <c r="J189" i="561" a="1"/>
  <c r="J189" i="561" s="1"/>
  <c r="H189" i="561"/>
  <c r="N188" i="561"/>
  <c r="K188" i="561" a="1"/>
  <c r="K188" i="561" s="1"/>
  <c r="M188" i="561" s="1"/>
  <c r="J188" i="561" a="1"/>
  <c r="J188" i="561" s="1"/>
  <c r="H188" i="561"/>
  <c r="W187" i="561"/>
  <c r="V187" i="561"/>
  <c r="N187" i="561"/>
  <c r="K187" i="561" a="1"/>
  <c r="K187" i="561" s="1"/>
  <c r="M187" i="561" s="1"/>
  <c r="J187" i="561" a="1"/>
  <c r="J187" i="561" s="1"/>
  <c r="H187" i="561"/>
  <c r="V186" i="561"/>
  <c r="W186" i="561" s="1"/>
  <c r="N186" i="561"/>
  <c r="K186" i="561" a="1"/>
  <c r="K186" i="561" s="1"/>
  <c r="M186" i="561" s="1"/>
  <c r="J186" i="561" a="1"/>
  <c r="J186" i="561" s="1"/>
  <c r="H186" i="561"/>
  <c r="N185" i="561"/>
  <c r="K185" i="561"/>
  <c r="M185" i="561" s="1"/>
  <c r="K185" i="561" a="1"/>
  <c r="H185" i="561"/>
  <c r="N184" i="561"/>
  <c r="K184" i="561" a="1"/>
  <c r="K184" i="561" s="1"/>
  <c r="M184" i="561" s="1"/>
  <c r="H184" i="561"/>
  <c r="W183" i="561"/>
  <c r="V183" i="561"/>
  <c r="N183" i="561"/>
  <c r="K183" i="561" a="1"/>
  <c r="K183" i="561" s="1"/>
  <c r="M183" i="561" s="1"/>
  <c r="J183" i="561" a="1"/>
  <c r="J183" i="561" s="1"/>
  <c r="H183" i="561"/>
  <c r="V182" i="561"/>
  <c r="W182" i="561" s="1"/>
  <c r="N182" i="561"/>
  <c r="K182" i="561" a="1"/>
  <c r="K182" i="561" s="1"/>
  <c r="M182" i="561" s="1"/>
  <c r="J182" i="561" a="1"/>
  <c r="J182" i="561" s="1"/>
  <c r="H182" i="561"/>
  <c r="V181" i="561"/>
  <c r="W181" i="561" s="1"/>
  <c r="N181" i="561"/>
  <c r="K181" i="561"/>
  <c r="M181" i="561" s="1"/>
  <c r="K181" i="561" a="1"/>
  <c r="J181" i="561"/>
  <c r="J181" i="561" a="1"/>
  <c r="H181" i="561"/>
  <c r="V180" i="561"/>
  <c r="W180" i="561" s="1"/>
  <c r="N180" i="561"/>
  <c r="K180" i="561" a="1"/>
  <c r="K180" i="561" s="1"/>
  <c r="M180" i="561" s="1"/>
  <c r="J180" i="561" a="1"/>
  <c r="J180" i="561" s="1"/>
  <c r="H180" i="561"/>
  <c r="W179" i="561"/>
  <c r="V179" i="561"/>
  <c r="N179" i="561"/>
  <c r="K179" i="561" a="1"/>
  <c r="K179" i="561" s="1"/>
  <c r="M179" i="561" s="1"/>
  <c r="J179" i="561" a="1"/>
  <c r="J179" i="561" s="1"/>
  <c r="H179" i="561"/>
  <c r="V178" i="561"/>
  <c r="V199" i="561" s="1"/>
  <c r="N178" i="561"/>
  <c r="K178" i="561" a="1"/>
  <c r="K178" i="561" s="1"/>
  <c r="J178" i="561" a="1"/>
  <c r="J178" i="561" s="1"/>
  <c r="H178" i="561"/>
  <c r="H199" i="561" s="1"/>
  <c r="X171" i="561"/>
  <c r="Q529" i="561" s="1"/>
  <c r="X170" i="561"/>
  <c r="Q528" i="561" s="1"/>
  <c r="G170" i="561"/>
  <c r="C170" i="561"/>
  <c r="X169" i="561"/>
  <c r="Q527" i="561" s="1"/>
  <c r="I169" i="561"/>
  <c r="E169" i="561"/>
  <c r="K169" i="561" s="1"/>
  <c r="M169" i="561" s="1"/>
  <c r="I168" i="561"/>
  <c r="E168" i="561"/>
  <c r="K168" i="561" s="1"/>
  <c r="M168" i="561" s="1"/>
  <c r="I167" i="561"/>
  <c r="E167" i="561"/>
  <c r="K167" i="561" s="1"/>
  <c r="M167" i="561" s="1"/>
  <c r="X166" i="561"/>
  <c r="Q524" i="561" s="1"/>
  <c r="I166" i="561"/>
  <c r="I170" i="561" s="1"/>
  <c r="E166" i="561"/>
  <c r="K166" i="561" s="1"/>
  <c r="AA163" i="561"/>
  <c r="Z163" i="561"/>
  <c r="Y163" i="561"/>
  <c r="X163" i="561"/>
  <c r="U163" i="561"/>
  <c r="T163" i="561"/>
  <c r="S163" i="561"/>
  <c r="R163" i="561"/>
  <c r="Q163" i="561"/>
  <c r="P163" i="561"/>
  <c r="O163" i="561"/>
  <c r="R171" i="561" s="1"/>
  <c r="I163" i="561"/>
  <c r="G163" i="561"/>
  <c r="C529" i="561" s="1"/>
  <c r="H162" i="561"/>
  <c r="H161" i="561"/>
  <c r="H160" i="561"/>
  <c r="V159" i="561"/>
  <c r="W159" i="561" s="1"/>
  <c r="N159" i="561"/>
  <c r="K159" i="561" a="1"/>
  <c r="K159" i="561" s="1"/>
  <c r="J159" i="561" a="1"/>
  <c r="J159" i="561" s="1"/>
  <c r="H159" i="561"/>
  <c r="D159" i="561"/>
  <c r="W158" i="561"/>
  <c r="V158" i="561"/>
  <c r="N158" i="561"/>
  <c r="K158" i="561" a="1"/>
  <c r="K158" i="561" s="1"/>
  <c r="M158" i="561" s="1"/>
  <c r="J158" i="561" a="1"/>
  <c r="J158" i="561" s="1"/>
  <c r="H158" i="561"/>
  <c r="H157" i="561"/>
  <c r="H156" i="561"/>
  <c r="V155" i="561"/>
  <c r="W155" i="561" s="1"/>
  <c r="N155" i="561"/>
  <c r="K155" i="561" a="1"/>
  <c r="K155" i="561" s="1"/>
  <c r="M155" i="561" s="1"/>
  <c r="J155" i="561" a="1"/>
  <c r="J155" i="561" s="1"/>
  <c r="H155" i="561"/>
  <c r="V154" i="561"/>
  <c r="W154" i="561" s="1"/>
  <c r="N154" i="561"/>
  <c r="K154" i="561" a="1"/>
  <c r="K154" i="561" s="1"/>
  <c r="M154" i="561" s="1"/>
  <c r="J154" i="561" a="1"/>
  <c r="J154" i="561" s="1"/>
  <c r="H154" i="561"/>
  <c r="H153" i="561"/>
  <c r="V152" i="561"/>
  <c r="W152" i="561" s="1"/>
  <c r="N152" i="561"/>
  <c r="K152" i="561" a="1"/>
  <c r="K152" i="561" s="1"/>
  <c r="M152" i="561" s="1"/>
  <c r="J152" i="561" a="1"/>
  <c r="J152" i="561" s="1"/>
  <c r="H152" i="561"/>
  <c r="V151" i="561"/>
  <c r="W151" i="561" s="1"/>
  <c r="N151" i="561"/>
  <c r="K151" i="561" a="1"/>
  <c r="K151" i="561" s="1"/>
  <c r="M151" i="561" s="1"/>
  <c r="J151" i="561" a="1"/>
  <c r="J151" i="561" s="1"/>
  <c r="H151" i="561"/>
  <c r="V150" i="561"/>
  <c r="W150" i="561" s="1"/>
  <c r="N150" i="561"/>
  <c r="K150" i="561" a="1"/>
  <c r="K150" i="561" s="1"/>
  <c r="M150" i="561" s="1"/>
  <c r="J150" i="561" a="1"/>
  <c r="J150" i="561" s="1"/>
  <c r="H150" i="561"/>
  <c r="V149" i="561"/>
  <c r="N149" i="561"/>
  <c r="N163" i="561" s="1"/>
  <c r="K149" i="561" a="1"/>
  <c r="K149" i="561" s="1"/>
  <c r="J149" i="561" a="1"/>
  <c r="J149" i="561" s="1"/>
  <c r="H149" i="561"/>
  <c r="AA148" i="561"/>
  <c r="Z148" i="561"/>
  <c r="Y148" i="561"/>
  <c r="X148" i="561"/>
  <c r="U148" i="561"/>
  <c r="T148" i="561"/>
  <c r="S148" i="561"/>
  <c r="Q148" i="561"/>
  <c r="P148" i="561"/>
  <c r="O148" i="561"/>
  <c r="I148" i="561"/>
  <c r="G148" i="561"/>
  <c r="C528" i="561" s="1"/>
  <c r="V147" i="561"/>
  <c r="W147" i="561" s="1"/>
  <c r="N147" i="561"/>
  <c r="K147" i="561" a="1"/>
  <c r="K147" i="561" s="1"/>
  <c r="M147" i="561" s="1"/>
  <c r="J147" i="561" a="1"/>
  <c r="J147" i="561" s="1"/>
  <c r="H147" i="561"/>
  <c r="K146" i="561" a="1"/>
  <c r="K146" i="561" s="1"/>
  <c r="H146" i="561"/>
  <c r="K145" i="561" a="1"/>
  <c r="K145" i="561" s="1"/>
  <c r="H145" i="561"/>
  <c r="K144" i="561" a="1"/>
  <c r="K144" i="561" s="1"/>
  <c r="H144" i="561"/>
  <c r="K143" i="561" a="1"/>
  <c r="K143" i="561" s="1"/>
  <c r="H143" i="561"/>
  <c r="V142" i="561"/>
  <c r="W142" i="561" s="1"/>
  <c r="N142" i="561"/>
  <c r="K142" i="561" a="1"/>
  <c r="K142" i="561" s="1"/>
  <c r="M142" i="561" s="1"/>
  <c r="J142" i="561" a="1"/>
  <c r="J142" i="561" s="1"/>
  <c r="H142" i="561"/>
  <c r="V141" i="561"/>
  <c r="W141" i="561" s="1"/>
  <c r="N141" i="561"/>
  <c r="K141" i="561" a="1"/>
  <c r="K141" i="561" s="1"/>
  <c r="M141" i="561" s="1"/>
  <c r="J141" i="561" a="1"/>
  <c r="J141" i="561" s="1"/>
  <c r="H141" i="561"/>
  <c r="W140" i="561"/>
  <c r="V140" i="561"/>
  <c r="N140" i="561"/>
  <c r="K140" i="561" a="1"/>
  <c r="K140" i="561" s="1"/>
  <c r="M140" i="561" s="1"/>
  <c r="J140" i="561" a="1"/>
  <c r="J140" i="561" s="1"/>
  <c r="H140" i="561"/>
  <c r="V139" i="561"/>
  <c r="W139" i="561" s="1"/>
  <c r="N139" i="561"/>
  <c r="K139" i="561"/>
  <c r="M139" i="561" s="1"/>
  <c r="K139" i="561" a="1"/>
  <c r="J139" i="561" a="1"/>
  <c r="J139" i="561" s="1"/>
  <c r="H139" i="561"/>
  <c r="W138" i="561"/>
  <c r="V138" i="561"/>
  <c r="N138" i="561"/>
  <c r="N148" i="561" s="1"/>
  <c r="K138" i="561" a="1"/>
  <c r="K138" i="561" s="1"/>
  <c r="J138" i="561" a="1"/>
  <c r="J138" i="561" s="1"/>
  <c r="H138" i="561"/>
  <c r="AA137" i="561"/>
  <c r="Z137" i="561"/>
  <c r="Y137" i="561"/>
  <c r="X137" i="561"/>
  <c r="U137" i="561"/>
  <c r="T137" i="561"/>
  <c r="S137" i="561"/>
  <c r="Q137" i="561"/>
  <c r="P137" i="561"/>
  <c r="O137" i="561"/>
  <c r="I137" i="561"/>
  <c r="G137" i="561"/>
  <c r="C527" i="561" s="1"/>
  <c r="V136" i="561"/>
  <c r="W136" i="561" s="1"/>
  <c r="N136" i="561"/>
  <c r="K136" i="561" a="1"/>
  <c r="K136" i="561" s="1"/>
  <c r="M136" i="561" s="1"/>
  <c r="J136" i="561" a="1"/>
  <c r="J136" i="561" s="1"/>
  <c r="H136" i="561"/>
  <c r="V135" i="561"/>
  <c r="W135" i="561" s="1"/>
  <c r="N135" i="561"/>
  <c r="K135" i="561" a="1"/>
  <c r="K135" i="561" s="1"/>
  <c r="M135" i="561" s="1"/>
  <c r="J135" i="561" a="1"/>
  <c r="J135" i="561" s="1"/>
  <c r="H135" i="561"/>
  <c r="V134" i="561"/>
  <c r="W134" i="561" s="1"/>
  <c r="N134" i="561"/>
  <c r="K134" i="561" a="1"/>
  <c r="K134" i="561" s="1"/>
  <c r="M134" i="561" s="1"/>
  <c r="J134" i="561" a="1"/>
  <c r="J134" i="561" s="1"/>
  <c r="H134" i="561"/>
  <c r="V133" i="561"/>
  <c r="W133" i="561" s="1"/>
  <c r="N133" i="561"/>
  <c r="K133" i="561" a="1"/>
  <c r="K133" i="561" s="1"/>
  <c r="M133" i="561" s="1"/>
  <c r="J133" i="561" a="1"/>
  <c r="J133" i="561" s="1"/>
  <c r="H133" i="561"/>
  <c r="V132" i="561"/>
  <c r="W132" i="561" s="1"/>
  <c r="N132" i="561"/>
  <c r="K132" i="561" a="1"/>
  <c r="K132" i="561" s="1"/>
  <c r="M132" i="561" s="1"/>
  <c r="J132" i="561" a="1"/>
  <c r="J132" i="561" s="1"/>
  <c r="H132" i="561"/>
  <c r="V131" i="561"/>
  <c r="W131" i="561" s="1"/>
  <c r="N131" i="561"/>
  <c r="K131" i="561" a="1"/>
  <c r="K131" i="561" s="1"/>
  <c r="M131" i="561" s="1"/>
  <c r="J131" i="561" a="1"/>
  <c r="J131" i="561" s="1"/>
  <c r="H131" i="561"/>
  <c r="V130" i="561"/>
  <c r="W130" i="561" s="1"/>
  <c r="N130" i="561"/>
  <c r="K130" i="561" a="1"/>
  <c r="K130" i="561" s="1"/>
  <c r="M130" i="561" s="1"/>
  <c r="J130" i="561" a="1"/>
  <c r="J130" i="561" s="1"/>
  <c r="H130" i="561"/>
  <c r="V129" i="561"/>
  <c r="W129" i="561" s="1"/>
  <c r="N129" i="561"/>
  <c r="K129" i="561"/>
  <c r="M129" i="561" s="1"/>
  <c r="K129" i="561" a="1"/>
  <c r="J129" i="561"/>
  <c r="J129" i="561" a="1"/>
  <c r="H129" i="561"/>
  <c r="V128" i="561"/>
  <c r="W128" i="561" s="1"/>
  <c r="N128" i="561"/>
  <c r="K128" i="561" a="1"/>
  <c r="K128" i="561" s="1"/>
  <c r="M128" i="561" s="1"/>
  <c r="J128" i="561" a="1"/>
  <c r="J128" i="561" s="1"/>
  <c r="H128" i="561"/>
  <c r="W127" i="561"/>
  <c r="V127" i="561"/>
  <c r="N127" i="561"/>
  <c r="K127" i="561" a="1"/>
  <c r="K127" i="561" s="1"/>
  <c r="M127" i="561" s="1"/>
  <c r="J127" i="561" a="1"/>
  <c r="J127" i="561" s="1"/>
  <c r="H127" i="561"/>
  <c r="V126" i="561"/>
  <c r="W126" i="561" s="1"/>
  <c r="N126" i="561"/>
  <c r="K126" i="561" a="1"/>
  <c r="K126" i="561" s="1"/>
  <c r="M126" i="561" s="1"/>
  <c r="J126" i="561" a="1"/>
  <c r="J126" i="561" s="1"/>
  <c r="H126" i="561"/>
  <c r="V125" i="561"/>
  <c r="W125" i="561" s="1"/>
  <c r="N125" i="561"/>
  <c r="K125" i="561" a="1"/>
  <c r="K125" i="561" s="1"/>
  <c r="M125" i="561" s="1"/>
  <c r="J125" i="561" a="1"/>
  <c r="J125" i="561" s="1"/>
  <c r="H125" i="561"/>
  <c r="V124" i="561"/>
  <c r="W124" i="561" s="1"/>
  <c r="N124" i="561"/>
  <c r="K124" i="561" a="1"/>
  <c r="K124" i="561" s="1"/>
  <c r="M124" i="561" s="1"/>
  <c r="J124" i="561" a="1"/>
  <c r="J124" i="561" s="1"/>
  <c r="H124" i="561"/>
  <c r="V123" i="561"/>
  <c r="W123" i="561" s="1"/>
  <c r="N123" i="561"/>
  <c r="K123" i="561" a="1"/>
  <c r="K123" i="561" s="1"/>
  <c r="M123" i="561" s="1"/>
  <c r="J123" i="561" a="1"/>
  <c r="J123" i="561" s="1"/>
  <c r="H123" i="561"/>
  <c r="V122" i="561"/>
  <c r="W122" i="561" s="1"/>
  <c r="N122" i="561"/>
  <c r="K122" i="561" a="1"/>
  <c r="K122" i="561" s="1"/>
  <c r="J122" i="561" a="1"/>
  <c r="J122" i="561" s="1"/>
  <c r="H122" i="561"/>
  <c r="AA121" i="561"/>
  <c r="Z121" i="561"/>
  <c r="Y121" i="561"/>
  <c r="X121" i="561"/>
  <c r="U121" i="561"/>
  <c r="T121" i="561"/>
  <c r="S121" i="561"/>
  <c r="R121" i="561"/>
  <c r="Q121" i="561"/>
  <c r="P121" i="561"/>
  <c r="O121" i="561"/>
  <c r="I121" i="561"/>
  <c r="G121" i="561"/>
  <c r="C526" i="561" s="1"/>
  <c r="V120" i="561"/>
  <c r="W120" i="561" s="1"/>
  <c r="N120" i="561"/>
  <c r="K120" i="561" a="1"/>
  <c r="K120" i="561" s="1"/>
  <c r="M120" i="561" s="1"/>
  <c r="J120" i="561" a="1"/>
  <c r="J120" i="561" s="1"/>
  <c r="H120" i="561"/>
  <c r="V119" i="561"/>
  <c r="W119" i="561" s="1"/>
  <c r="N119" i="561"/>
  <c r="K119" i="561"/>
  <c r="M119" i="561" s="1"/>
  <c r="K119" i="561" a="1"/>
  <c r="J119" i="561"/>
  <c r="J119" i="561" a="1"/>
  <c r="H119" i="561"/>
  <c r="V118" i="561"/>
  <c r="W118" i="561" s="1"/>
  <c r="N118" i="561"/>
  <c r="K118" i="561" a="1"/>
  <c r="K118" i="561" s="1"/>
  <c r="M118" i="561" s="1"/>
  <c r="J118" i="561" a="1"/>
  <c r="J118" i="561" s="1"/>
  <c r="H118" i="561"/>
  <c r="K117" i="561" a="1"/>
  <c r="K117" i="561" s="1"/>
  <c r="H117" i="561"/>
  <c r="K116" i="561" a="1"/>
  <c r="K116" i="561" s="1"/>
  <c r="H116" i="561"/>
  <c r="K115" i="561"/>
  <c r="K115" i="561" a="1"/>
  <c r="H115" i="561"/>
  <c r="V114" i="561"/>
  <c r="W114" i="561" s="1"/>
  <c r="N114" i="561"/>
  <c r="K114" i="561" a="1"/>
  <c r="K114" i="561" s="1"/>
  <c r="M114" i="561" s="1"/>
  <c r="J114" i="561" a="1"/>
  <c r="J114" i="561" s="1"/>
  <c r="H114" i="561"/>
  <c r="W113" i="561"/>
  <c r="V113" i="561"/>
  <c r="N113" i="561"/>
  <c r="K113" i="561" a="1"/>
  <c r="K113" i="561" s="1"/>
  <c r="M113" i="561" s="1"/>
  <c r="J113" i="561" a="1"/>
  <c r="J113" i="561" s="1"/>
  <c r="H113" i="561"/>
  <c r="N112" i="561"/>
  <c r="K112" i="561" a="1"/>
  <c r="K112" i="561" s="1"/>
  <c r="M112" i="561" s="1"/>
  <c r="H112" i="561"/>
  <c r="N111" i="561"/>
  <c r="K111" i="561" a="1"/>
  <c r="K111" i="561" s="1"/>
  <c r="M111" i="561" s="1"/>
  <c r="H111" i="561"/>
  <c r="N110" i="561"/>
  <c r="K110" i="561" a="1"/>
  <c r="K110" i="561" s="1"/>
  <c r="M110" i="561" s="1"/>
  <c r="H110" i="561"/>
  <c r="N109" i="561"/>
  <c r="K109" i="561" a="1"/>
  <c r="K109" i="561" s="1"/>
  <c r="M109" i="561" s="1"/>
  <c r="H109" i="561"/>
  <c r="N108" i="561"/>
  <c r="K108" i="561" a="1"/>
  <c r="K108" i="561" s="1"/>
  <c r="M108" i="561" s="1"/>
  <c r="H108" i="561"/>
  <c r="N107" i="561"/>
  <c r="K107" i="561" a="1"/>
  <c r="K107" i="561" s="1"/>
  <c r="M107" i="561" s="1"/>
  <c r="H107" i="561"/>
  <c r="V106" i="561"/>
  <c r="W106" i="561" s="1"/>
  <c r="N106" i="561"/>
  <c r="K106" i="561" a="1"/>
  <c r="K106" i="561" s="1"/>
  <c r="M106" i="561" s="1"/>
  <c r="J106" i="561" a="1"/>
  <c r="J106" i="561" s="1"/>
  <c r="H106" i="561"/>
  <c r="V105" i="561"/>
  <c r="W105" i="561" s="1"/>
  <c r="N105" i="561"/>
  <c r="K105" i="561" a="1"/>
  <c r="K105" i="561" s="1"/>
  <c r="M105" i="561" s="1"/>
  <c r="J105" i="561" a="1"/>
  <c r="J105" i="561" s="1"/>
  <c r="H105" i="561"/>
  <c r="V104" i="561"/>
  <c r="W104" i="561" s="1"/>
  <c r="N104" i="561"/>
  <c r="K104" i="561" a="1"/>
  <c r="K104" i="561" s="1"/>
  <c r="M104" i="561" s="1"/>
  <c r="J104" i="561" a="1"/>
  <c r="J104" i="561" s="1"/>
  <c r="H104" i="561"/>
  <c r="V103" i="561"/>
  <c r="W103" i="561" s="1"/>
  <c r="N103" i="561"/>
  <c r="K103" i="561" a="1"/>
  <c r="K103" i="561" s="1"/>
  <c r="M103" i="561" s="1"/>
  <c r="J103" i="561" a="1"/>
  <c r="J103" i="561" s="1"/>
  <c r="H103" i="561"/>
  <c r="V102" i="561"/>
  <c r="W102" i="561" s="1"/>
  <c r="N102" i="561"/>
  <c r="K102" i="561" a="1"/>
  <c r="K102" i="561" s="1"/>
  <c r="M102" i="561" s="1"/>
  <c r="J102" i="561" a="1"/>
  <c r="J102" i="561" s="1"/>
  <c r="H102" i="561"/>
  <c r="V101" i="561"/>
  <c r="W101" i="561" s="1"/>
  <c r="N101" i="561"/>
  <c r="K101" i="561"/>
  <c r="M101" i="561" s="1"/>
  <c r="K101" i="561" a="1"/>
  <c r="J101" i="561"/>
  <c r="J101" i="561" a="1"/>
  <c r="H101" i="561"/>
  <c r="V100" i="561"/>
  <c r="W100" i="561" s="1"/>
  <c r="N100" i="561"/>
  <c r="K100" i="561" a="1"/>
  <c r="K100" i="561" s="1"/>
  <c r="M100" i="561" s="1"/>
  <c r="J100" i="561" a="1"/>
  <c r="J100" i="561" s="1"/>
  <c r="H100" i="561"/>
  <c r="W99" i="561"/>
  <c r="V99" i="561"/>
  <c r="N99" i="561"/>
  <c r="K99" i="561" a="1"/>
  <c r="K99" i="561" s="1"/>
  <c r="M99" i="561" s="1"/>
  <c r="J99" i="561" a="1"/>
  <c r="J99" i="561" s="1"/>
  <c r="H99" i="561"/>
  <c r="V98" i="561"/>
  <c r="W98" i="561" s="1"/>
  <c r="N98" i="561"/>
  <c r="K98" i="561" a="1"/>
  <c r="K98" i="561" s="1"/>
  <c r="M98" i="561" s="1"/>
  <c r="J98" i="561" a="1"/>
  <c r="J98" i="561" s="1"/>
  <c r="H98" i="561"/>
  <c r="V97" i="561"/>
  <c r="W97" i="561" s="1"/>
  <c r="N97" i="561"/>
  <c r="K97" i="561" a="1"/>
  <c r="K97" i="561" s="1"/>
  <c r="M97" i="561" s="1"/>
  <c r="J97" i="561" a="1"/>
  <c r="J97" i="561" s="1"/>
  <c r="H97" i="561"/>
  <c r="V96" i="561"/>
  <c r="W96" i="561" s="1"/>
  <c r="N96" i="561"/>
  <c r="K96" i="561" a="1"/>
  <c r="K96" i="561" s="1"/>
  <c r="M96" i="561" s="1"/>
  <c r="J96" i="561" a="1"/>
  <c r="J96" i="561" s="1"/>
  <c r="H96" i="561"/>
  <c r="V95" i="561"/>
  <c r="W95" i="561" s="1"/>
  <c r="N95" i="561"/>
  <c r="K95" i="561" a="1"/>
  <c r="K95" i="561" s="1"/>
  <c r="M95" i="561" s="1"/>
  <c r="J95" i="561" a="1"/>
  <c r="J95" i="561" s="1"/>
  <c r="H95" i="561"/>
  <c r="K94" i="561" a="1"/>
  <c r="K94" i="561" s="1"/>
  <c r="M94" i="561" s="1"/>
  <c r="H94" i="561"/>
  <c r="V93" i="561"/>
  <c r="W93" i="561" s="1"/>
  <c r="N93" i="561"/>
  <c r="K93" i="561" a="1"/>
  <c r="K93" i="561" s="1"/>
  <c r="M93" i="561" s="1"/>
  <c r="J93" i="561" a="1"/>
  <c r="J93" i="561" s="1"/>
  <c r="H93" i="561"/>
  <c r="V92" i="561"/>
  <c r="W92" i="561" s="1"/>
  <c r="N92" i="561"/>
  <c r="K92" i="561" a="1"/>
  <c r="K92" i="561" s="1"/>
  <c r="M92" i="561" s="1"/>
  <c r="J92" i="561" a="1"/>
  <c r="J92" i="561" s="1"/>
  <c r="H92" i="561"/>
  <c r="V91" i="561"/>
  <c r="W91" i="561" s="1"/>
  <c r="N91" i="561"/>
  <c r="K91" i="561" a="1"/>
  <c r="K91" i="561" s="1"/>
  <c r="M91" i="561" s="1"/>
  <c r="J91" i="561" a="1"/>
  <c r="J91" i="561" s="1"/>
  <c r="H91" i="561"/>
  <c r="W90" i="561"/>
  <c r="V90" i="561"/>
  <c r="N90" i="561"/>
  <c r="K90" i="561" a="1"/>
  <c r="K90" i="561" s="1"/>
  <c r="M90" i="561" s="1"/>
  <c r="J90" i="561" a="1"/>
  <c r="J90" i="561" s="1"/>
  <c r="H90" i="561"/>
  <c r="V89" i="561"/>
  <c r="W89" i="561" s="1"/>
  <c r="N89" i="561"/>
  <c r="K89" i="561" a="1"/>
  <c r="K89" i="561" s="1"/>
  <c r="M89" i="561" s="1"/>
  <c r="J89" i="561" a="1"/>
  <c r="J89" i="561" s="1"/>
  <c r="H89" i="561"/>
  <c r="V88" i="561"/>
  <c r="W88" i="561" s="1"/>
  <c r="N88" i="561"/>
  <c r="K88" i="561" a="1"/>
  <c r="K88" i="561" s="1"/>
  <c r="M88" i="561" s="1"/>
  <c r="J88" i="561" a="1"/>
  <c r="J88" i="561" s="1"/>
  <c r="H88" i="561"/>
  <c r="V87" i="561"/>
  <c r="N87" i="561"/>
  <c r="K87" i="561" a="1"/>
  <c r="K87" i="561" s="1"/>
  <c r="J87" i="561" a="1"/>
  <c r="J87" i="561" s="1"/>
  <c r="H87" i="561"/>
  <c r="AA86" i="561"/>
  <c r="Z86" i="561"/>
  <c r="Y86" i="561"/>
  <c r="X86" i="561"/>
  <c r="U86" i="561"/>
  <c r="T86" i="561"/>
  <c r="S86" i="561"/>
  <c r="R86" i="561"/>
  <c r="Q86" i="561"/>
  <c r="P86" i="561"/>
  <c r="O86" i="561"/>
  <c r="R167" i="561" s="1"/>
  <c r="I86" i="561"/>
  <c r="G86" i="561"/>
  <c r="C525" i="561" s="1"/>
  <c r="K85" i="561" a="1"/>
  <c r="K85" i="561" s="1"/>
  <c r="H85" i="561"/>
  <c r="K84" i="561" a="1"/>
  <c r="K84" i="561" s="1"/>
  <c r="H84" i="561"/>
  <c r="K83" i="561" a="1"/>
  <c r="K83" i="561" s="1"/>
  <c r="H83" i="561"/>
  <c r="K82" i="561" a="1"/>
  <c r="K82" i="561" s="1"/>
  <c r="H82" i="561"/>
  <c r="K81" i="561" a="1"/>
  <c r="K81" i="561" s="1"/>
  <c r="H81" i="561"/>
  <c r="K80" i="561" a="1"/>
  <c r="K80" i="561" s="1"/>
  <c r="H80" i="561"/>
  <c r="K79" i="561" a="1"/>
  <c r="K79" i="561" s="1"/>
  <c r="M79" i="561" s="1"/>
  <c r="H79" i="561"/>
  <c r="K78" i="561"/>
  <c r="M78" i="561" s="1"/>
  <c r="K78" i="561" a="1"/>
  <c r="H78" i="561"/>
  <c r="K77" i="561" a="1"/>
  <c r="K77" i="561" s="1"/>
  <c r="M77" i="561" s="1"/>
  <c r="H77" i="561"/>
  <c r="K76" i="561" a="1"/>
  <c r="K76" i="561" s="1"/>
  <c r="M76" i="561" s="1"/>
  <c r="H76" i="561"/>
  <c r="V75" i="561"/>
  <c r="W75" i="561" s="1"/>
  <c r="N75" i="561"/>
  <c r="K75" i="561" a="1"/>
  <c r="K75" i="561" s="1"/>
  <c r="M75" i="561" s="1"/>
  <c r="J75" i="561" a="1"/>
  <c r="J75" i="561" s="1"/>
  <c r="H75" i="561"/>
  <c r="V74" i="561"/>
  <c r="W74" i="561" s="1"/>
  <c r="N74" i="561"/>
  <c r="K74" i="561" a="1"/>
  <c r="K74" i="561" s="1"/>
  <c r="M74" i="561" s="1"/>
  <c r="J74" i="561" a="1"/>
  <c r="J74" i="561" s="1"/>
  <c r="H74" i="561"/>
  <c r="V73" i="561"/>
  <c r="W73" i="561" s="1"/>
  <c r="N73" i="561"/>
  <c r="K73" i="561" a="1"/>
  <c r="K73" i="561" s="1"/>
  <c r="M73" i="561" s="1"/>
  <c r="J73" i="561" a="1"/>
  <c r="J73" i="561" s="1"/>
  <c r="H73" i="561"/>
  <c r="V72" i="561"/>
  <c r="W72" i="561" s="1"/>
  <c r="N72" i="561"/>
  <c r="K72" i="561" a="1"/>
  <c r="K72" i="561" s="1"/>
  <c r="M72" i="561" s="1"/>
  <c r="J72" i="561" a="1"/>
  <c r="J72" i="561" s="1"/>
  <c r="H72" i="561"/>
  <c r="H71" i="561"/>
  <c r="V70" i="561"/>
  <c r="W70" i="561" s="1"/>
  <c r="N70" i="561"/>
  <c r="K70" i="561"/>
  <c r="M70" i="561" s="1"/>
  <c r="K70" i="561" a="1"/>
  <c r="J70" i="561"/>
  <c r="J70" i="561" a="1"/>
  <c r="H70" i="561"/>
  <c r="V69" i="561"/>
  <c r="W69" i="561" s="1"/>
  <c r="N69" i="561"/>
  <c r="K69" i="561" a="1"/>
  <c r="K69" i="561" s="1"/>
  <c r="M69" i="561" s="1"/>
  <c r="J69" i="561" a="1"/>
  <c r="J69" i="561" s="1"/>
  <c r="H69" i="561"/>
  <c r="K68" i="561"/>
  <c r="K68" i="561" a="1"/>
  <c r="H68" i="561"/>
  <c r="K67" i="561" a="1"/>
  <c r="K67" i="561" s="1"/>
  <c r="H67" i="561"/>
  <c r="V66" i="561"/>
  <c r="W66" i="561" s="1"/>
  <c r="N66" i="561"/>
  <c r="K66" i="561" a="1"/>
  <c r="K66" i="561" s="1"/>
  <c r="M66" i="561" s="1"/>
  <c r="J66" i="561" a="1"/>
  <c r="J66" i="561" s="1"/>
  <c r="H66" i="561"/>
  <c r="V65" i="561"/>
  <c r="W65" i="561" s="1"/>
  <c r="N65" i="561"/>
  <c r="K65" i="561" a="1"/>
  <c r="K65" i="561" s="1"/>
  <c r="M65" i="561" s="1"/>
  <c r="J65" i="561" a="1"/>
  <c r="J65" i="561" s="1"/>
  <c r="H65" i="561"/>
  <c r="V64" i="561"/>
  <c r="W64" i="561" s="1"/>
  <c r="N64" i="561"/>
  <c r="K64" i="561" a="1"/>
  <c r="K64" i="561" s="1"/>
  <c r="M64" i="561" s="1"/>
  <c r="J64" i="561" a="1"/>
  <c r="J64" i="561" s="1"/>
  <c r="H64" i="561"/>
  <c r="V63" i="561"/>
  <c r="W63" i="561" s="1"/>
  <c r="N63" i="561"/>
  <c r="K63" i="561" a="1"/>
  <c r="K63" i="561" s="1"/>
  <c r="M63" i="561" s="1"/>
  <c r="J63" i="561" a="1"/>
  <c r="J63" i="561" s="1"/>
  <c r="H63" i="561"/>
  <c r="V62" i="561"/>
  <c r="W62" i="561" s="1"/>
  <c r="N62" i="561"/>
  <c r="K62" i="561"/>
  <c r="M62" i="561" s="1"/>
  <c r="K62" i="561" a="1"/>
  <c r="J62" i="561"/>
  <c r="J62" i="561" a="1"/>
  <c r="H62" i="561"/>
  <c r="V61" i="561"/>
  <c r="W61" i="561" s="1"/>
  <c r="N61" i="561"/>
  <c r="K61" i="561" a="1"/>
  <c r="K61" i="561" s="1"/>
  <c r="M61" i="561" s="1"/>
  <c r="J61" i="561" a="1"/>
  <c r="J61" i="561" s="1"/>
  <c r="H61" i="561"/>
  <c r="W60" i="561"/>
  <c r="V60" i="561"/>
  <c r="N60" i="561"/>
  <c r="K60" i="561" a="1"/>
  <c r="K60" i="561" s="1"/>
  <c r="M60" i="561" s="1"/>
  <c r="J60" i="561" a="1"/>
  <c r="J60" i="561" s="1"/>
  <c r="H60" i="561"/>
  <c r="V59" i="561"/>
  <c r="W59" i="561" s="1"/>
  <c r="N59" i="561"/>
  <c r="K59" i="561" a="1"/>
  <c r="K59" i="561" s="1"/>
  <c r="M59" i="561" s="1"/>
  <c r="J59" i="561" a="1"/>
  <c r="J59" i="561" s="1"/>
  <c r="H59" i="561"/>
  <c r="V58" i="561"/>
  <c r="W58" i="561" s="1"/>
  <c r="N58" i="561"/>
  <c r="K58" i="561" a="1"/>
  <c r="K58" i="561" s="1"/>
  <c r="M58" i="561" s="1"/>
  <c r="J58" i="561" a="1"/>
  <c r="J58" i="561" s="1"/>
  <c r="H58" i="561"/>
  <c r="V57" i="561"/>
  <c r="W57" i="561" s="1"/>
  <c r="N57" i="561"/>
  <c r="K57" i="561" a="1"/>
  <c r="K57" i="561" s="1"/>
  <c r="M57" i="561" s="1"/>
  <c r="J57" i="561" a="1"/>
  <c r="J57" i="561" s="1"/>
  <c r="H57" i="561"/>
  <c r="K56" i="561" a="1"/>
  <c r="K56" i="561" s="1"/>
  <c r="M56" i="561" s="1"/>
  <c r="H56" i="561"/>
  <c r="K55" i="561" a="1"/>
  <c r="K55" i="561" s="1"/>
  <c r="M55" i="561" s="1"/>
  <c r="H55" i="561"/>
  <c r="K54" i="561" a="1"/>
  <c r="K54" i="561" s="1"/>
  <c r="M54" i="561" s="1"/>
  <c r="H54" i="561"/>
  <c r="K53" i="561" a="1"/>
  <c r="K53" i="561" s="1"/>
  <c r="M53" i="561" s="1"/>
  <c r="H53" i="561"/>
  <c r="N52" i="561"/>
  <c r="K52" i="561" a="1"/>
  <c r="K52" i="561" s="1"/>
  <c r="M52" i="561" s="1"/>
  <c r="H52" i="561"/>
  <c r="N51" i="561"/>
  <c r="K51" i="561" a="1"/>
  <c r="K51" i="561" s="1"/>
  <c r="M51" i="561" s="1"/>
  <c r="H51" i="561"/>
  <c r="N50" i="561"/>
  <c r="K50" i="561"/>
  <c r="M50" i="561" s="1"/>
  <c r="K50" i="561" a="1"/>
  <c r="H50" i="561"/>
  <c r="N49" i="561"/>
  <c r="K49" i="561" a="1"/>
  <c r="K49" i="561" s="1"/>
  <c r="M49" i="561" s="1"/>
  <c r="H49" i="561"/>
  <c r="W48" i="561"/>
  <c r="V48" i="561"/>
  <c r="N48" i="561"/>
  <c r="K48" i="561" a="1"/>
  <c r="K48" i="561" s="1"/>
  <c r="M48" i="561" s="1"/>
  <c r="J48" i="561" a="1"/>
  <c r="J48" i="561" s="1"/>
  <c r="H48" i="561"/>
  <c r="V47" i="561"/>
  <c r="W47" i="561" s="1"/>
  <c r="N47" i="561"/>
  <c r="K47" i="561" a="1"/>
  <c r="K47" i="561" s="1"/>
  <c r="M47" i="561" s="1"/>
  <c r="J47" i="561" a="1"/>
  <c r="J47" i="561" s="1"/>
  <c r="H47" i="561"/>
  <c r="V46" i="561"/>
  <c r="W46" i="561" s="1"/>
  <c r="N46" i="561"/>
  <c r="K46" i="561" a="1"/>
  <c r="K46" i="561" s="1"/>
  <c r="M46" i="561" s="1"/>
  <c r="J46" i="561" a="1"/>
  <c r="J46" i="561" s="1"/>
  <c r="H46" i="561"/>
  <c r="V45" i="561"/>
  <c r="W45" i="561" s="1"/>
  <c r="N45" i="561"/>
  <c r="K45" i="561" a="1"/>
  <c r="K45" i="561" s="1"/>
  <c r="M45" i="561" s="1"/>
  <c r="J45" i="561" a="1"/>
  <c r="J45" i="561" s="1"/>
  <c r="H45" i="561"/>
  <c r="V44" i="561"/>
  <c r="W44" i="561" s="1"/>
  <c r="N44" i="561"/>
  <c r="K44" i="561" a="1"/>
  <c r="K44" i="561" s="1"/>
  <c r="M44" i="561" s="1"/>
  <c r="J44" i="561" a="1"/>
  <c r="J44" i="561" s="1"/>
  <c r="H44" i="561"/>
  <c r="V43" i="561"/>
  <c r="W43" i="561" s="1"/>
  <c r="N43" i="561"/>
  <c r="K43" i="561" a="1"/>
  <c r="K43" i="561" s="1"/>
  <c r="M43" i="561" s="1"/>
  <c r="J43" i="561" a="1"/>
  <c r="J43" i="561" s="1"/>
  <c r="H43" i="561"/>
  <c r="V42" i="561"/>
  <c r="W42" i="561" s="1"/>
  <c r="N42" i="561"/>
  <c r="K42" i="561" a="1"/>
  <c r="K42" i="561" s="1"/>
  <c r="M42" i="561" s="1"/>
  <c r="J42" i="561" a="1"/>
  <c r="J42" i="561" s="1"/>
  <c r="H42" i="561"/>
  <c r="V41" i="561"/>
  <c r="W41" i="561" s="1"/>
  <c r="N41" i="561"/>
  <c r="K41" i="561" a="1"/>
  <c r="K41" i="561" s="1"/>
  <c r="M41" i="561" s="1"/>
  <c r="J41" i="561" a="1"/>
  <c r="J41" i="561" s="1"/>
  <c r="H41" i="561"/>
  <c r="V40" i="561"/>
  <c r="W40" i="561" s="1"/>
  <c r="N40" i="561"/>
  <c r="K40" i="561" a="1"/>
  <c r="K40" i="561" s="1"/>
  <c r="M40" i="561" s="1"/>
  <c r="J40" i="561"/>
  <c r="J40" i="561" a="1"/>
  <c r="H40" i="561"/>
  <c r="V39" i="561"/>
  <c r="W39" i="561" s="1"/>
  <c r="N39" i="561"/>
  <c r="K39" i="561" a="1"/>
  <c r="K39" i="561" s="1"/>
  <c r="M39" i="561" s="1"/>
  <c r="J39" i="561" a="1"/>
  <c r="J39" i="561" s="1"/>
  <c r="H39" i="561"/>
  <c r="V38" i="561"/>
  <c r="W38" i="561" s="1"/>
  <c r="N38" i="561"/>
  <c r="K38" i="561"/>
  <c r="M38" i="561" s="1"/>
  <c r="K38" i="561" a="1"/>
  <c r="J38" i="561"/>
  <c r="J38" i="561" a="1"/>
  <c r="H38" i="561"/>
  <c r="V37" i="561"/>
  <c r="W37" i="561" s="1"/>
  <c r="N37" i="561"/>
  <c r="K37" i="561" a="1"/>
  <c r="K37" i="561" s="1"/>
  <c r="M37" i="561" s="1"/>
  <c r="J37" i="561" a="1"/>
  <c r="J37" i="561" s="1"/>
  <c r="H37" i="561"/>
  <c r="H36" i="561"/>
  <c r="H35" i="561"/>
  <c r="H34" i="561"/>
  <c r="V33" i="561"/>
  <c r="W33" i="561" s="1"/>
  <c r="N33" i="561"/>
  <c r="K33" i="561" a="1"/>
  <c r="K33" i="561" s="1"/>
  <c r="M33" i="561" s="1"/>
  <c r="J33" i="561" a="1"/>
  <c r="J33" i="561" s="1"/>
  <c r="H33" i="561"/>
  <c r="V32" i="561"/>
  <c r="W32" i="561" s="1"/>
  <c r="N32" i="561"/>
  <c r="K32" i="561" a="1"/>
  <c r="K32" i="561" s="1"/>
  <c r="M32" i="561" s="1"/>
  <c r="J32" i="561" a="1"/>
  <c r="J32" i="561" s="1"/>
  <c r="H32" i="561"/>
  <c r="V31" i="561"/>
  <c r="W31" i="561" s="1"/>
  <c r="N31" i="561"/>
  <c r="K31" i="561" a="1"/>
  <c r="K31" i="561" s="1"/>
  <c r="M31" i="561" s="1"/>
  <c r="J31" i="561" a="1"/>
  <c r="J31" i="561" s="1"/>
  <c r="H31" i="561"/>
  <c r="K30" i="561" a="1"/>
  <c r="K30" i="561" s="1"/>
  <c r="H30" i="561"/>
  <c r="V29" i="561"/>
  <c r="V86" i="561" s="1"/>
  <c r="W86" i="561" s="1"/>
  <c r="N29" i="561"/>
  <c r="K29" i="561" a="1"/>
  <c r="K29" i="561" s="1"/>
  <c r="J29" i="561" a="1"/>
  <c r="J29" i="561" s="1"/>
  <c r="H29" i="561"/>
  <c r="H86" i="561" s="1"/>
  <c r="AA28" i="561"/>
  <c r="Z28" i="561"/>
  <c r="Y28" i="561"/>
  <c r="X28" i="561"/>
  <c r="U28" i="561"/>
  <c r="T28" i="561"/>
  <c r="S28" i="561"/>
  <c r="R28" i="561"/>
  <c r="Q28" i="561"/>
  <c r="P28" i="561"/>
  <c r="O28" i="561"/>
  <c r="G28" i="561"/>
  <c r="C524" i="561" s="1"/>
  <c r="V27" i="561"/>
  <c r="W27" i="561" s="1"/>
  <c r="N27" i="561"/>
  <c r="K27" i="561" a="1"/>
  <c r="K27" i="561" s="1"/>
  <c r="M27" i="561" s="1"/>
  <c r="J27" i="561" a="1"/>
  <c r="J27" i="561" s="1"/>
  <c r="H27" i="561"/>
  <c r="W26" i="561"/>
  <c r="V26" i="561"/>
  <c r="N26" i="561"/>
  <c r="K26" i="561" a="1"/>
  <c r="K26" i="561" s="1"/>
  <c r="M26" i="561" s="1"/>
  <c r="J26" i="561" a="1"/>
  <c r="J26" i="561" s="1"/>
  <c r="H26" i="561"/>
  <c r="K25" i="561"/>
  <c r="M25" i="561" s="1"/>
  <c r="K25" i="561" a="1"/>
  <c r="J25" i="561"/>
  <c r="J25" i="561" a="1"/>
  <c r="H25" i="561"/>
  <c r="K24" i="561" a="1"/>
  <c r="K24" i="561" s="1"/>
  <c r="M24" i="561" s="1"/>
  <c r="J24" i="561" a="1"/>
  <c r="J24" i="561" s="1"/>
  <c r="H24" i="561"/>
  <c r="K23" i="561"/>
  <c r="M23" i="561" s="1"/>
  <c r="K23" i="561" a="1"/>
  <c r="J23" i="561"/>
  <c r="J23" i="561" a="1"/>
  <c r="H23" i="561"/>
  <c r="K22" i="561" a="1"/>
  <c r="K22" i="561" s="1"/>
  <c r="M22" i="561" s="1"/>
  <c r="J22" i="561" a="1"/>
  <c r="J22" i="561" s="1"/>
  <c r="H22" i="561"/>
  <c r="V21" i="561"/>
  <c r="W21" i="561" s="1"/>
  <c r="N21" i="561"/>
  <c r="K21" i="561" a="1"/>
  <c r="K21" i="561" s="1"/>
  <c r="M21" i="561" s="1"/>
  <c r="J21" i="561" a="1"/>
  <c r="J21" i="561" s="1"/>
  <c r="H21" i="561"/>
  <c r="V20" i="561"/>
  <c r="W20" i="561" s="1"/>
  <c r="N20" i="561"/>
  <c r="K20" i="561" a="1"/>
  <c r="K20" i="561" s="1"/>
  <c r="M20" i="561" s="1"/>
  <c r="J20" i="561" a="1"/>
  <c r="J20" i="561" s="1"/>
  <c r="H20" i="561"/>
  <c r="V19" i="561"/>
  <c r="W19" i="561" s="1"/>
  <c r="N19" i="561"/>
  <c r="K19" i="561" a="1"/>
  <c r="K19" i="561" s="1"/>
  <c r="M19" i="561" s="1"/>
  <c r="J19" i="561" a="1"/>
  <c r="J19" i="561" s="1"/>
  <c r="H19" i="561"/>
  <c r="N18" i="561"/>
  <c r="K18" i="561" a="1"/>
  <c r="K18" i="561" s="1"/>
  <c r="M18" i="561" s="1"/>
  <c r="J18" i="561" a="1"/>
  <c r="J18" i="561" s="1"/>
  <c r="H18" i="561"/>
  <c r="N17" i="561"/>
  <c r="K17" i="561" a="1"/>
  <c r="K17" i="561" s="1"/>
  <c r="M17" i="561" s="1"/>
  <c r="J17" i="561" a="1"/>
  <c r="J17" i="561" s="1"/>
  <c r="H17" i="561"/>
  <c r="V16" i="561"/>
  <c r="W16" i="561" s="1"/>
  <c r="N16" i="561"/>
  <c r="K16" i="561" a="1"/>
  <c r="K16" i="561" s="1"/>
  <c r="M16" i="561" s="1"/>
  <c r="J16" i="561" a="1"/>
  <c r="J16" i="561" s="1"/>
  <c r="H16" i="561"/>
  <c r="V15" i="561"/>
  <c r="W15" i="561" s="1"/>
  <c r="N15" i="561"/>
  <c r="K15" i="561" a="1"/>
  <c r="K15" i="561" s="1"/>
  <c r="H15" i="561"/>
  <c r="I28" i="561" s="1"/>
  <c r="N14" i="561"/>
  <c r="K14" i="561" a="1"/>
  <c r="K14" i="561" s="1"/>
  <c r="M14" i="561" s="1"/>
  <c r="H14" i="561"/>
  <c r="N13" i="561"/>
  <c r="K13" i="561" a="1"/>
  <c r="K13" i="561" s="1"/>
  <c r="M13" i="561" s="1"/>
  <c r="H13" i="561"/>
  <c r="V12" i="561"/>
  <c r="W12" i="561" s="1"/>
  <c r="N12" i="561"/>
  <c r="K12" i="561" a="1"/>
  <c r="K12" i="561" s="1"/>
  <c r="M12" i="561" s="1"/>
  <c r="J12" i="561" a="1"/>
  <c r="J12" i="561" s="1"/>
  <c r="H12" i="561"/>
  <c r="V11" i="561"/>
  <c r="W11" i="561" s="1"/>
  <c r="N11" i="561"/>
  <c r="K11" i="561" a="1"/>
  <c r="K11" i="561" s="1"/>
  <c r="M11" i="561" s="1"/>
  <c r="J11" i="561" a="1"/>
  <c r="J11" i="561" s="1"/>
  <c r="H11" i="561"/>
  <c r="V10" i="561"/>
  <c r="W10" i="561" s="1"/>
  <c r="N10" i="561"/>
  <c r="K10" i="561" a="1"/>
  <c r="K10" i="561" s="1"/>
  <c r="M10" i="561" s="1"/>
  <c r="J10" i="561" a="1"/>
  <c r="J10" i="561" s="1"/>
  <c r="H10" i="561"/>
  <c r="V9" i="561"/>
  <c r="W9" i="561" s="1"/>
  <c r="N9" i="561"/>
  <c r="K9" i="561" a="1"/>
  <c r="K9" i="561" s="1"/>
  <c r="M9" i="561" s="1"/>
  <c r="J9" i="561" a="1"/>
  <c r="J9" i="561" s="1"/>
  <c r="H9" i="561"/>
  <c r="V8" i="561"/>
  <c r="W8" i="561" s="1"/>
  <c r="N8" i="561"/>
  <c r="K8" i="561" a="1"/>
  <c r="K8" i="561" s="1"/>
  <c r="M8" i="561" s="1"/>
  <c r="J8" i="561" a="1"/>
  <c r="J8" i="561" s="1"/>
  <c r="H8" i="561"/>
  <c r="V7" i="561"/>
  <c r="V28" i="561" s="1"/>
  <c r="N7" i="561"/>
  <c r="K7" i="561" a="1"/>
  <c r="K7" i="561" s="1"/>
  <c r="J7" i="561" a="1"/>
  <c r="J7" i="561" s="1"/>
  <c r="H7" i="561"/>
  <c r="H28" i="561" s="1"/>
  <c r="N28" i="561" l="1"/>
  <c r="R166" i="561"/>
  <c r="Q164" i="561"/>
  <c r="S164" i="561"/>
  <c r="U164" i="561"/>
  <c r="Y164" i="561"/>
  <c r="AA164" i="561"/>
  <c r="N86" i="561"/>
  <c r="H121" i="561"/>
  <c r="V121" i="561"/>
  <c r="W121" i="561" s="1"/>
  <c r="H137" i="561"/>
  <c r="R169" i="561"/>
  <c r="V148" i="561"/>
  <c r="W148" i="561" s="1"/>
  <c r="R170" i="561"/>
  <c r="H163" i="561"/>
  <c r="V163" i="561"/>
  <c r="N137" i="561"/>
  <c r="I164" i="561"/>
  <c r="B172" i="561" s="1"/>
  <c r="X167" i="561"/>
  <c r="R164" i="561"/>
  <c r="T164" i="561"/>
  <c r="X164" i="561"/>
  <c r="Z164" i="561"/>
  <c r="N121" i="561"/>
  <c r="N164" i="561" s="1"/>
  <c r="B173" i="561" s="1"/>
  <c r="E173" i="561" s="1"/>
  <c r="R168" i="561"/>
  <c r="R173" i="561" s="1"/>
  <c r="W163" i="561"/>
  <c r="H148" i="561"/>
  <c r="J148" i="561" a="1"/>
  <c r="J148" i="561" s="1"/>
  <c r="J163" i="561" a="1"/>
  <c r="J163" i="561" s="1"/>
  <c r="E530" i="564"/>
  <c r="M15" i="561"/>
  <c r="J15" i="561" a="1"/>
  <c r="J15" i="561" s="1"/>
  <c r="H257" i="561"/>
  <c r="H335" i="561" s="1"/>
  <c r="E342" i="561" s="1"/>
  <c r="V257" i="561"/>
  <c r="W257" i="561" s="1"/>
  <c r="J257" i="561" a="1"/>
  <c r="J257" i="561" s="1"/>
  <c r="R338" i="561"/>
  <c r="N292" i="561"/>
  <c r="W258" i="561"/>
  <c r="J292" i="561" a="1"/>
  <c r="J292" i="561" s="1"/>
  <c r="R339" i="561"/>
  <c r="N308" i="561"/>
  <c r="N319" i="561"/>
  <c r="W309" i="561"/>
  <c r="J319" i="561" a="1"/>
  <c r="J319" i="561" s="1"/>
  <c r="R341" i="561"/>
  <c r="H334" i="561"/>
  <c r="N428" i="561"/>
  <c r="K292" i="561"/>
  <c r="K319" i="561"/>
  <c r="K337" i="561"/>
  <c r="N370" i="561"/>
  <c r="H428" i="561"/>
  <c r="H507" i="561" s="1"/>
  <c r="E514" i="561" s="1"/>
  <c r="V428" i="561"/>
  <c r="W428" i="561" s="1"/>
  <c r="H463" i="561"/>
  <c r="K479" i="561"/>
  <c r="W506" i="561"/>
  <c r="K509" i="561"/>
  <c r="K510" i="561"/>
  <c r="M510" i="561" s="1"/>
  <c r="J463" i="561" a="1"/>
  <c r="J463" i="561" s="1"/>
  <c r="R511" i="561"/>
  <c r="N479" i="561"/>
  <c r="J490" i="561" a="1"/>
  <c r="J490" i="561" s="1"/>
  <c r="R513" i="561"/>
  <c r="I513" i="561"/>
  <c r="E513" i="561"/>
  <c r="H164" i="561"/>
  <c r="E171" i="561" s="1"/>
  <c r="E343" i="564"/>
  <c r="I343" i="564" s="1"/>
  <c r="M343" i="564" s="1"/>
  <c r="L335" i="564"/>
  <c r="I342" i="564" s="1"/>
  <c r="E515" i="564"/>
  <c r="I515" i="564" s="1"/>
  <c r="M515" i="564" s="1"/>
  <c r="L507" i="564"/>
  <c r="I514" i="564" s="1"/>
  <c r="T515" i="564"/>
  <c r="T511" i="564"/>
  <c r="T513" i="564"/>
  <c r="T512" i="564"/>
  <c r="L164" i="564"/>
  <c r="I171" i="564" s="1"/>
  <c r="T343" i="564"/>
  <c r="T341" i="564"/>
  <c r="T339" i="564"/>
  <c r="T340" i="564"/>
  <c r="T342" i="564"/>
  <c r="T338" i="564"/>
  <c r="T510" i="564"/>
  <c r="G520" i="564"/>
  <c r="K520" i="564" s="1"/>
  <c r="O520" i="564" s="1"/>
  <c r="I172" i="564"/>
  <c r="M172" i="564" s="1"/>
  <c r="Q530" i="564"/>
  <c r="S526" i="564" s="1"/>
  <c r="K530" i="564"/>
  <c r="T172" i="564"/>
  <c r="T168" i="564"/>
  <c r="T167" i="564"/>
  <c r="T169" i="564"/>
  <c r="T170" i="564"/>
  <c r="T171" i="564"/>
  <c r="M173" i="564" a="1"/>
  <c r="M173" i="564" s="1"/>
  <c r="O519" i="564" a="1"/>
  <c r="O519" i="564" s="1"/>
  <c r="I516" i="564"/>
  <c r="M516" i="564" s="1" a="1"/>
  <c r="M516" i="564" s="1"/>
  <c r="W507" i="564"/>
  <c r="Z515" i="564"/>
  <c r="Z512" i="564"/>
  <c r="Z511" i="564"/>
  <c r="Z514" i="564"/>
  <c r="Z513" i="564"/>
  <c r="T514" i="564"/>
  <c r="K28" i="561"/>
  <c r="M7" i="561"/>
  <c r="M28" i="561" s="1"/>
  <c r="K524" i="561"/>
  <c r="K121" i="561"/>
  <c r="M87" i="561"/>
  <c r="M121" i="561" s="1"/>
  <c r="K137" i="561"/>
  <c r="M122" i="561"/>
  <c r="M137" i="561" s="1"/>
  <c r="K527" i="561"/>
  <c r="K528" i="561"/>
  <c r="K163" i="561"/>
  <c r="M149" i="561"/>
  <c r="M163" i="561" s="1"/>
  <c r="K529" i="561"/>
  <c r="W28" i="561"/>
  <c r="C520" i="561"/>
  <c r="Q525" i="561"/>
  <c r="K86" i="561"/>
  <c r="M29" i="561"/>
  <c r="M86" i="561" s="1"/>
  <c r="K525" i="561"/>
  <c r="K148" i="561"/>
  <c r="K170" i="561"/>
  <c r="M166" i="561"/>
  <c r="K199" i="561"/>
  <c r="M178" i="561"/>
  <c r="M199" i="561" s="1"/>
  <c r="C530" i="561"/>
  <c r="E524" i="561" s="1"/>
  <c r="V137" i="561"/>
  <c r="W137" i="561" s="1"/>
  <c r="W149" i="561"/>
  <c r="O164" i="561"/>
  <c r="E170" i="561"/>
  <c r="N199" i="561"/>
  <c r="N335" i="561" s="1"/>
  <c r="B344" i="561" s="1"/>
  <c r="E344" i="561" s="1"/>
  <c r="W178" i="561"/>
  <c r="W199" i="561" s="1"/>
  <c r="J199" i="561" a="1"/>
  <c r="J199" i="561" s="1"/>
  <c r="M257" i="561"/>
  <c r="K334" i="561"/>
  <c r="K370" i="561"/>
  <c r="M349" i="561"/>
  <c r="M370" i="561" s="1"/>
  <c r="W7" i="561"/>
  <c r="J28" i="561" a="1"/>
  <c r="J28" i="561" s="1"/>
  <c r="W29" i="561"/>
  <c r="J86" i="561" a="1"/>
  <c r="J86" i="561" s="1"/>
  <c r="W87" i="561"/>
  <c r="J121" i="561" a="1"/>
  <c r="J121" i="561" s="1"/>
  <c r="J137" i="561" a="1"/>
  <c r="J137" i="561" s="1"/>
  <c r="M138" i="561"/>
  <c r="M148" i="561" s="1"/>
  <c r="G164" i="561"/>
  <c r="P164" i="561"/>
  <c r="X168" i="561" s="1"/>
  <c r="B342" i="561"/>
  <c r="J335" i="561" a="1"/>
  <c r="J335" i="561" s="1"/>
  <c r="M342" i="561" s="1"/>
  <c r="R344" i="561"/>
  <c r="T343" i="561" s="1"/>
  <c r="K308" i="561"/>
  <c r="M293" i="561"/>
  <c r="M308" i="561" s="1"/>
  <c r="T340" i="561"/>
  <c r="K341" i="561"/>
  <c r="M337" i="561"/>
  <c r="K257" i="561"/>
  <c r="V308" i="561"/>
  <c r="W308" i="561" s="1"/>
  <c r="O335" i="561"/>
  <c r="E341" i="561"/>
  <c r="B514" i="561"/>
  <c r="J507" i="561" a="1"/>
  <c r="J507" i="561" s="1"/>
  <c r="M514" i="561" s="1"/>
  <c r="R509" i="561"/>
  <c r="O507" i="561"/>
  <c r="X510" i="561" s="1"/>
  <c r="X509" i="561"/>
  <c r="M258" i="561"/>
  <c r="M292" i="561" s="1"/>
  <c r="M309" i="561"/>
  <c r="M319" i="561" s="1"/>
  <c r="M320" i="561"/>
  <c r="M334" i="561" s="1"/>
  <c r="P335" i="561"/>
  <c r="X339" i="561" s="1"/>
  <c r="W349" i="561"/>
  <c r="W370" i="561" s="1"/>
  <c r="J370" i="561" a="1"/>
  <c r="J370" i="561" s="1"/>
  <c r="K428" i="561"/>
  <c r="K463" i="561"/>
  <c r="M429" i="561"/>
  <c r="M463" i="561" s="1"/>
  <c r="N463" i="561"/>
  <c r="N507" i="561" s="1"/>
  <c r="B516" i="561" s="1"/>
  <c r="E516" i="561" s="1"/>
  <c r="M464" i="561"/>
  <c r="M479" i="561" s="1"/>
  <c r="K490" i="561"/>
  <c r="M480" i="561"/>
  <c r="M490" i="561" s="1"/>
  <c r="V490" i="561"/>
  <c r="W490" i="561" s="1"/>
  <c r="M509" i="561"/>
  <c r="R534" i="561"/>
  <c r="S534" i="561" a="1"/>
  <c r="S534" i="561" s="1"/>
  <c r="V463" i="561"/>
  <c r="W463" i="561" s="1"/>
  <c r="W429" i="561"/>
  <c r="V479" i="561"/>
  <c r="W479" i="561" s="1"/>
  <c r="K506" i="561"/>
  <c r="M491" i="561"/>
  <c r="M506" i="561" s="1"/>
  <c r="R535" i="561"/>
  <c r="S535" i="561" a="1"/>
  <c r="S535" i="561" s="1"/>
  <c r="Q533" i="561"/>
  <c r="T533" i="561" a="1"/>
  <c r="T533" i="561" s="1"/>
  <c r="T534" i="561" a="1"/>
  <c r="T534" i="561" s="1"/>
  <c r="T535" i="561" a="1"/>
  <c r="T535" i="561" s="1"/>
  <c r="V506" i="561"/>
  <c r="J506" i="561" a="1"/>
  <c r="J506" i="561" s="1"/>
  <c r="K511" i="561"/>
  <c r="M511" i="561" s="1"/>
  <c r="K512" i="561"/>
  <c r="M512" i="561" s="1"/>
  <c r="C536" i="561"/>
  <c r="T536" i="561" s="1" a="1"/>
  <c r="T536" i="561" s="1"/>
  <c r="E529" i="561" l="1"/>
  <c r="E528" i="561"/>
  <c r="T166" i="561" a="1"/>
  <c r="T166" i="561" s="1"/>
  <c r="T167" i="561"/>
  <c r="T168" i="561"/>
  <c r="X173" i="561"/>
  <c r="Z172" i="561" s="1"/>
  <c r="K526" i="561"/>
  <c r="T171" i="561"/>
  <c r="T170" i="561"/>
  <c r="T169" i="561"/>
  <c r="T337" i="561" a="1"/>
  <c r="T337" i="561" s="1"/>
  <c r="G519" i="561"/>
  <c r="E527" i="561"/>
  <c r="E525" i="561"/>
  <c r="K519" i="564"/>
  <c r="M528" i="564"/>
  <c r="M525" i="564"/>
  <c r="M526" i="564"/>
  <c r="M529" i="564"/>
  <c r="M527" i="564"/>
  <c r="K521" i="564"/>
  <c r="O521" i="564" s="1" a="1"/>
  <c r="O521" i="564" s="1"/>
  <c r="S528" i="564"/>
  <c r="S527" i="564"/>
  <c r="S529" i="564"/>
  <c r="S524" i="564" a="1"/>
  <c r="S524" i="564" s="1"/>
  <c r="S530" i="564" s="1"/>
  <c r="S525" i="564"/>
  <c r="M524" i="564" a="1"/>
  <c r="M524" i="564" s="1"/>
  <c r="Z166" i="561" a="1"/>
  <c r="Z166" i="561" s="1"/>
  <c r="Q526" i="561"/>
  <c r="Z168" i="561"/>
  <c r="V507" i="561"/>
  <c r="K507" i="561"/>
  <c r="T342" i="561"/>
  <c r="T341" i="561"/>
  <c r="T338" i="561"/>
  <c r="W335" i="561"/>
  <c r="Z171" i="561"/>
  <c r="E526" i="561"/>
  <c r="M335" i="561"/>
  <c r="C521" i="561"/>
  <c r="G521" i="561" s="1"/>
  <c r="V164" i="561"/>
  <c r="I173" i="561" s="1"/>
  <c r="K530" i="561"/>
  <c r="M525" i="561" s="1"/>
  <c r="T172" i="561"/>
  <c r="M164" i="561"/>
  <c r="R533" i="561"/>
  <c r="R536" i="561" s="1"/>
  <c r="S533" i="561" a="1"/>
  <c r="S533" i="561" s="1"/>
  <c r="Q536" i="561"/>
  <c r="S536" i="561" s="1" a="1"/>
  <c r="S536" i="561" s="1"/>
  <c r="K513" i="561"/>
  <c r="M513" i="561" s="1"/>
  <c r="X516" i="561"/>
  <c r="Z509" i="561" s="1" a="1"/>
  <c r="Z509" i="561" s="1"/>
  <c r="R516" i="561"/>
  <c r="T509" i="561" s="1" a="1"/>
  <c r="T509" i="561" s="1"/>
  <c r="X344" i="561"/>
  <c r="Z339" i="561" s="1"/>
  <c r="M341" i="561"/>
  <c r="V335" i="561"/>
  <c r="I344" i="561" s="1"/>
  <c r="M344" i="561" s="1" a="1"/>
  <c r="M344" i="561" s="1"/>
  <c r="B171" i="561"/>
  <c r="C519" i="561" s="1"/>
  <c r="J164" i="561" a="1"/>
  <c r="J164" i="561" s="1"/>
  <c r="M171" i="561" s="1"/>
  <c r="M507" i="561"/>
  <c r="T339" i="561"/>
  <c r="Z170" i="561"/>
  <c r="Z169" i="561"/>
  <c r="K335" i="561"/>
  <c r="M170" i="561"/>
  <c r="Z167" i="561"/>
  <c r="W164" i="561"/>
  <c r="M524" i="561" a="1"/>
  <c r="M524" i="561" s="1"/>
  <c r="K164" i="561"/>
  <c r="E172" i="561" s="1"/>
  <c r="E530" i="561" l="1"/>
  <c r="I172" i="561"/>
  <c r="M172" i="561" s="1"/>
  <c r="O519" i="561" a="1"/>
  <c r="O519" i="561" s="1"/>
  <c r="Z514" i="561"/>
  <c r="Z512" i="561"/>
  <c r="Z513" i="561"/>
  <c r="Z511" i="561"/>
  <c r="Z515" i="561"/>
  <c r="M527" i="561"/>
  <c r="M529" i="561"/>
  <c r="M526" i="561"/>
  <c r="E515" i="561"/>
  <c r="I515" i="561" s="1"/>
  <c r="M515" i="561" s="1"/>
  <c r="L507" i="561"/>
  <c r="I514" i="561" s="1"/>
  <c r="Z510" i="561"/>
  <c r="E343" i="561"/>
  <c r="I343" i="561" s="1"/>
  <c r="M343" i="561" s="1"/>
  <c r="L335" i="561"/>
  <c r="I342" i="561" s="1"/>
  <c r="L164" i="561"/>
  <c r="I171" i="561" s="1"/>
  <c r="Z337" i="561" a="1"/>
  <c r="Z337" i="561" s="1"/>
  <c r="Z342" i="561"/>
  <c r="Z340" i="561"/>
  <c r="Z343" i="561"/>
  <c r="Z338" i="561"/>
  <c r="Z341" i="561"/>
  <c r="T515" i="561"/>
  <c r="T513" i="561"/>
  <c r="T512" i="561"/>
  <c r="T511" i="561"/>
  <c r="T510" i="561"/>
  <c r="T514" i="561"/>
  <c r="M528" i="561"/>
  <c r="M173" i="561" a="1"/>
  <c r="M173" i="561" s="1"/>
  <c r="W507" i="561"/>
  <c r="I516" i="561"/>
  <c r="M516" i="561" s="1" a="1"/>
  <c r="M516" i="561" s="1"/>
  <c r="Q530" i="561"/>
  <c r="S526" i="561" s="1"/>
  <c r="K521" i="561" l="1"/>
  <c r="O521" i="561" s="1" a="1"/>
  <c r="O521" i="561" s="1"/>
  <c r="S524" i="561" a="1"/>
  <c r="S524" i="561" s="1"/>
  <c r="S527" i="561"/>
  <c r="S529" i="561"/>
  <c r="S528" i="561"/>
  <c r="S525" i="561"/>
  <c r="G520" i="561"/>
  <c r="S530" i="561" l="1"/>
  <c r="K520" i="561"/>
  <c r="O520" i="561" s="1"/>
  <c r="K519" i="561"/>
  <c r="H488" i="508" l="1"/>
  <c r="H488" i="505"/>
  <c r="H488" i="489"/>
  <c r="K146" i="508" a="1"/>
  <c r="K146" i="508" s="1"/>
  <c r="K146" i="505" a="1"/>
  <c r="K146" i="505" s="1"/>
  <c r="K146" i="489" a="1"/>
  <c r="K146" i="489" s="1"/>
  <c r="H317" i="489"/>
  <c r="H317" i="508"/>
  <c r="H317" i="505"/>
  <c r="AC486" i="489" l="1"/>
  <c r="AC487" i="489"/>
  <c r="AC359" i="489"/>
  <c r="AC360" i="489"/>
  <c r="AC315" i="489"/>
  <c r="AC316" i="489"/>
  <c r="AC144" i="489"/>
  <c r="AC145" i="489"/>
  <c r="K10" i="534" l="1"/>
  <c r="I11" i="534"/>
  <c r="F11" i="534"/>
  <c r="C11" i="534"/>
  <c r="J10" i="534"/>
  <c r="G10" i="534"/>
  <c r="D10" i="534"/>
  <c r="H486" i="508" l="1"/>
  <c r="H487" i="508"/>
  <c r="H486" i="505"/>
  <c r="H487" i="505"/>
  <c r="H486" i="489"/>
  <c r="H487" i="489"/>
  <c r="H316" i="508"/>
  <c r="H316" i="505"/>
  <c r="H316" i="489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J315" i="505" l="1" a="1"/>
  <c r="J315" i="505" s="1"/>
  <c r="J314" i="505" a="1"/>
  <c r="J314" i="505" s="1"/>
  <c r="J312" i="505" a="1"/>
  <c r="J312" i="505" s="1"/>
  <c r="J142" i="505" a="1"/>
  <c r="J142" i="505" s="1"/>
  <c r="J141" i="505" l="1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508" l="1"/>
  <c r="H315" i="505"/>
  <c r="H315" i="489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J553" i="508" s="1"/>
  <c r="M553" i="508" s="1"/>
  <c r="O86" i="508"/>
  <c r="V32" i="508"/>
  <c r="W32" i="508" s="1"/>
  <c r="H37" i="508"/>
  <c r="J38" i="508" a="1"/>
  <c r="J38" i="508" s="1"/>
  <c r="J39" i="508" a="1"/>
  <c r="J39" i="508" s="1"/>
  <c r="V39" i="508"/>
  <c r="W39" i="508" s="1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W88" i="508" s="1"/>
  <c r="J90" i="508" a="1"/>
  <c r="J90" i="508" s="1"/>
  <c r="V90" i="508"/>
  <c r="W90" i="508" s="1"/>
  <c r="J92" i="508" a="1"/>
  <c r="J92" i="508" s="1"/>
  <c r="V92" i="508"/>
  <c r="W92" i="508" s="1"/>
  <c r="V95" i="508"/>
  <c r="W95" i="508" s="1"/>
  <c r="M98" i="508"/>
  <c r="J98" i="508" a="1"/>
  <c r="J98" i="508" s="1"/>
  <c r="M99" i="508"/>
  <c r="V99" i="508"/>
  <c r="W99" i="508" s="1"/>
  <c r="M102" i="508"/>
  <c r="J102" i="508" a="1"/>
  <c r="J102" i="508" s="1"/>
  <c r="M103" i="508"/>
  <c r="V103" i="508"/>
  <c r="W103" i="508" s="1"/>
  <c r="M106" i="508"/>
  <c r="J106" i="508" a="1"/>
  <c r="J106" i="508" s="1"/>
  <c r="M107" i="508"/>
  <c r="M109" i="508"/>
  <c r="M111" i="508"/>
  <c r="M113" i="508"/>
  <c r="V113" i="508"/>
  <c r="W113" i="508" s="1"/>
  <c r="G137" i="508"/>
  <c r="J555" i="508" s="1"/>
  <c r="M555" i="508" s="1"/>
  <c r="V122" i="508"/>
  <c r="W122" i="508" s="1"/>
  <c r="M125" i="508"/>
  <c r="J125" i="508" a="1"/>
  <c r="J125" i="508" s="1"/>
  <c r="M126" i="508"/>
  <c r="V126" i="508"/>
  <c r="W126" i="508" s="1"/>
  <c r="M129" i="508"/>
  <c r="J129" i="508" a="1"/>
  <c r="J129" i="508" s="1"/>
  <c r="M130" i="508"/>
  <c r="V130" i="508"/>
  <c r="W130" i="508" s="1"/>
  <c r="J133" i="508" a="1"/>
  <c r="J133" i="508" s="1"/>
  <c r="V133" i="508"/>
  <c r="M136" i="508"/>
  <c r="J136" i="508" a="1"/>
  <c r="J136" i="508" s="1"/>
  <c r="V138" i="508"/>
  <c r="V148" i="508" s="1"/>
  <c r="W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W186" i="508" s="1"/>
  <c r="V210" i="508"/>
  <c r="W210" i="508" s="1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W301" i="508" s="1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L565" i="508" s="1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W209" i="508" s="1"/>
  <c r="M213" i="508"/>
  <c r="W229" i="508"/>
  <c r="W233" i="508"/>
  <c r="W310" i="508"/>
  <c r="W312" i="508"/>
  <c r="K330" i="508" a="1"/>
  <c r="K330" i="508" s="1"/>
  <c r="M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J565" i="508" s="1"/>
  <c r="N349" i="508"/>
  <c r="P370" i="508"/>
  <c r="P507" i="508" s="1"/>
  <c r="R370" i="508"/>
  <c r="R507" i="508" s="1"/>
  <c r="T370" i="508"/>
  <c r="T507" i="508" s="1"/>
  <c r="V349" i="508"/>
  <c r="W349" i="508" s="1"/>
  <c r="Y370" i="508"/>
  <c r="AA370" i="508"/>
  <c r="M351" i="508"/>
  <c r="K371" i="508" a="1"/>
  <c r="K371" i="508" s="1"/>
  <c r="M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J463" i="508" s="1" a="1"/>
  <c r="J463" i="508" s="1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0" i="508" s="1"/>
  <c r="M489" i="508"/>
  <c r="V506" i="508"/>
  <c r="W506" i="508" s="1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L559" i="508" s="1"/>
  <c r="O199" i="508"/>
  <c r="Q199" i="508"/>
  <c r="S199" i="508"/>
  <c r="U199" i="508"/>
  <c r="Y199" i="508"/>
  <c r="Y335" i="508" s="1"/>
  <c r="AA199" i="508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P199" i="508"/>
  <c r="P335" i="508" s="1"/>
  <c r="X339" i="508" s="1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H210" i="508"/>
  <c r="J210" i="508" a="1"/>
  <c r="J210" i="508" s="1"/>
  <c r="M203" i="508"/>
  <c r="V208" i="508"/>
  <c r="W208" i="508" s="1"/>
  <c r="H209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U292" i="508"/>
  <c r="X292" i="508"/>
  <c r="Z292" i="508"/>
  <c r="W274" i="508"/>
  <c r="W276" i="508"/>
  <c r="W285" i="508"/>
  <c r="W290" i="508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7" i="508"/>
  <c r="W318" i="508"/>
  <c r="W321" i="508"/>
  <c r="W323" i="508"/>
  <c r="W325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K319" i="508" s="1"/>
  <c r="M318" i="508"/>
  <c r="N320" i="508"/>
  <c r="V320" i="508"/>
  <c r="W320" i="508" s="1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240" i="508"/>
  <c r="G257" i="508"/>
  <c r="J257" i="508" s="1" a="1"/>
  <c r="J257" i="508" s="1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8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J89" i="508" a="1"/>
  <c r="J89" i="508" s="1"/>
  <c r="K90" i="508" a="1"/>
  <c r="K90" i="508" s="1"/>
  <c r="M90" i="508" s="1"/>
  <c r="J91" i="508" a="1"/>
  <c r="J91" i="508" s="1"/>
  <c r="K92" i="508" a="1"/>
  <c r="K92" i="508" s="1"/>
  <c r="M92" i="508" s="1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101" i="508"/>
  <c r="W105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H39" i="508"/>
  <c r="K29" i="508" a="1"/>
  <c r="K29" i="508" s="1"/>
  <c r="M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J86" i="508" a="1"/>
  <c r="J86" i="508" s="1"/>
  <c r="Q528" i="508"/>
  <c r="J554" i="508"/>
  <c r="C526" i="508"/>
  <c r="M118" i="508"/>
  <c r="M119" i="508"/>
  <c r="M120" i="508"/>
  <c r="J137" i="508" a="1"/>
  <c r="J137" i="508" s="1"/>
  <c r="C528" i="508"/>
  <c r="J148" i="508" a="1"/>
  <c r="J148" i="508" s="1"/>
  <c r="M139" i="508"/>
  <c r="M140" i="508"/>
  <c r="M141" i="508"/>
  <c r="M142" i="508"/>
  <c r="M159" i="508"/>
  <c r="M160" i="508"/>
  <c r="J552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X338" i="508"/>
  <c r="V178" i="508"/>
  <c r="K195" i="508" a="1"/>
  <c r="K195" i="508" s="1"/>
  <c r="M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P86" i="508"/>
  <c r="K87" i="508" a="1"/>
  <c r="K87" i="508" s="1"/>
  <c r="K196" i="508" a="1"/>
  <c r="K196" i="508" s="1"/>
  <c r="M196" i="508" s="1"/>
  <c r="H196" i="508"/>
  <c r="J560" i="508"/>
  <c r="M560" i="508" s="1"/>
  <c r="M200" i="508"/>
  <c r="M216" i="508"/>
  <c r="J561" i="508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J562" i="508"/>
  <c r="M562" i="508" s="1"/>
  <c r="J308" i="508" a="1"/>
  <c r="J308" i="508" s="1"/>
  <c r="N293" i="508"/>
  <c r="V293" i="508"/>
  <c r="K301" i="508" a="1"/>
  <c r="K301" i="508" s="1"/>
  <c r="M301" i="508" s="1"/>
  <c r="J301" i="508" a="1"/>
  <c r="J301" i="508" s="1"/>
  <c r="H301" i="508"/>
  <c r="K303" i="508" a="1"/>
  <c r="K303" i="508" s="1"/>
  <c r="M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M350" i="508"/>
  <c r="M353" i="508"/>
  <c r="M355" i="508"/>
  <c r="M357" i="508"/>
  <c r="M361" i="508"/>
  <c r="M363" i="508"/>
  <c r="M365" i="508"/>
  <c r="M367" i="508"/>
  <c r="M369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K304" i="508" a="1"/>
  <c r="K304" i="508" s="1"/>
  <c r="M304" i="508" s="1"/>
  <c r="J304" i="508" a="1"/>
  <c r="J304" i="508" s="1"/>
  <c r="H304" i="508"/>
  <c r="W304" i="508"/>
  <c r="M309" i="508"/>
  <c r="J563" i="508"/>
  <c r="H306" i="508"/>
  <c r="J306" i="508" a="1"/>
  <c r="J306" i="508" s="1"/>
  <c r="H307" i="508"/>
  <c r="J307" i="508" a="1"/>
  <c r="J307" i="508" s="1"/>
  <c r="N309" i="508"/>
  <c r="V309" i="508"/>
  <c r="H318" i="508"/>
  <c r="J318" i="508" a="1"/>
  <c r="J318" i="508" s="1"/>
  <c r="H320" i="508"/>
  <c r="J320" i="508" a="1"/>
  <c r="J320" i="508" s="1"/>
  <c r="K320" i="508" a="1"/>
  <c r="K320" i="508" s="1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H396" i="508"/>
  <c r="H398" i="508"/>
  <c r="J567" i="508"/>
  <c r="J546" i="508"/>
  <c r="L567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M466" i="508"/>
  <c r="M468" i="508"/>
  <c r="M470" i="508"/>
  <c r="M472" i="508"/>
  <c r="M474" i="508"/>
  <c r="M476" i="508"/>
  <c r="M478" i="508"/>
  <c r="G479" i="508"/>
  <c r="I479" i="508"/>
  <c r="O490" i="508"/>
  <c r="R513" i="508" s="1"/>
  <c r="J569" i="508"/>
  <c r="J506" i="508" a="1"/>
  <c r="J506" i="508" s="1"/>
  <c r="L569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J292" i="508" l="1" a="1"/>
  <c r="J292" i="508" s="1"/>
  <c r="K257" i="508"/>
  <c r="L546" i="508"/>
  <c r="M546" i="508" s="1"/>
  <c r="K334" i="508"/>
  <c r="M561" i="508"/>
  <c r="S335" i="508"/>
  <c r="O335" i="508"/>
  <c r="C524" i="508"/>
  <c r="AA335" i="508"/>
  <c r="N370" i="508"/>
  <c r="R512" i="508"/>
  <c r="K490" i="508"/>
  <c r="R510" i="508"/>
  <c r="K428" i="508"/>
  <c r="V370" i="508"/>
  <c r="J370" i="508" a="1"/>
  <c r="J370" i="508" s="1"/>
  <c r="R166" i="508"/>
  <c r="L548" i="508"/>
  <c r="H319" i="508"/>
  <c r="N319" i="508"/>
  <c r="M563" i="508"/>
  <c r="M319" i="508"/>
  <c r="N308" i="508"/>
  <c r="J199" i="508" a="1"/>
  <c r="J199" i="508" s="1"/>
  <c r="V28" i="508"/>
  <c r="C525" i="508"/>
  <c r="R339" i="508"/>
  <c r="M490" i="508"/>
  <c r="J544" i="508"/>
  <c r="J545" i="508"/>
  <c r="M545" i="508" s="1"/>
  <c r="R509" i="508"/>
  <c r="R516" i="508" s="1"/>
  <c r="T515" i="508" s="1"/>
  <c r="J334" i="508" a="1"/>
  <c r="J334" i="508" s="1"/>
  <c r="V292" i="508"/>
  <c r="W292" i="508" s="1"/>
  <c r="R337" i="508"/>
  <c r="J559" i="508"/>
  <c r="M559" i="508" s="1"/>
  <c r="M149" i="508"/>
  <c r="M163" i="508" s="1"/>
  <c r="N292" i="508"/>
  <c r="I335" i="508"/>
  <c r="B343" i="508" s="1"/>
  <c r="J28" i="508" a="1"/>
  <c r="J28" i="508" s="1"/>
  <c r="L552" i="508"/>
  <c r="M552" i="508" s="1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W479" i="508" s="1"/>
  <c r="M138" i="508"/>
  <c r="M148" i="508" s="1"/>
  <c r="K137" i="508"/>
  <c r="J548" i="508"/>
  <c r="K121" i="508"/>
  <c r="G164" i="508"/>
  <c r="V137" i="508"/>
  <c r="W137" i="508" s="1"/>
  <c r="H199" i="508"/>
  <c r="K559" i="508" s="1"/>
  <c r="K86" i="508"/>
  <c r="K164" i="508" s="1"/>
  <c r="Z335" i="508"/>
  <c r="AA507" i="508"/>
  <c r="K463" i="508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H86" i="508"/>
  <c r="K553" i="508" s="1"/>
  <c r="H28" i="508"/>
  <c r="K552" i="508" s="1"/>
  <c r="K525" i="508"/>
  <c r="V490" i="508"/>
  <c r="W490" i="508" s="1"/>
  <c r="W480" i="508"/>
  <c r="J568" i="508"/>
  <c r="J547" i="508"/>
  <c r="J479" i="508" a="1"/>
  <c r="J479" i="508" s="1"/>
  <c r="H463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K166" i="508"/>
  <c r="I170" i="508"/>
  <c r="V163" i="508"/>
  <c r="W163" i="508" s="1"/>
  <c r="W149" i="508"/>
  <c r="W87" i="508"/>
  <c r="V121" i="508"/>
  <c r="W121" i="508" s="1"/>
  <c r="X167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H370" i="508"/>
  <c r="M320" i="508"/>
  <c r="M334" i="508" s="1"/>
  <c r="V319" i="508"/>
  <c r="W319" i="508" s="1"/>
  <c r="W309" i="508"/>
  <c r="I507" i="508"/>
  <c r="B515" i="508" s="1"/>
  <c r="H292" i="508"/>
  <c r="K561" i="508" s="1"/>
  <c r="V257" i="508"/>
  <c r="W257" i="508" s="1"/>
  <c r="W200" i="508"/>
  <c r="M565" i="508"/>
  <c r="X344" i="508"/>
  <c r="Z338" i="508" s="1"/>
  <c r="M87" i="508"/>
  <c r="M121" i="508" s="1"/>
  <c r="V199" i="508"/>
  <c r="W178" i="508"/>
  <c r="W199" i="508" s="1"/>
  <c r="V86" i="508"/>
  <c r="W29" i="508"/>
  <c r="M7" i="508"/>
  <c r="M28" i="508" s="1"/>
  <c r="P164" i="508"/>
  <c r="X168" i="508" s="1"/>
  <c r="M199" i="508"/>
  <c r="C527" i="508"/>
  <c r="K507" i="508" l="1"/>
  <c r="E515" i="508" s="1"/>
  <c r="B342" i="508"/>
  <c r="J564" i="508" s="1"/>
  <c r="M548" i="508"/>
  <c r="R344" i="508"/>
  <c r="T343" i="508" s="1"/>
  <c r="J549" i="508"/>
  <c r="J164" i="508" a="1"/>
  <c r="J164" i="508" s="1"/>
  <c r="M171" i="508" s="1"/>
  <c r="I515" i="508"/>
  <c r="M515" i="508" s="1"/>
  <c r="B171" i="508"/>
  <c r="J557" i="508" s="1"/>
  <c r="V507" i="508"/>
  <c r="W507" i="508" s="1"/>
  <c r="E172" i="508"/>
  <c r="I172" i="508" s="1"/>
  <c r="M172" i="508" s="1"/>
  <c r="K335" i="508"/>
  <c r="L335" i="508" s="1"/>
  <c r="I342" i="508" s="1"/>
  <c r="M335" i="508"/>
  <c r="N507" i="508"/>
  <c r="B516" i="508" s="1"/>
  <c r="E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K565" i="508"/>
  <c r="H507" i="508"/>
  <c r="E514" i="508" s="1"/>
  <c r="K569" i="508"/>
  <c r="Q525" i="508"/>
  <c r="X173" i="508"/>
  <c r="Z167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M164" i="508"/>
  <c r="W86" i="508"/>
  <c r="W164" i="508" s="1"/>
  <c r="V164" i="508"/>
  <c r="I173" i="508" s="1"/>
  <c r="W335" i="508"/>
  <c r="Z340" i="508"/>
  <c r="Z342" i="508"/>
  <c r="Z343" i="508"/>
  <c r="Z337" i="508" a="1"/>
  <c r="Z337" i="508" s="1"/>
  <c r="Z341" i="508"/>
  <c r="K568" i="508"/>
  <c r="T514" i="508"/>
  <c r="C530" i="508"/>
  <c r="E527" i="508" s="1"/>
  <c r="K170" i="508"/>
  <c r="M170" i="508" s="1"/>
  <c r="M166" i="508"/>
  <c r="Z339" i="508"/>
  <c r="K341" i="508"/>
  <c r="M341" i="508" s="1"/>
  <c r="M337" i="508"/>
  <c r="T510" i="508"/>
  <c r="K567" i="508"/>
  <c r="T512" i="508"/>
  <c r="M547" i="508"/>
  <c r="T513" i="508"/>
  <c r="T341" i="508" l="1"/>
  <c r="Z168" i="508"/>
  <c r="L507" i="508"/>
  <c r="I514" i="508" s="1"/>
  <c r="I516" i="508"/>
  <c r="M516" i="508" s="1" a="1"/>
  <c r="M516" i="508" s="1"/>
  <c r="T342" i="508"/>
  <c r="K547" i="508"/>
  <c r="T337" i="508" a="1"/>
  <c r="T337" i="508" s="1"/>
  <c r="T338" i="508"/>
  <c r="T339" i="508"/>
  <c r="T340" i="508"/>
  <c r="E343" i="508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Z511" i="508"/>
  <c r="Z513" i="508"/>
  <c r="Z515" i="508"/>
  <c r="Z512" i="508"/>
  <c r="Z514" i="508"/>
  <c r="C519" i="508"/>
  <c r="E529" i="508"/>
  <c r="E526" i="508"/>
  <c r="E524" i="508"/>
  <c r="E528" i="508"/>
  <c r="E525" i="508"/>
  <c r="M173" i="508" a="1"/>
  <c r="M173" i="508" s="1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K521" i="508" l="1"/>
  <c r="O521" i="508" s="1" a="1"/>
  <c r="O521" i="508" s="1"/>
  <c r="T344" i="508"/>
  <c r="Z516" i="508"/>
  <c r="G520" i="508"/>
  <c r="K520" i="508" s="1"/>
  <c r="O520" i="508" s="1"/>
  <c r="R335" i="505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K335" i="505" s="1"/>
  <c r="M548" i="505"/>
  <c r="M349" i="505"/>
  <c r="M370" i="505" s="1"/>
  <c r="M429" i="505"/>
  <c r="M87" i="505"/>
  <c r="M121" i="505" s="1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H199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E343" i="505" l="1"/>
  <c r="I343" i="505" s="1"/>
  <c r="M343" i="505" s="1"/>
  <c r="K11" i="534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359" i="489" l="1"/>
  <c r="H360" i="489"/>
  <c r="H329" i="489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330" i="489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89" l="1" a="1"/>
  <c r="K328" i="489" s="1"/>
  <c r="K331" i="489" a="1"/>
  <c r="K331" i="489" s="1"/>
  <c r="K332" i="489" a="1"/>
  <c r="K332" i="489" s="1"/>
  <c r="K333" i="489" a="1"/>
  <c r="K333" i="489" s="1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 a="1"/>
  <c r="K409" i="489" s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V492" i="489" l="1"/>
  <c r="W492" i="489" s="1"/>
  <c r="V62" i="489"/>
  <c r="V65" i="489"/>
  <c r="W65" i="489" s="1"/>
  <c r="W350" i="489"/>
  <c r="V494" i="489"/>
  <c r="W494" i="489" s="1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W212" i="489" s="1"/>
  <c r="V214" i="489"/>
  <c r="V216" i="489"/>
  <c r="W216" i="489" s="1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W44" i="489" s="1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W135" i="489" s="1"/>
  <c r="V140" i="489"/>
  <c r="V152" i="489"/>
  <c r="W152" i="489" s="1"/>
  <c r="V154" i="489"/>
  <c r="V128" i="489"/>
  <c r="W128" i="489" s="1"/>
  <c r="V119" i="489"/>
  <c r="V105" i="489"/>
  <c r="W105" i="489" s="1"/>
  <c r="V73" i="489"/>
  <c r="V9" i="489"/>
  <c r="V27" i="489"/>
  <c r="V14" i="489"/>
  <c r="W14" i="489" s="1"/>
  <c r="V268" i="489"/>
  <c r="V270" i="489"/>
  <c r="W270" i="489" s="1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W274" i="489" s="1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M200" i="489" s="1"/>
  <c r="AC200" i="489"/>
  <c r="H201" i="489"/>
  <c r="AC201" i="489"/>
  <c r="K202" i="489" a="1"/>
  <c r="K202" i="489" s="1"/>
  <c r="M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M244" i="489" s="1"/>
  <c r="AC244" i="489"/>
  <c r="K245" i="489" a="1"/>
  <c r="K245" i="489" s="1"/>
  <c r="M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M248" i="489" s="1"/>
  <c r="AC248" i="489"/>
  <c r="K249" i="489" a="1"/>
  <c r="K249" i="489" s="1"/>
  <c r="M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W234" i="489" s="1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W246" i="489" s="1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W285" i="489" s="1"/>
  <c r="V295" i="489"/>
  <c r="V296" i="489"/>
  <c r="W296" i="489" s="1"/>
  <c r="V298" i="489"/>
  <c r="V300" i="489"/>
  <c r="W300" i="489" s="1"/>
  <c r="N301" i="489"/>
  <c r="V306" i="489"/>
  <c r="W306" i="489" s="1"/>
  <c r="P319" i="489"/>
  <c r="T319" i="489"/>
  <c r="V309" i="489"/>
  <c r="V322" i="489"/>
  <c r="W322" i="489" s="1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M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M271" i="489" s="1"/>
  <c r="AC271" i="489"/>
  <c r="K273" i="489" a="1"/>
  <c r="K273" i="489" s="1"/>
  <c r="M273" i="489" s="1"/>
  <c r="AC273" i="489"/>
  <c r="K275" i="489" a="1"/>
  <c r="K275" i="489" s="1"/>
  <c r="M275" i="489" s="1"/>
  <c r="AC275" i="489"/>
  <c r="K279" i="489" a="1"/>
  <c r="K279" i="489" s="1"/>
  <c r="M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M300" i="489" s="1"/>
  <c r="AC300" i="489"/>
  <c r="K302" i="489" a="1"/>
  <c r="K302" i="489" s="1"/>
  <c r="M302" i="489" s="1"/>
  <c r="AC302" i="489"/>
  <c r="K306" i="489" a="1"/>
  <c r="K306" i="489" s="1"/>
  <c r="M306" i="489" s="1"/>
  <c r="AC306" i="489"/>
  <c r="K309" i="489" a="1"/>
  <c r="K309" i="489" s="1"/>
  <c r="M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J525" i="489" s="1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M101" i="489" s="1"/>
  <c r="AC101" i="489"/>
  <c r="K103" i="489" a="1"/>
  <c r="K103" i="489" s="1"/>
  <c r="M103" i="489" s="1"/>
  <c r="AC103" i="489"/>
  <c r="K105" i="489" a="1"/>
  <c r="K105" i="489" s="1"/>
  <c r="M105" i="489" s="1"/>
  <c r="AC105" i="489"/>
  <c r="K108" i="489" a="1"/>
  <c r="K108" i="489" s="1"/>
  <c r="M108" i="489" s="1"/>
  <c r="AC108" i="489"/>
  <c r="K110" i="489" a="1"/>
  <c r="K110" i="489" s="1"/>
  <c r="M110" i="489" s="1"/>
  <c r="AC110" i="489"/>
  <c r="K112" i="489" a="1"/>
  <c r="K112" i="489" s="1"/>
  <c r="M112" i="489" s="1"/>
  <c r="AC112" i="489"/>
  <c r="K114" i="489" a="1"/>
  <c r="K114" i="489" s="1"/>
  <c r="M114" i="489" s="1"/>
  <c r="AC114" i="489"/>
  <c r="K116" i="489" a="1"/>
  <c r="K116" i="489" s="1"/>
  <c r="AC116" i="489"/>
  <c r="K118" i="489" a="1"/>
  <c r="K118" i="489" s="1"/>
  <c r="M118" i="489" s="1"/>
  <c r="AC118" i="489"/>
  <c r="J123" i="489" a="1"/>
  <c r="J123" i="489" s="1"/>
  <c r="AC123" i="489"/>
  <c r="K127" i="489" a="1"/>
  <c r="K127" i="489" s="1"/>
  <c r="M127" i="489" s="1"/>
  <c r="AC127" i="489"/>
  <c r="K129" i="489" a="1"/>
  <c r="K129" i="489" s="1"/>
  <c r="M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M152" i="489" s="1"/>
  <c r="AC152" i="489"/>
  <c r="K154" i="489" a="1"/>
  <c r="K154" i="489" s="1"/>
  <c r="M154" i="489" s="1"/>
  <c r="AC154" i="489"/>
  <c r="K155" i="489" a="1"/>
  <c r="K155" i="489" s="1"/>
  <c r="M155" i="489" s="1"/>
  <c r="AC155" i="489"/>
  <c r="K161" i="489" a="1"/>
  <c r="K161" i="489" s="1"/>
  <c r="M161" i="489" s="1"/>
  <c r="AC161" i="489"/>
  <c r="V99" i="489"/>
  <c r="W99" i="489" s="1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J86" i="489" s="1" a="1"/>
  <c r="J86" i="489" s="1"/>
  <c r="AC29" i="489"/>
  <c r="K31" i="489" a="1"/>
  <c r="K31" i="489" s="1"/>
  <c r="M31" i="489" s="1"/>
  <c r="AC31" i="489"/>
  <c r="K32" i="489" a="1"/>
  <c r="K32" i="489" s="1"/>
  <c r="M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M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M47" i="489" s="1"/>
  <c r="AC47" i="489"/>
  <c r="K48" i="489" a="1"/>
  <c r="K48" i="489" s="1"/>
  <c r="M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M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M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M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M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M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M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M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M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M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M141" i="489" s="1"/>
  <c r="AC141" i="489"/>
  <c r="K147" i="489" a="1"/>
  <c r="K147" i="489" s="1"/>
  <c r="M147" i="489" s="1"/>
  <c r="AC147" i="489"/>
  <c r="K149" i="489" a="1"/>
  <c r="K149" i="489" s="1"/>
  <c r="M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M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W192" i="489" s="1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V130" i="489"/>
  <c r="W130" i="489" s="1"/>
  <c r="V132" i="489"/>
  <c r="W132" i="489" s="1"/>
  <c r="W139" i="489"/>
  <c r="V142" i="489"/>
  <c r="W142" i="489" s="1"/>
  <c r="V178" i="489"/>
  <c r="W178" i="489" s="1"/>
  <c r="W190" i="489"/>
  <c r="V193" i="489"/>
  <c r="W193" i="489" s="1"/>
  <c r="V194" i="489"/>
  <c r="W194" i="489" s="1"/>
  <c r="W209" i="489"/>
  <c r="M215" i="489"/>
  <c r="V217" i="489"/>
  <c r="W217" i="489" s="1"/>
  <c r="M219" i="489"/>
  <c r="V231" i="489"/>
  <c r="W231" i="489" s="1"/>
  <c r="V235" i="489"/>
  <c r="W235" i="489" s="1"/>
  <c r="W243" i="489"/>
  <c r="N271" i="489"/>
  <c r="W272" i="489"/>
  <c r="N273" i="489"/>
  <c r="W277" i="489"/>
  <c r="N282" i="489"/>
  <c r="N284" i="489"/>
  <c r="V290" i="489"/>
  <c r="W290" i="489" s="1"/>
  <c r="N294" i="489"/>
  <c r="H297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47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4" i="489"/>
  <c r="W218" i="489"/>
  <c r="W228" i="489"/>
  <c r="M229" i="489"/>
  <c r="M231" i="489"/>
  <c r="M233" i="489"/>
  <c r="M235" i="489"/>
  <c r="W236" i="489"/>
  <c r="M237" i="489"/>
  <c r="W261" i="489"/>
  <c r="H267" i="489"/>
  <c r="N267" i="489"/>
  <c r="N268" i="489"/>
  <c r="N269" i="489"/>
  <c r="N277" i="489"/>
  <c r="N278" i="489"/>
  <c r="M285" i="489"/>
  <c r="N289" i="489"/>
  <c r="H291" i="489"/>
  <c r="N291" i="489"/>
  <c r="G308" i="489"/>
  <c r="J524" i="489" s="1"/>
  <c r="M524" i="489" s="1"/>
  <c r="O308" i="489"/>
  <c r="Q308" i="489"/>
  <c r="W295" i="489"/>
  <c r="W304" i="489"/>
  <c r="K304" i="489" a="1"/>
  <c r="K304" i="489" s="1"/>
  <c r="M304" i="489" s="1"/>
  <c r="H304" i="489"/>
  <c r="M332" i="489"/>
  <c r="V7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00" i="489" s="1"/>
  <c r="N258" i="489"/>
  <c r="V258" i="489"/>
  <c r="M266" i="489"/>
  <c r="W267" i="489"/>
  <c r="W268" i="489"/>
  <c r="W276" i="489"/>
  <c r="W298" i="489"/>
  <c r="W311" i="489"/>
  <c r="W313" i="489"/>
  <c r="W320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T479" i="489"/>
  <c r="V464" i="489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180" i="489"/>
  <c r="W19" i="489"/>
  <c r="M185" i="489"/>
  <c r="J199" i="489" a="1"/>
  <c r="J199" i="489" s="1"/>
  <c r="L521" i="489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50" i="489"/>
  <c r="M270" i="489"/>
  <c r="M272" i="489"/>
  <c r="M276" i="489"/>
  <c r="M290" i="489"/>
  <c r="M296" i="489"/>
  <c r="M297" i="489"/>
  <c r="M301" i="489"/>
  <c r="M303" i="489"/>
  <c r="J523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7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G341" i="489"/>
  <c r="M350" i="489"/>
  <c r="M353" i="489"/>
  <c r="M356" i="489"/>
  <c r="M358" i="489"/>
  <c r="M374" i="489"/>
  <c r="M465" i="489"/>
  <c r="M467" i="489"/>
  <c r="L527" i="489"/>
  <c r="J528" i="489"/>
  <c r="J529" i="489"/>
  <c r="L529" i="489"/>
  <c r="H200" i="489"/>
  <c r="J200" i="489" a="1"/>
  <c r="J200" i="489" s="1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R507" i="489" l="1"/>
  <c r="J428" i="489" a="1"/>
  <c r="J428" i="489" s="1"/>
  <c r="X338" i="489"/>
  <c r="R168" i="489"/>
  <c r="V428" i="489"/>
  <c r="W428" i="489" s="1"/>
  <c r="V319" i="489"/>
  <c r="M523" i="489"/>
  <c r="V163" i="489"/>
  <c r="J292" i="489" a="1"/>
  <c r="J292" i="489" s="1"/>
  <c r="V479" i="489"/>
  <c r="O335" i="489"/>
  <c r="L508" i="489"/>
  <c r="J137" i="489" a="1"/>
  <c r="J137" i="489" s="1"/>
  <c r="M525" i="489"/>
  <c r="V28" i="489"/>
  <c r="V137" i="489"/>
  <c r="W137" i="489" s="1"/>
  <c r="R338" i="489"/>
  <c r="P335" i="489"/>
  <c r="X339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G335" i="489"/>
  <c r="M163" i="489"/>
  <c r="M137" i="489"/>
  <c r="M7" i="489"/>
  <c r="M28" i="489" s="1"/>
  <c r="X344" i="489" l="1"/>
  <c r="Z343" i="489" s="1"/>
  <c r="M508" i="489"/>
  <c r="Z342" i="489"/>
  <c r="K335" i="489"/>
  <c r="E343" i="489" s="1"/>
  <c r="I343" i="489" s="1"/>
  <c r="M343" i="489" s="1"/>
  <c r="V335" i="489"/>
  <c r="I344" i="489" s="1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K530" i="489"/>
  <c r="K531" i="489"/>
  <c r="J532" i="489"/>
  <c r="J507" i="489" a="1"/>
  <c r="J507" i="489" s="1"/>
  <c r="V507" i="489"/>
  <c r="M531" i="489"/>
  <c r="Z339" i="489" l="1"/>
  <c r="Z341" i="489"/>
  <c r="Z340" i="489"/>
  <c r="Z337" i="489" a="1"/>
  <c r="Z337" i="489" s="1"/>
  <c r="Z338" i="489"/>
  <c r="T340" i="489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Z344" i="489" l="1"/>
  <c r="T344" i="489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<sst xmlns="http://schemas.openxmlformats.org/spreadsheetml/2006/main" count="22098" uniqueCount="535">
  <si>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</si>
  <si>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</si>
  <si>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</si>
  <si>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</si>
  <si>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</si>
  <si>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</si>
  <si>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</si>
  <si>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</si>
  <si>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</si>
  <si>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</si>
  <si>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</si>
  <si>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</si>
  <si>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</si>
  <si>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</si>
  <si>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</si>
  <si>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</si>
  <si>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</si>
  <si>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</si>
  <si>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</si>
  <si>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</si>
  <si>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</si>
  <si>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</si>
  <si>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</si>
  <si>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</si>
  <si>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</si>
  <si>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</si>
  <si>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</si>
  <si>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</si>
  <si>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</si>
  <si>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</si>
  <si>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</si>
  <si>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</si>
  <si>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</si>
  <si>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</si>
  <si>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</si>
  <si>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</si>
  <si>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</si>
  <si>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</si>
  <si>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</si>
  <si>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</si>
  <si>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</si>
  <si>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</si>
  <si>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</si>
  <si>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</si>
  <si>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</si>
  <si>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</si>
  <si>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</si>
  <si>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</si>
  <si>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</si>
  <si>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</si>
  <si>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</si>
  <si>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</si>
  <si>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</si>
  <si>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</si>
  <si>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</si>
  <si>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</si>
  <si>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</si>
  <si>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</si>
  <si>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</si>
  <si>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</si>
  <si>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</si>
  <si>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</si>
  <si>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</si>
  <si>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</si>
  <si>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</si>
  <si>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</si>
  <si>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</si>
  <si>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</si>
  <si>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</si>
  <si>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</si>
  <si>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</si>
  <si>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</si>
  <si>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</si>
  <si>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</si>
  <si>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</si>
  <si>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</si>
  <si>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</si>
  <si>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</si>
  <si>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</si>
  <si>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</si>
  <si>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</si>
  <si>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</si>
  <si>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</si>
  <si>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</si>
  <si>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</si>
  <si>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</si>
  <si>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</si>
  <si>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</si>
  <si>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</si>
  <si>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</si>
  <si>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</si>
  <si>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</si>
  <si>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</si>
  <si>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</si>
  <si>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</si>
  <si>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</si>
  <si>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</si>
  <si>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</si>
  <si>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</si>
  <si>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</si>
  <si>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</si>
  <si>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</si>
  <si>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</si>
  <si>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</si>
  <si>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</si>
  <si>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</si>
  <si>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</si>
  <si>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</si>
  <si>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</si>
  <si>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</si>
  <si>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</si>
  <si>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</si>
  <si>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</si>
  <si>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</si>
  <si>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</si>
  <si>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</si>
  <si>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</si>
  <si>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</si>
  <si>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</si>
  <si>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</si>
  <si>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</si>
  <si>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</si>
  <si>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</si>
  <si>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</si>
  <si>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</si>
  <si>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</si>
  <si>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</si>
  <si>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</si>
  <si>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</si>
  <si>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</si>
  <si>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</si>
  <si>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</si>
  <si>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</si>
  <si>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</si>
  <si>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</si>
  <si>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</si>
  <si>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</si>
  <si>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</si>
  <si>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</si>
  <si>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</si>
  <si>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</si>
  <si>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</si>
  <si>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</si>
  <si>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</si>
  <si>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</si>
  <si>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</si>
  <si>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</si>
  <si>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</si>
  <si>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</si>
  <si>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</si>
  <si>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</si>
  <si>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</si>
  <si>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</si>
  <si>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</si>
  <si>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</si>
  <si>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</si>
  <si>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</si>
  <si>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</si>
  <si>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</si>
  <si>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</si>
  <si>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</si>
  <si>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</si>
  <si>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</si>
  <si>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</si>
  <si>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</si>
  <si>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</si>
  <si>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</si>
  <si>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</si>
  <si>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</si>
  <si>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</si>
  <si>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</si>
  <si>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</si>
  <si>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</si>
  <si>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</si>
  <si>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</si>
  <si>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</si>
  <si>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</si>
  <si>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</si>
  <si>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</si>
  <si>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</si>
  <si>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</si>
  <si>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</si>
  <si>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</si>
  <si>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</si>
  <si>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</si>
  <si>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</si>
  <si>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</si>
  <si>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</si>
  <si>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</si>
  <si>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</si>
  <si>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</si>
  <si>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</si>
  <si>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</si>
  <si>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</si>
  <si>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</si>
  <si>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</si>
  <si>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</si>
  <si>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</si>
  <si>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</si>
  <si>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</si>
  <si>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</si>
  <si>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</si>
  <si>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</si>
  <si>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</si>
  <si>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</si>
  <si>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</si>
  <si>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</si>
  <si>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</si>
  <si>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</si>
  <si>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</si>
  <si>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</si>
  <si>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</si>
  <si>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</si>
  <si>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</si>
  <si>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</si>
  <si>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</si>
  <si>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</si>
  <si>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</si>
  <si>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</si>
  <si>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</si>
  <si>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</si>
  <si>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</si>
  <si>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</si>
  <si>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</si>
  <si>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</si>
  <si>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</si>
  <si>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</si>
  <si>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</si>
  <si>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</si>
  <si>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</si>
  <si>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</si>
  <si>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</si>
  <si>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</si>
  <si>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</si>
  <si>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</si>
  <si>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</si>
  <si>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</si>
  <si>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</si>
  <si>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</si>
  <si>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</si>
  <si>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</si>
  <si>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</si>
  <si>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</si>
  <si>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</si>
  <si>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</si>
  <si>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</si>
  <si>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</si>
  <si>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</si>
  <si>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</si>
  <si>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</si>
  <si>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</si>
  <si>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</si>
  <si>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</si>
  <si>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</si>
  <si>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</si>
  <si>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</si>
  <si>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</si>
  <si>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</si>
  <si>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</si>
  <si>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</si>
  <si>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</si>
  <si>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</si>
  <si>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</si>
  <si>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</si>
  <si>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</si>
  <si>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</si>
  <si>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</si>
  <si>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</si>
  <si>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</si>
  <si>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</si>
  <si>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</si>
  <si>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</si>
  <si>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</si>
  <si>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</si>
  <si>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</si>
  <si>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</si>
  <si>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</si>
  <si>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</si>
  <si>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</si>
  <si>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</si>
  <si>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</si>
  <si>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</si>
  <si>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</si>
  <si>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</si>
  <si>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</si>
  <si>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</si>
  <si>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</si>
  <si>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</si>
  <si>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</si>
  <si>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</si>
  <si>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</si>
  <si>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</si>
  <si>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</si>
  <si>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</si>
  <si>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</si>
  <si>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</si>
  <si>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</si>
  <si>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</si>
  <si>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</si>
  <si>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</si>
  <si>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</si>
  <si>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</si>
  <si>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</si>
  <si>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</si>
  <si>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</si>
  <si>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</si>
  <si>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</si>
  <si>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</si>
  <si>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</si>
  <si>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</si>
  <si>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</si>
  <si>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</si>
  <si>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</si>
  <si>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</si>
  <si>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</si>
  <si>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</si>
  <si>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</si>
  <si>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</si>
  <si>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</si>
  <si>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</si>
  <si>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</si>
  <si>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</si>
  <si>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</si>
  <si>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</si>
  <si>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</si>
  <si>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</si>
  <si>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</si>
  <si>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</si>
  <si>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</si>
  <si>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</si>
  <si>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</si>
  <si>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</si>
  <si>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</si>
  <si>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</si>
  <si>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</si>
  <si>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</si>
  <si>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</si>
  <si>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</si>
  <si>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</si>
  <si>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</si>
  <si>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</si>
  <si>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</si>
  <si>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</si>
  <si>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</si>
  <si>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</si>
  <si>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</si>
  <si>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</si>
  <si>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</si>
  <si>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</si>
  <si>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</si>
  <si>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</si>
  <si>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</si>
  <si>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</si>
  <si>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</si>
  <si>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</si>
  <si>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</si>
  <si>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</si>
  <si>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</si>
  <si>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</si>
  <si>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</si>
  <si>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</si>
  <si>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</si>
  <si>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</si>
  <si>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</si>
  <si>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</si>
  <si>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</si>
  <si>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</si>
  <si>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</si>
  <si>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</si>
  <si>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</si>
  <si>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</si>
  <si>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</si>
  <si>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</si>
  <si>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</si>
  <si>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</si>
  <si>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</si>
  <si>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</si>
  <si>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</si>
  <si>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</si>
  <si>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</si>
  <si>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</si>
  <si>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</si>
  <si>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</si>
  <si>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</si>
  <si>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</si>
  <si>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</si>
  <si>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</si>
  <si>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</si>
  <si>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</si>
  <si>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</si>
  <si>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</si>
  <si>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</si>
  <si>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</si>
  <si>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</si>
  <si>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</si>
  <si>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</si>
  <si>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</si>
  <si>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</si>
  <si>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</si>
  <si>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</si>
  <si>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</si>
  <si>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</si>
  <si>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</si>
  <si>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</si>
  <si>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</si>
  <si>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</si>
  <si>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</si>
  <si>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</si>
  <si>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</si>
  <si>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</si>
  <si>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</si>
  <si>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</si>
  <si>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</si>
  <si>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</si>
  <si>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</si>
  <si>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</si>
  <si>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</si>
  <si>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</si>
  <si>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</si>
  <si>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</si>
  <si>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</si>
  <si>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</si>
  <si>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</si>
  <si>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</si>
  <si>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</si>
  <si>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</si>
  <si>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</si>
  <si>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</si>
  <si>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</si>
  <si>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</si>
  <si>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</si>
  <si>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</si>
  <si>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</si>
  <si>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</si>
  <si>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</si>
  <si>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</si>
  <si>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</si>
  <si>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</si>
  <si>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</si>
  <si>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</si>
  <si>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</si>
  <si>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</si>
  <si>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</si>
  <si>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</si>
  <si>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</si>
  <si>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</si>
  <si>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</si>
  <si>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</si>
  <si>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</si>
  <si>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</si>
  <si>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</si>
  <si>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</si>
  <si>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</si>
  <si>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</si>
  <si>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</si>
  <si>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</si>
  <si>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</si>
  <si>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</si>
  <si>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</si>
  <si>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</si>
  <si>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</si>
  <si>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</si>
  <si>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</si>
  <si>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</si>
  <si>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</si>
  <si>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</si>
  <si>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</si>
  <si>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</si>
  <si>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</si>
  <si>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</si>
  <si>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</si>
  <si>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</si>
  <si>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</si>
  <si>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</si>
  <si>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</si>
  <si>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</si>
  <si>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</si>
  <si>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</si>
  <si>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</si>
  <si>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</si>
  <si>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</si>
  <si>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</si>
  <si>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</si>
  <si>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</si>
  <si>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</si>
  <si>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</si>
  <si>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</si>
  <si>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</si>
  <si>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</si>
  <si>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</si>
  <si>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</si>
  <si>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</si>
  <si>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</si>
  <si>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</si>
  <si>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</si>
  <si>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</si>
  <si>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</si>
  <si>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</si>
  <si>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</si>
  <si>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</si>
  <si>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</si>
  <si>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</si>
  <si>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</si>
  <si>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</si>
  <si>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</si>
  <si>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</si>
  <si>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</si>
  <si>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</si>
  <si>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</si>
  <si>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</si>
  <si>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</si>
  <si>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</si>
  <si>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</si>
  <si>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</si>
  <si>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</si>
  <si>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</si>
  <si>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</si>
  <si>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</si>
  <si>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</si>
  <si>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</si>
  <si>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</si>
  <si>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</si>
  <si>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</si>
  <si>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</si>
  <si>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</si>
  <si>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</si>
  <si>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</si>
  <si>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</si>
  <si>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</si>
  <si>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</si>
  <si>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</si>
  <si>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r>
      <t>45g</t>
    </r>
    <r>
      <rPr>
        <sz val="11"/>
        <rFont val="楷体_GB2312"/>
        <family val="3"/>
        <charset val="134"/>
      </rPr>
      <t>布甸果冻</t>
    </r>
    <phoneticPr fontId="4" type="noConversion"/>
  </si>
  <si>
    <r>
      <t>45g</t>
    </r>
    <r>
      <rPr>
        <sz val="11"/>
        <rFont val="楷体_GB2312"/>
        <family val="3"/>
        <charset val="134"/>
      </rPr>
      <t>布甸果冻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</si>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</sst>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761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4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9" fontId="0" fillId="0" borderId="0" xfId="0" applyNumberFormat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6" fillId="2" borderId="5" xfId="0" applyNumberFormat="1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22" fillId="0" borderId="0" xfId="0" applyNumberFormat="1" applyFont="1" applyFill="1" applyBorder="1" applyAlignment="1">
      <alignment vertical="center"/>
    </xf>
    <xf numFmtId="0" fontId="24" fillId="0" borderId="1" xfId="0" applyNumberFormat="1" applyFont="1" applyFill="1" applyBorder="1" applyAlignment="1">
      <alignment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Alignment="1">
      <alignment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/>
    <xf numFmtId="0" fontId="22" fillId="0" borderId="0" xfId="0" applyNumberFormat="1" applyFont="1" applyFill="1" applyAlignment="1">
      <alignment horizontal="center"/>
    </xf>
    <xf numFmtId="0" fontId="24" fillId="0" borderId="0" xfId="0" applyNumberFormat="1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4" fillId="8" borderId="1" xfId="5" applyFont="1" applyFill="1" applyBorder="1" applyAlignment="1">
      <alignment horizontal="center" vertical="center"/>
    </xf>
    <xf numFmtId="0" fontId="22" fillId="8" borderId="1" xfId="4" applyFont="1" applyFill="1" applyBorder="1" applyAlignment="1">
      <alignment horizontal="center" vertical="center"/>
    </xf>
    <xf numFmtId="0" fontId="22" fillId="8" borderId="1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 wrapText="1"/>
    </xf>
    <xf numFmtId="178" fontId="22" fillId="8" borderId="1" xfId="0" applyNumberFormat="1" applyFont="1" applyFill="1" applyBorder="1" applyAlignment="1">
      <alignment horizontal="center"/>
    </xf>
    <xf numFmtId="178" fontId="22" fillId="8" borderId="2" xfId="0" applyNumberFormat="1" applyFont="1" applyFill="1" applyBorder="1" applyAlignment="1">
      <alignment horizontal="center" vertical="center" wrapText="1"/>
    </xf>
    <xf numFmtId="182" fontId="22" fillId="8" borderId="1" xfId="0" applyNumberFormat="1" applyFont="1" applyFill="1" applyBorder="1" applyAlignment="1">
      <alignment horizontal="center" vertical="center" wrapText="1"/>
    </xf>
    <xf numFmtId="180" fontId="22" fillId="8" borderId="1" xfId="0" applyNumberFormat="1" applyFont="1" applyFill="1" applyBorder="1" applyAlignment="1">
      <alignment horizontal="center" vertical="center"/>
    </xf>
    <xf numFmtId="10" fontId="22" fillId="8" borderId="1" xfId="0" applyNumberFormat="1" applyFont="1" applyFill="1" applyBorder="1" applyAlignment="1">
      <alignment horizontal="center" vertical="center"/>
    </xf>
    <xf numFmtId="0" fontId="24" fillId="8" borderId="0" xfId="0" applyFont="1" applyFill="1"/>
    <xf numFmtId="0" fontId="16" fillId="8" borderId="1" xfId="0" applyFont="1" applyFill="1" applyBorder="1" applyAlignment="1" applyProtection="1">
      <alignment horizontal="center" vertical="center"/>
      <protection locked="0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4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8" borderId="1" xfId="6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18" fillId="8" borderId="1" xfId="9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 wrapText="1"/>
    </xf>
    <xf numFmtId="0" fontId="22" fillId="8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182" fontId="22" fillId="8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8" borderId="1" xfId="9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22" fillId="0" borderId="4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1" sqref="C61"/>
      <selection pane="topRight" activeCell="C61" sqref="C61"/>
      <selection pane="bottomLeft" activeCell="C61" sqref="C61"/>
      <selection pane="bottomRight" activeCell="A86" sqref="A86:B8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46" t="s">
        <v>413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</row>
    <row r="2" spans="1:27" ht="18.75">
      <c r="A2" s="647"/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</row>
    <row r="3" spans="1:27" ht="30.75" customHeight="1">
      <c r="A3" s="175" t="s">
        <v>500</v>
      </c>
      <c r="B3" s="176"/>
      <c r="C3" s="121"/>
      <c r="D3" s="121"/>
      <c r="E3" s="121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48" t="s">
        <v>12</v>
      </c>
      <c r="B4" s="648" t="s">
        <v>25</v>
      </c>
      <c r="C4" s="648" t="s">
        <v>26</v>
      </c>
      <c r="D4" s="648" t="s">
        <v>27</v>
      </c>
      <c r="E4" s="651" t="s">
        <v>28</v>
      </c>
      <c r="F4" s="654" t="s">
        <v>29</v>
      </c>
      <c r="G4" s="644" t="s">
        <v>30</v>
      </c>
      <c r="H4" s="644"/>
      <c r="I4" s="648" t="s">
        <v>31</v>
      </c>
      <c r="J4" s="659" t="s">
        <v>32</v>
      </c>
      <c r="K4" s="662" t="s">
        <v>33</v>
      </c>
      <c r="L4" s="648" t="s">
        <v>34</v>
      </c>
      <c r="M4" s="665" t="s">
        <v>35</v>
      </c>
      <c r="N4" s="645" t="s">
        <v>36</v>
      </c>
      <c r="O4" s="644" t="s">
        <v>37</v>
      </c>
      <c r="P4" s="644"/>
      <c r="Q4" s="644"/>
      <c r="R4" s="644"/>
      <c r="S4" s="644"/>
      <c r="T4" s="644"/>
      <c r="U4" s="644"/>
      <c r="V4" s="644" t="s">
        <v>38</v>
      </c>
      <c r="W4" s="645" t="s">
        <v>39</v>
      </c>
      <c r="X4" s="644" t="s">
        <v>40</v>
      </c>
      <c r="Y4" s="644"/>
      <c r="Z4" s="644"/>
      <c r="AA4" s="644"/>
    </row>
    <row r="5" spans="1:27" s="104" customFormat="1" ht="15" customHeight="1">
      <c r="A5" s="649"/>
      <c r="B5" s="649"/>
      <c r="C5" s="649"/>
      <c r="D5" s="649"/>
      <c r="E5" s="652"/>
      <c r="F5" s="655"/>
      <c r="G5" s="644"/>
      <c r="H5" s="644"/>
      <c r="I5" s="649"/>
      <c r="J5" s="660"/>
      <c r="K5" s="663"/>
      <c r="L5" s="649"/>
      <c r="M5" s="666"/>
      <c r="N5" s="645"/>
      <c r="O5" s="644" t="s">
        <v>41</v>
      </c>
      <c r="P5" s="644" t="s">
        <v>42</v>
      </c>
      <c r="Q5" s="644" t="s">
        <v>43</v>
      </c>
      <c r="R5" s="657" t="s">
        <v>44</v>
      </c>
      <c r="S5" s="658" t="s">
        <v>45</v>
      </c>
      <c r="T5" s="644" t="s">
        <v>46</v>
      </c>
      <c r="U5" s="644" t="s">
        <v>47</v>
      </c>
      <c r="V5" s="644"/>
      <c r="W5" s="645"/>
      <c r="X5" s="644" t="s">
        <v>13</v>
      </c>
      <c r="Y5" s="644" t="s">
        <v>48</v>
      </c>
      <c r="Z5" s="644" t="s">
        <v>49</v>
      </c>
      <c r="AA5" s="644" t="s">
        <v>47</v>
      </c>
    </row>
    <row r="6" spans="1:27" s="104" customFormat="1" ht="27.75" customHeight="1">
      <c r="A6" s="650"/>
      <c r="B6" s="650"/>
      <c r="C6" s="650"/>
      <c r="D6" s="650"/>
      <c r="E6" s="653"/>
      <c r="F6" s="656"/>
      <c r="G6" s="304" t="s">
        <v>50</v>
      </c>
      <c r="H6" s="352" t="s">
        <v>51</v>
      </c>
      <c r="I6" s="650"/>
      <c r="J6" s="661"/>
      <c r="K6" s="664"/>
      <c r="L6" s="650"/>
      <c r="M6" s="666"/>
      <c r="N6" s="645"/>
      <c r="O6" s="644"/>
      <c r="P6" s="644"/>
      <c r="Q6" s="644"/>
      <c r="R6" s="657"/>
      <c r="S6" s="658"/>
      <c r="T6" s="644"/>
      <c r="U6" s="644"/>
      <c r="V6" s="644"/>
      <c r="W6" s="645"/>
      <c r="X6" s="644"/>
      <c r="Y6" s="644"/>
      <c r="Z6" s="644"/>
      <c r="AA6" s="644"/>
    </row>
    <row r="7" spans="1:27" s="305" customFormat="1" ht="20.100000000000001" hidden="1" customHeight="1">
      <c r="A7" s="253">
        <v>30100030</v>
      </c>
      <c r="B7" s="389" t="s">
        <v>178</v>
      </c>
      <c r="C7" s="125" t="s">
        <v>179</v>
      </c>
      <c r="D7" s="402">
        <v>5.03</v>
      </c>
      <c r="E7" s="402"/>
      <c r="F7" s="402"/>
      <c r="G7" s="127"/>
      <c r="H7" s="390">
        <f t="shared" ref="H7:H27" si="0">D7*G7</f>
        <v>0</v>
      </c>
      <c r="I7" s="128"/>
      <c r="J7" s="128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8">
        <f>SUM(O7:U7)</f>
        <v>0</v>
      </c>
      <c r="O7" s="398"/>
      <c r="P7" s="398"/>
      <c r="Q7" s="398"/>
      <c r="R7" s="398"/>
      <c r="S7" s="398"/>
      <c r="T7" s="398"/>
      <c r="U7" s="398"/>
      <c r="V7" s="131">
        <f t="shared" ref="V7:V12" si="2">SUM(X7:AA7)</f>
        <v>0</v>
      </c>
      <c r="W7" s="391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66"/>
      <c r="G12" s="134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67"/>
      <c r="G15" s="127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67"/>
      <c r="G16" s="127"/>
      <c r="H16" s="363">
        <f t="shared" si="0"/>
        <v>0</v>
      </c>
      <c r="I16" s="36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54"/>
      <c r="P16" s="354"/>
      <c r="Q16" s="354"/>
      <c r="R16" s="354"/>
      <c r="S16" s="354"/>
      <c r="T16" s="354"/>
      <c r="U16" s="35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407">
        <v>5.09</v>
      </c>
      <c r="E20" s="407"/>
      <c r="F20" s="407">
        <v>20170402</v>
      </c>
      <c r="G20" s="127">
        <f>100*20+110+92+71</f>
        <v>2273</v>
      </c>
      <c r="H20" s="406">
        <f t="shared" si="0"/>
        <v>11569.57</v>
      </c>
      <c r="I20" s="128">
        <v>100</v>
      </c>
      <c r="J20" s="128">
        <f t="array" ref="J20">IF(ISERROR(G20/I20),"",G20/I20)</f>
        <v>22.73</v>
      </c>
      <c r="K20" s="130">
        <f t="array" ref="K20">IF(ISERROR(G20/L20),"",G20/L20)</f>
        <v>98.826086956521735</v>
      </c>
      <c r="L20" s="128">
        <v>23</v>
      </c>
      <c r="M20" s="108">
        <f t="shared" si="1"/>
        <v>1.1739130434782652</v>
      </c>
      <c r="N20" s="128">
        <f t="shared" si="4"/>
        <v>0</v>
      </c>
      <c r="O20" s="403"/>
      <c r="P20" s="403"/>
      <c r="Q20" s="403"/>
      <c r="R20" s="403"/>
      <c r="S20" s="403"/>
      <c r="T20" s="403"/>
      <c r="U20" s="403"/>
      <c r="V20" s="131">
        <f>SUM(X20:AA20)</f>
        <v>0</v>
      </c>
      <c r="W20" s="405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107"/>
      <c r="F22" s="107"/>
      <c r="G22" s="127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107"/>
      <c r="F23" s="107"/>
      <c r="G23" s="127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107"/>
      <c r="F24" s="107"/>
      <c r="G24" s="127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107"/>
      <c r="F25" s="107"/>
      <c r="G25" s="127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11" t="s">
        <v>201</v>
      </c>
      <c r="B28" s="612"/>
      <c r="C28" s="361" t="s">
        <v>202</v>
      </c>
      <c r="D28" s="138"/>
      <c r="E28" s="138"/>
      <c r="F28" s="138"/>
      <c r="G28" s="139">
        <f>SUM(G20:G27)</f>
        <v>2273</v>
      </c>
      <c r="H28" s="140">
        <f>SUM(H7:H27)</f>
        <v>11569.57</v>
      </c>
      <c r="I28" s="140">
        <f>SUM(I7:I27)</f>
        <v>100</v>
      </c>
      <c r="J28" s="129">
        <f t="array" ref="J28">IF(ISERROR(G28/I28),"",G28/I28)</f>
        <v>22.73</v>
      </c>
      <c r="K28" s="140">
        <f>SUM(K7:K27)</f>
        <v>98.826086956521735</v>
      </c>
      <c r="L28" s="141"/>
      <c r="M28" s="140">
        <f t="shared" ref="M28:V28" si="5">SUM(M7:M27)</f>
        <v>1.1739130434782652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107"/>
      <c r="F29" s="107"/>
      <c r="G29" s="127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355" t="s">
        <v>425</v>
      </c>
      <c r="C30" s="177" t="s">
        <v>427</v>
      </c>
      <c r="D30" s="107">
        <v>5.03</v>
      </c>
      <c r="E30" s="107"/>
      <c r="F30" s="107"/>
      <c r="G30" s="127"/>
      <c r="H30" s="36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58"/>
      <c r="P30" s="358"/>
      <c r="Q30" s="358"/>
      <c r="R30" s="358"/>
      <c r="S30" s="358"/>
      <c r="T30" s="358"/>
      <c r="U30" s="3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355" t="s">
        <v>206</v>
      </c>
      <c r="C31" s="125" t="s">
        <v>186</v>
      </c>
      <c r="D31" s="107">
        <v>5.03</v>
      </c>
      <c r="E31" s="107"/>
      <c r="F31" s="107"/>
      <c r="G31" s="127"/>
      <c r="H31" s="36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58"/>
      <c r="P31" s="358"/>
      <c r="Q31" s="358"/>
      <c r="R31" s="358"/>
      <c r="S31" s="358"/>
      <c r="T31" s="358"/>
      <c r="U31" s="3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355" t="s">
        <v>206</v>
      </c>
      <c r="C32" s="125" t="s">
        <v>203</v>
      </c>
      <c r="D32" s="107">
        <v>5.03</v>
      </c>
      <c r="E32" s="107"/>
      <c r="F32" s="107"/>
      <c r="G32" s="127"/>
      <c r="H32" s="36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58"/>
      <c r="P32" s="358"/>
      <c r="Q32" s="358"/>
      <c r="R32" s="358"/>
      <c r="S32" s="358"/>
      <c r="T32" s="358"/>
      <c r="U32" s="3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355" t="s">
        <v>206</v>
      </c>
      <c r="C33" s="125" t="s">
        <v>207</v>
      </c>
      <c r="D33" s="107">
        <v>5.03</v>
      </c>
      <c r="E33" s="107"/>
      <c r="F33" s="107"/>
      <c r="G33" s="127"/>
      <c r="H33" s="36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58"/>
      <c r="P33" s="358"/>
      <c r="Q33" s="358"/>
      <c r="R33" s="358"/>
      <c r="S33" s="358"/>
      <c r="T33" s="358"/>
      <c r="U33" s="3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355" t="s">
        <v>414</v>
      </c>
      <c r="C34" s="177" t="s">
        <v>415</v>
      </c>
      <c r="D34" s="107">
        <v>5.03</v>
      </c>
      <c r="E34" s="107"/>
      <c r="F34" s="107"/>
      <c r="G34" s="127"/>
      <c r="H34" s="363">
        <f t="shared" si="7"/>
        <v>0</v>
      </c>
      <c r="I34" s="128"/>
      <c r="J34" s="129"/>
      <c r="K34" s="130"/>
      <c r="L34" s="128">
        <v>52</v>
      </c>
      <c r="M34" s="108"/>
      <c r="N34" s="129"/>
      <c r="O34" s="358"/>
      <c r="P34" s="358"/>
      <c r="Q34" s="358"/>
      <c r="R34" s="358"/>
      <c r="S34" s="358"/>
      <c r="T34" s="358"/>
      <c r="U34" s="3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355" t="s">
        <v>414</v>
      </c>
      <c r="C35" s="177" t="s">
        <v>416</v>
      </c>
      <c r="D35" s="107">
        <v>5.03</v>
      </c>
      <c r="E35" s="107"/>
      <c r="F35" s="107"/>
      <c r="G35" s="127"/>
      <c r="H35" s="363">
        <f t="shared" si="7"/>
        <v>0</v>
      </c>
      <c r="I35" s="128"/>
      <c r="J35" s="129"/>
      <c r="K35" s="130"/>
      <c r="L35" s="128">
        <v>52</v>
      </c>
      <c r="M35" s="108"/>
      <c r="N35" s="129"/>
      <c r="O35" s="358"/>
      <c r="P35" s="358"/>
      <c r="Q35" s="358"/>
      <c r="R35" s="358"/>
      <c r="S35" s="358"/>
      <c r="T35" s="358"/>
      <c r="U35" s="3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355" t="s">
        <v>414</v>
      </c>
      <c r="C36" s="177" t="s">
        <v>61</v>
      </c>
      <c r="D36" s="107">
        <v>5.03</v>
      </c>
      <c r="E36" s="107"/>
      <c r="F36" s="107"/>
      <c r="G36" s="127"/>
      <c r="H36" s="363">
        <f t="shared" si="7"/>
        <v>0</v>
      </c>
      <c r="I36" s="128"/>
      <c r="J36" s="129"/>
      <c r="K36" s="130"/>
      <c r="L36" s="128">
        <v>52</v>
      </c>
      <c r="M36" s="108"/>
      <c r="N36" s="129"/>
      <c r="O36" s="358"/>
      <c r="P36" s="358"/>
      <c r="Q36" s="358"/>
      <c r="R36" s="358"/>
      <c r="S36" s="358"/>
      <c r="T36" s="358"/>
      <c r="U36" s="3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355" t="s">
        <v>208</v>
      </c>
      <c r="C37" s="125" t="s">
        <v>179</v>
      </c>
      <c r="D37" s="107">
        <v>5.08</v>
      </c>
      <c r="E37" s="107"/>
      <c r="F37" s="107"/>
      <c r="G37" s="127"/>
      <c r="H37" s="36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58"/>
      <c r="P37" s="358"/>
      <c r="Q37" s="358"/>
      <c r="R37" s="358"/>
      <c r="S37" s="358"/>
      <c r="T37" s="358"/>
      <c r="U37" s="3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355" t="s">
        <v>208</v>
      </c>
      <c r="C38" s="125" t="s">
        <v>204</v>
      </c>
      <c r="D38" s="107">
        <v>5.08</v>
      </c>
      <c r="E38" s="107"/>
      <c r="F38" s="107"/>
      <c r="G38" s="127"/>
      <c r="H38" s="36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58"/>
      <c r="P38" s="358"/>
      <c r="Q38" s="358"/>
      <c r="R38" s="358"/>
      <c r="S38" s="358"/>
      <c r="T38" s="358"/>
      <c r="U38" s="3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355" t="s">
        <v>208</v>
      </c>
      <c r="C39" s="125" t="s">
        <v>205</v>
      </c>
      <c r="D39" s="107">
        <v>5.08</v>
      </c>
      <c r="E39" s="107"/>
      <c r="F39" s="107"/>
      <c r="G39" s="127"/>
      <c r="H39" s="36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58"/>
      <c r="P39" s="358"/>
      <c r="Q39" s="358"/>
      <c r="R39" s="358"/>
      <c r="S39" s="358"/>
      <c r="T39" s="358"/>
      <c r="U39" s="3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305" customFormat="1" ht="20.100000000000001" hidden="1" customHeight="1">
      <c r="A40" s="254">
        <v>30100022</v>
      </c>
      <c r="B40" s="389" t="s">
        <v>208</v>
      </c>
      <c r="C40" s="125" t="s">
        <v>186</v>
      </c>
      <c r="D40" s="402">
        <v>5.08</v>
      </c>
      <c r="E40" s="402"/>
      <c r="F40" s="402"/>
      <c r="G40" s="127"/>
      <c r="H40" s="390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394"/>
      <c r="P40" s="394"/>
      <c r="Q40" s="394"/>
      <c r="R40" s="394"/>
      <c r="S40" s="394"/>
      <c r="T40" s="394"/>
      <c r="U40" s="394"/>
      <c r="V40" s="131">
        <f t="shared" si="11"/>
        <v>0</v>
      </c>
      <c r="W40" s="391" t="str">
        <f t="shared" si="12"/>
        <v/>
      </c>
      <c r="X40" s="131"/>
      <c r="Y40" s="131"/>
      <c r="Z40" s="131"/>
      <c r="AA40" s="131"/>
    </row>
    <row r="41" spans="1:27" s="305" customFormat="1" ht="20.100000000000001" hidden="1" customHeight="1">
      <c r="A41" s="254">
        <v>30100029</v>
      </c>
      <c r="B41" s="389" t="s">
        <v>208</v>
      </c>
      <c r="C41" s="125" t="s">
        <v>203</v>
      </c>
      <c r="D41" s="402">
        <v>5.08</v>
      </c>
      <c r="E41" s="402"/>
      <c r="F41" s="402"/>
      <c r="G41" s="127"/>
      <c r="H41" s="390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394"/>
      <c r="P41" s="394"/>
      <c r="Q41" s="394"/>
      <c r="R41" s="394"/>
      <c r="S41" s="394"/>
      <c r="T41" s="394"/>
      <c r="U41" s="394"/>
      <c r="V41" s="131">
        <f t="shared" si="11"/>
        <v>0</v>
      </c>
      <c r="W41" s="391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389" t="s">
        <v>208</v>
      </c>
      <c r="C42" s="125" t="s">
        <v>199</v>
      </c>
      <c r="D42" s="402">
        <v>5.08</v>
      </c>
      <c r="E42" s="402"/>
      <c r="F42" s="402"/>
      <c r="G42" s="127"/>
      <c r="H42" s="390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398"/>
      <c r="P42" s="398"/>
      <c r="Q42" s="398"/>
      <c r="R42" s="398"/>
      <c r="S42" s="398"/>
      <c r="T42" s="398"/>
      <c r="U42" s="398"/>
      <c r="V42" s="131">
        <f t="shared" si="11"/>
        <v>0</v>
      </c>
      <c r="W42" s="391" t="str">
        <f t="shared" si="12"/>
        <v/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389" t="s">
        <v>208</v>
      </c>
      <c r="C43" s="125" t="s">
        <v>187</v>
      </c>
      <c r="D43" s="402">
        <v>5.08</v>
      </c>
      <c r="E43" s="402"/>
      <c r="F43" s="402"/>
      <c r="G43" s="127"/>
      <c r="H43" s="390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394"/>
      <c r="P43" s="394"/>
      <c r="Q43" s="394"/>
      <c r="R43" s="394"/>
      <c r="S43" s="394"/>
      <c r="T43" s="394"/>
      <c r="U43" s="394"/>
      <c r="V43" s="131">
        <f t="shared" si="11"/>
        <v>0</v>
      </c>
      <c r="W43" s="391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389" t="s">
        <v>208</v>
      </c>
      <c r="C44" s="125" t="s">
        <v>207</v>
      </c>
      <c r="D44" s="402">
        <v>5.08</v>
      </c>
      <c r="E44" s="402"/>
      <c r="F44" s="402"/>
      <c r="G44" s="127"/>
      <c r="H44" s="390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398"/>
      <c r="P44" s="398"/>
      <c r="Q44" s="398"/>
      <c r="R44" s="398"/>
      <c r="S44" s="398"/>
      <c r="T44" s="398"/>
      <c r="U44" s="398"/>
      <c r="V44" s="131">
        <f t="shared" si="11"/>
        <v>0</v>
      </c>
      <c r="W44" s="391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389" t="s">
        <v>209</v>
      </c>
      <c r="C45" s="125" t="s">
        <v>194</v>
      </c>
      <c r="D45" s="402">
        <v>5.03</v>
      </c>
      <c r="E45" s="402"/>
      <c r="F45" s="402"/>
      <c r="G45" s="127"/>
      <c r="H45" s="390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394"/>
      <c r="P45" s="394"/>
      <c r="Q45" s="394"/>
      <c r="R45" s="394"/>
      <c r="S45" s="394"/>
      <c r="T45" s="394"/>
      <c r="U45" s="394"/>
      <c r="V45" s="131">
        <f t="shared" si="11"/>
        <v>0</v>
      </c>
      <c r="W45" s="391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389" t="s">
        <v>209</v>
      </c>
      <c r="C46" s="125" t="s">
        <v>179</v>
      </c>
      <c r="D46" s="402">
        <v>5.03</v>
      </c>
      <c r="E46" s="402"/>
      <c r="F46" s="402"/>
      <c r="G46" s="127"/>
      <c r="H46" s="390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394"/>
      <c r="P46" s="394"/>
      <c r="Q46" s="394"/>
      <c r="R46" s="394"/>
      <c r="S46" s="394"/>
      <c r="T46" s="394"/>
      <c r="U46" s="394"/>
      <c r="V46" s="131">
        <f t="shared" si="11"/>
        <v>0</v>
      </c>
      <c r="W46" s="391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389" t="s">
        <v>209</v>
      </c>
      <c r="C47" s="125" t="s">
        <v>195</v>
      </c>
      <c r="D47" s="402">
        <v>5.03</v>
      </c>
      <c r="E47" s="402"/>
      <c r="F47" s="402"/>
      <c r="G47" s="127"/>
      <c r="H47" s="390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394"/>
      <c r="P47" s="394"/>
      <c r="Q47" s="394"/>
      <c r="R47" s="394"/>
      <c r="S47" s="394"/>
      <c r="T47" s="394"/>
      <c r="U47" s="394"/>
      <c r="V47" s="131">
        <f t="shared" si="11"/>
        <v>0</v>
      </c>
      <c r="W47" s="391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389" t="s">
        <v>209</v>
      </c>
      <c r="C48" s="125" t="s">
        <v>204</v>
      </c>
      <c r="D48" s="402">
        <v>5.03</v>
      </c>
      <c r="E48" s="402"/>
      <c r="F48" s="402"/>
      <c r="G48" s="127"/>
      <c r="H48" s="390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394"/>
      <c r="P48" s="394"/>
      <c r="Q48" s="394"/>
      <c r="R48" s="394"/>
      <c r="S48" s="394"/>
      <c r="T48" s="394"/>
      <c r="U48" s="394"/>
      <c r="V48" s="131">
        <f t="shared" si="11"/>
        <v>0</v>
      </c>
      <c r="W48" s="391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389" t="s">
        <v>382</v>
      </c>
      <c r="C49" s="177" t="s">
        <v>383</v>
      </c>
      <c r="D49" s="402">
        <v>5.03</v>
      </c>
      <c r="E49" s="402"/>
      <c r="F49" s="402"/>
      <c r="G49" s="127"/>
      <c r="H49" s="390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394"/>
      <c r="P49" s="394"/>
      <c r="Q49" s="394"/>
      <c r="R49" s="394"/>
      <c r="S49" s="394"/>
      <c r="T49" s="394"/>
      <c r="U49" s="394"/>
      <c r="V49" s="131"/>
      <c r="W49" s="391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389" t="s">
        <v>382</v>
      </c>
      <c r="C50" s="177" t="s">
        <v>384</v>
      </c>
      <c r="D50" s="402">
        <v>5.03</v>
      </c>
      <c r="E50" s="402"/>
      <c r="F50" s="402"/>
      <c r="G50" s="127"/>
      <c r="H50" s="390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394"/>
      <c r="P50" s="394"/>
      <c r="Q50" s="394"/>
      <c r="R50" s="394"/>
      <c r="S50" s="394"/>
      <c r="T50" s="394"/>
      <c r="U50" s="394"/>
      <c r="V50" s="131"/>
      <c r="W50" s="391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389" t="s">
        <v>382</v>
      </c>
      <c r="C51" s="177" t="s">
        <v>389</v>
      </c>
      <c r="D51" s="402">
        <v>5.03</v>
      </c>
      <c r="E51" s="402"/>
      <c r="F51" s="402"/>
      <c r="G51" s="127"/>
      <c r="H51" s="390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394"/>
      <c r="P51" s="394"/>
      <c r="Q51" s="394"/>
      <c r="R51" s="394"/>
      <c r="S51" s="394"/>
      <c r="T51" s="394"/>
      <c r="U51" s="394"/>
      <c r="V51" s="131"/>
      <c r="W51" s="391"/>
      <c r="X51" s="131"/>
      <c r="Y51" s="131"/>
      <c r="Z51" s="131"/>
      <c r="AA51" s="131"/>
    </row>
    <row r="52" spans="1:27" s="305" customFormat="1" ht="20.100000000000001" hidden="1" customHeight="1">
      <c r="A52" s="254">
        <v>30100018</v>
      </c>
      <c r="B52" s="389" t="s">
        <v>382</v>
      </c>
      <c r="C52" s="177" t="s">
        <v>391</v>
      </c>
      <c r="D52" s="402">
        <v>5.03</v>
      </c>
      <c r="E52" s="402"/>
      <c r="F52" s="402"/>
      <c r="G52" s="127"/>
      <c r="H52" s="390">
        <f t="shared" si="7"/>
        <v>0</v>
      </c>
      <c r="I52" s="128"/>
      <c r="J52" s="128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8">
        <f t="shared" si="10"/>
        <v>0</v>
      </c>
      <c r="O52" s="394"/>
      <c r="P52" s="394"/>
      <c r="Q52" s="394"/>
      <c r="R52" s="394"/>
      <c r="S52" s="394"/>
      <c r="T52" s="394"/>
      <c r="U52" s="394"/>
      <c r="V52" s="131"/>
      <c r="W52" s="391"/>
      <c r="X52" s="131"/>
      <c r="Y52" s="131"/>
      <c r="Z52" s="131"/>
      <c r="AA52" s="131"/>
    </row>
    <row r="53" spans="1:27" s="305" customFormat="1" ht="20.100000000000001" hidden="1" customHeight="1">
      <c r="A53" s="257">
        <v>30700007</v>
      </c>
      <c r="B53" s="389" t="s">
        <v>418</v>
      </c>
      <c r="C53" s="177" t="s">
        <v>364</v>
      </c>
      <c r="D53" s="402">
        <v>5.03</v>
      </c>
      <c r="E53" s="402"/>
      <c r="F53" s="402"/>
      <c r="G53" s="127"/>
      <c r="H53" s="390">
        <f t="shared" si="7"/>
        <v>0</v>
      </c>
      <c r="I53" s="128"/>
      <c r="J53" s="128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8"/>
      <c r="O53" s="394"/>
      <c r="P53" s="394"/>
      <c r="Q53" s="394"/>
      <c r="R53" s="394"/>
      <c r="S53" s="394"/>
      <c r="T53" s="394"/>
      <c r="U53" s="394"/>
      <c r="V53" s="131"/>
      <c r="W53" s="391"/>
      <c r="X53" s="131"/>
      <c r="Y53" s="131"/>
      <c r="Z53" s="131"/>
      <c r="AA53" s="131"/>
    </row>
    <row r="54" spans="1:27" s="305" customFormat="1" ht="20.100000000000001" hidden="1" customHeight="1">
      <c r="A54" s="257">
        <v>30700006</v>
      </c>
      <c r="B54" s="389" t="s">
        <v>418</v>
      </c>
      <c r="C54" s="177" t="s">
        <v>365</v>
      </c>
      <c r="D54" s="402">
        <v>5.03</v>
      </c>
      <c r="E54" s="402"/>
      <c r="F54" s="402"/>
      <c r="G54" s="127"/>
      <c r="H54" s="390">
        <f t="shared" si="7"/>
        <v>0</v>
      </c>
      <c r="I54" s="128"/>
      <c r="J54" s="128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8"/>
      <c r="O54" s="394"/>
      <c r="P54" s="394"/>
      <c r="Q54" s="394"/>
      <c r="R54" s="394"/>
      <c r="S54" s="394"/>
      <c r="T54" s="394"/>
      <c r="U54" s="394"/>
      <c r="V54" s="131"/>
      <c r="W54" s="391"/>
      <c r="X54" s="131"/>
      <c r="Y54" s="131"/>
      <c r="Z54" s="131"/>
      <c r="AA54" s="131"/>
    </row>
    <row r="55" spans="1:27" s="305" customFormat="1" ht="20.100000000000001" hidden="1" customHeight="1">
      <c r="A55" s="257">
        <v>30700008</v>
      </c>
      <c r="B55" s="389" t="s">
        <v>418</v>
      </c>
      <c r="C55" s="177" t="s">
        <v>366</v>
      </c>
      <c r="D55" s="402">
        <v>5.03</v>
      </c>
      <c r="E55" s="402"/>
      <c r="F55" s="402"/>
      <c r="G55" s="127"/>
      <c r="H55" s="390">
        <f t="shared" si="7"/>
        <v>0</v>
      </c>
      <c r="I55" s="128"/>
      <c r="J55" s="128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8"/>
      <c r="O55" s="394"/>
      <c r="P55" s="394"/>
      <c r="Q55" s="394"/>
      <c r="R55" s="394"/>
      <c r="S55" s="394"/>
      <c r="T55" s="394"/>
      <c r="U55" s="394"/>
      <c r="V55" s="131"/>
      <c r="W55" s="391"/>
      <c r="X55" s="131"/>
      <c r="Y55" s="131"/>
      <c r="Z55" s="131"/>
      <c r="AA55" s="131"/>
    </row>
    <row r="56" spans="1:27" s="305" customFormat="1" ht="20.100000000000001" hidden="1" customHeight="1">
      <c r="A56" s="257">
        <v>30700009</v>
      </c>
      <c r="B56" s="389" t="s">
        <v>418</v>
      </c>
      <c r="C56" s="177" t="s">
        <v>367</v>
      </c>
      <c r="D56" s="402">
        <v>5.03</v>
      </c>
      <c r="E56" s="402"/>
      <c r="F56" s="402"/>
      <c r="G56" s="127"/>
      <c r="H56" s="390">
        <f t="shared" si="7"/>
        <v>0</v>
      </c>
      <c r="I56" s="128"/>
      <c r="J56" s="128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8"/>
      <c r="O56" s="394"/>
      <c r="P56" s="394"/>
      <c r="Q56" s="394"/>
      <c r="R56" s="394"/>
      <c r="S56" s="394"/>
      <c r="T56" s="394"/>
      <c r="U56" s="394"/>
      <c r="V56" s="131"/>
      <c r="W56" s="391"/>
      <c r="X56" s="131"/>
      <c r="Y56" s="131"/>
      <c r="Z56" s="131"/>
      <c r="AA56" s="131"/>
    </row>
    <row r="57" spans="1:27" s="305" customFormat="1" ht="20.100000000000001" hidden="1" customHeight="1">
      <c r="A57" s="254">
        <v>30100036</v>
      </c>
      <c r="B57" s="133" t="s">
        <v>210</v>
      </c>
      <c r="C57" s="125" t="s">
        <v>187</v>
      </c>
      <c r="D57" s="402">
        <v>5.03</v>
      </c>
      <c r="E57" s="402"/>
      <c r="F57" s="402"/>
      <c r="G57" s="127"/>
      <c r="H57" s="390">
        <f t="shared" si="7"/>
        <v>0</v>
      </c>
      <c r="I57" s="128"/>
      <c r="J57" s="128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8">
        <f t="shared" ref="N57:N66" si="13">SUM(O57:U57)</f>
        <v>0</v>
      </c>
      <c r="O57" s="398"/>
      <c r="P57" s="398"/>
      <c r="Q57" s="398"/>
      <c r="R57" s="398"/>
      <c r="S57" s="398"/>
      <c r="T57" s="398"/>
      <c r="U57" s="398"/>
      <c r="V57" s="131">
        <f t="shared" ref="V57:V66" si="14">SUM(X57:AA57)</f>
        <v>0</v>
      </c>
      <c r="W57" s="391" t="str">
        <f t="shared" ref="W57:W66" si="15">IF(ISERROR(V57/G57),"",V57/G57)</f>
        <v/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07">
        <v>5.03</v>
      </c>
      <c r="E58" s="407"/>
      <c r="F58" s="407">
        <v>20170402</v>
      </c>
      <c r="G58" s="127">
        <f>108*4+33</f>
        <v>465</v>
      </c>
      <c r="H58" s="406">
        <f t="shared" si="7"/>
        <v>2338.9500000000003</v>
      </c>
      <c r="I58" s="128">
        <v>12</v>
      </c>
      <c r="J58" s="128">
        <f t="array" ref="J58">IF(ISERROR(G58/I58),"",G58/I58)</f>
        <v>38.75</v>
      </c>
      <c r="K58" s="130">
        <f t="array" ref="K58">IF(ISERROR(G58/L58),"",G58/L58)</f>
        <v>11.625</v>
      </c>
      <c r="L58" s="128">
        <v>40</v>
      </c>
      <c r="M58" s="108">
        <f t="shared" si="9"/>
        <v>0.375</v>
      </c>
      <c r="N58" s="128">
        <f t="shared" si="13"/>
        <v>0</v>
      </c>
      <c r="O58" s="403"/>
      <c r="P58" s="403"/>
      <c r="Q58" s="403"/>
      <c r="R58" s="403"/>
      <c r="S58" s="403"/>
      <c r="T58" s="403"/>
      <c r="U58" s="403"/>
      <c r="V58" s="131">
        <f t="shared" si="14"/>
        <v>0</v>
      </c>
      <c r="W58" s="405">
        <f t="shared" si="15"/>
        <v>0</v>
      </c>
      <c r="X58" s="131"/>
      <c r="Y58" s="131"/>
      <c r="Z58" s="131"/>
      <c r="AA58" s="131"/>
    </row>
    <row r="59" spans="1:27" s="305" customFormat="1" ht="20.100000000000001" hidden="1" customHeight="1">
      <c r="A59" s="254">
        <v>30100035</v>
      </c>
      <c r="B59" s="133" t="s">
        <v>210</v>
      </c>
      <c r="C59" s="125" t="s">
        <v>194</v>
      </c>
      <c r="D59" s="402">
        <v>5.03</v>
      </c>
      <c r="E59" s="402"/>
      <c r="F59" s="402"/>
      <c r="G59" s="127"/>
      <c r="H59" s="390">
        <f t="shared" si="7"/>
        <v>0</v>
      </c>
      <c r="I59" s="128"/>
      <c r="J59" s="128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8">
        <f t="shared" si="13"/>
        <v>0</v>
      </c>
      <c r="O59" s="398"/>
      <c r="P59" s="398"/>
      <c r="Q59" s="398"/>
      <c r="R59" s="398"/>
      <c r="S59" s="398"/>
      <c r="T59" s="398"/>
      <c r="U59" s="398"/>
      <c r="V59" s="131">
        <f t="shared" si="14"/>
        <v>0</v>
      </c>
      <c r="W59" s="391" t="str">
        <f t="shared" si="15"/>
        <v/>
      </c>
      <c r="X59" s="131"/>
      <c r="Y59" s="131"/>
      <c r="Z59" s="131"/>
      <c r="AA59" s="131"/>
    </row>
    <row r="60" spans="1:27" s="305" customFormat="1" ht="20.100000000000001" hidden="1" customHeight="1">
      <c r="A60" s="254">
        <v>30100040</v>
      </c>
      <c r="B60" s="133" t="s">
        <v>532</v>
      </c>
      <c r="C60" s="125" t="s">
        <v>212</v>
      </c>
      <c r="D60" s="402">
        <v>5.03</v>
      </c>
      <c r="E60" s="402"/>
      <c r="F60" s="402"/>
      <c r="G60" s="127"/>
      <c r="H60" s="390">
        <f t="shared" si="7"/>
        <v>0</v>
      </c>
      <c r="I60" s="128"/>
      <c r="J60" s="128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8">
        <f t="shared" si="13"/>
        <v>0</v>
      </c>
      <c r="O60" s="398"/>
      <c r="P60" s="398"/>
      <c r="Q60" s="398"/>
      <c r="R60" s="398"/>
      <c r="S60" s="398"/>
      <c r="T60" s="398"/>
      <c r="U60" s="398"/>
      <c r="V60" s="131">
        <f t="shared" si="14"/>
        <v>0</v>
      </c>
      <c r="W60" s="391" t="str">
        <f t="shared" si="15"/>
        <v/>
      </c>
      <c r="X60" s="131"/>
      <c r="Y60" s="131"/>
      <c r="Z60" s="131"/>
      <c r="AA60" s="131"/>
    </row>
    <row r="61" spans="1:27" s="305" customFormat="1" ht="20.100000000000001" hidden="1" customHeight="1">
      <c r="A61" s="254">
        <v>30100039</v>
      </c>
      <c r="B61" s="133" t="s">
        <v>532</v>
      </c>
      <c r="C61" s="125" t="s">
        <v>186</v>
      </c>
      <c r="D61" s="402">
        <v>5.03</v>
      </c>
      <c r="E61" s="402"/>
      <c r="F61" s="402"/>
      <c r="G61" s="127"/>
      <c r="H61" s="390">
        <f t="shared" si="7"/>
        <v>0</v>
      </c>
      <c r="I61" s="128"/>
      <c r="J61" s="128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8">
        <f t="shared" si="13"/>
        <v>0</v>
      </c>
      <c r="O61" s="398"/>
      <c r="P61" s="398"/>
      <c r="Q61" s="398"/>
      <c r="R61" s="398"/>
      <c r="S61" s="398"/>
      <c r="T61" s="398"/>
      <c r="U61" s="398"/>
      <c r="V61" s="131">
        <f t="shared" si="14"/>
        <v>0</v>
      </c>
      <c r="W61" s="391" t="str">
        <f t="shared" si="15"/>
        <v/>
      </c>
      <c r="X61" s="131"/>
      <c r="Y61" s="131"/>
      <c r="Z61" s="131"/>
      <c r="AA61" s="131"/>
    </row>
    <row r="62" spans="1:27" s="305" customFormat="1" ht="20.100000000000001" hidden="1" customHeight="1">
      <c r="A62" s="254">
        <v>30100042</v>
      </c>
      <c r="B62" s="133" t="s">
        <v>532</v>
      </c>
      <c r="C62" s="125" t="s">
        <v>187</v>
      </c>
      <c r="D62" s="402">
        <v>5.03</v>
      </c>
      <c r="E62" s="402"/>
      <c r="F62" s="402"/>
      <c r="G62" s="127"/>
      <c r="H62" s="390">
        <f t="shared" si="7"/>
        <v>0</v>
      </c>
      <c r="I62" s="128"/>
      <c r="J62" s="128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8">
        <f t="shared" si="13"/>
        <v>0</v>
      </c>
      <c r="O62" s="398"/>
      <c r="P62" s="398"/>
      <c r="Q62" s="398"/>
      <c r="R62" s="398"/>
      <c r="S62" s="398"/>
      <c r="T62" s="398"/>
      <c r="U62" s="398"/>
      <c r="V62" s="131">
        <f t="shared" si="14"/>
        <v>0</v>
      </c>
      <c r="W62" s="391" t="str">
        <f t="shared" si="15"/>
        <v/>
      </c>
      <c r="X62" s="131"/>
      <c r="Y62" s="131"/>
      <c r="Z62" s="131"/>
      <c r="AA62" s="131"/>
    </row>
    <row r="63" spans="1:27" s="305" customFormat="1" ht="20.100000000000001" hidden="1" customHeight="1">
      <c r="A63" s="254">
        <v>30100041</v>
      </c>
      <c r="B63" s="133" t="s">
        <v>532</v>
      </c>
      <c r="C63" s="125" t="s">
        <v>194</v>
      </c>
      <c r="D63" s="402">
        <v>5.03</v>
      </c>
      <c r="E63" s="402"/>
      <c r="F63" s="402"/>
      <c r="G63" s="127"/>
      <c r="H63" s="390">
        <f t="shared" si="7"/>
        <v>0</v>
      </c>
      <c r="I63" s="128"/>
      <c r="J63" s="128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8">
        <f t="shared" si="13"/>
        <v>0</v>
      </c>
      <c r="O63" s="398"/>
      <c r="P63" s="398"/>
      <c r="Q63" s="398"/>
      <c r="R63" s="398"/>
      <c r="S63" s="398"/>
      <c r="T63" s="398"/>
      <c r="U63" s="398"/>
      <c r="V63" s="131">
        <f t="shared" si="14"/>
        <v>0</v>
      </c>
      <c r="W63" s="391" t="str">
        <f t="shared" si="15"/>
        <v/>
      </c>
      <c r="X63" s="131"/>
      <c r="Y63" s="131"/>
      <c r="Z63" s="131"/>
      <c r="AA63" s="131"/>
    </row>
    <row r="64" spans="1:27" s="305" customFormat="1" ht="20.100000000000001" hidden="1" customHeight="1">
      <c r="A64" s="254">
        <v>30100045</v>
      </c>
      <c r="B64" s="133" t="s">
        <v>213</v>
      </c>
      <c r="C64" s="125" t="s">
        <v>199</v>
      </c>
      <c r="D64" s="402">
        <v>5.03</v>
      </c>
      <c r="E64" s="402"/>
      <c r="F64" s="402"/>
      <c r="G64" s="127"/>
      <c r="H64" s="390">
        <f t="shared" si="7"/>
        <v>0</v>
      </c>
      <c r="I64" s="128"/>
      <c r="J64" s="128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8">
        <f t="shared" si="13"/>
        <v>0</v>
      </c>
      <c r="O64" s="398"/>
      <c r="P64" s="398"/>
      <c r="Q64" s="398"/>
      <c r="R64" s="398"/>
      <c r="S64" s="398"/>
      <c r="T64" s="398"/>
      <c r="U64" s="398"/>
      <c r="V64" s="131">
        <f t="shared" si="14"/>
        <v>0</v>
      </c>
      <c r="W64" s="391" t="str">
        <f t="shared" si="15"/>
        <v/>
      </c>
      <c r="X64" s="131"/>
      <c r="Y64" s="131"/>
      <c r="Z64" s="131"/>
      <c r="AA64" s="131"/>
    </row>
    <row r="65" spans="1:27" s="305" customFormat="1" ht="20.100000000000001" hidden="1" customHeight="1">
      <c r="A65" s="254">
        <v>30100044</v>
      </c>
      <c r="B65" s="133" t="s">
        <v>213</v>
      </c>
      <c r="C65" s="125" t="s">
        <v>187</v>
      </c>
      <c r="D65" s="402">
        <v>5.03</v>
      </c>
      <c r="E65" s="402"/>
      <c r="F65" s="402"/>
      <c r="G65" s="127"/>
      <c r="H65" s="390">
        <f t="shared" si="7"/>
        <v>0</v>
      </c>
      <c r="I65" s="128"/>
      <c r="J65" s="128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8">
        <f t="shared" si="13"/>
        <v>0</v>
      </c>
      <c r="O65" s="398"/>
      <c r="P65" s="398"/>
      <c r="Q65" s="398"/>
      <c r="R65" s="398"/>
      <c r="S65" s="398"/>
      <c r="T65" s="398"/>
      <c r="U65" s="398"/>
      <c r="V65" s="131">
        <f t="shared" si="14"/>
        <v>0</v>
      </c>
      <c r="W65" s="391" t="str">
        <f t="shared" si="15"/>
        <v/>
      </c>
      <c r="X65" s="131"/>
      <c r="Y65" s="131"/>
      <c r="Z65" s="131"/>
      <c r="AA65" s="131"/>
    </row>
    <row r="66" spans="1:27" s="305" customFormat="1" ht="20.100000000000001" hidden="1" customHeight="1">
      <c r="A66" s="254">
        <v>30100046</v>
      </c>
      <c r="B66" s="133" t="s">
        <v>213</v>
      </c>
      <c r="C66" s="125" t="s">
        <v>207</v>
      </c>
      <c r="D66" s="402">
        <v>5.03</v>
      </c>
      <c r="E66" s="402"/>
      <c r="F66" s="402"/>
      <c r="G66" s="127"/>
      <c r="H66" s="390">
        <f t="shared" si="7"/>
        <v>0</v>
      </c>
      <c r="I66" s="128"/>
      <c r="J66" s="128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8">
        <f t="shared" si="13"/>
        <v>0</v>
      </c>
      <c r="O66" s="398"/>
      <c r="P66" s="398"/>
      <c r="Q66" s="398"/>
      <c r="R66" s="398"/>
      <c r="S66" s="398"/>
      <c r="T66" s="398"/>
      <c r="U66" s="398"/>
      <c r="V66" s="131">
        <f t="shared" si="14"/>
        <v>0</v>
      </c>
      <c r="W66" s="391" t="str">
        <f t="shared" si="15"/>
        <v/>
      </c>
      <c r="X66" s="131"/>
      <c r="Y66" s="131"/>
      <c r="Z66" s="131"/>
      <c r="AA66" s="131"/>
    </row>
    <row r="67" spans="1:27" s="305" customFormat="1" ht="20.100000000000001" hidden="1" customHeight="1">
      <c r="A67" s="254">
        <v>30100043</v>
      </c>
      <c r="B67" s="133" t="s">
        <v>429</v>
      </c>
      <c r="C67" s="251" t="s">
        <v>74</v>
      </c>
      <c r="D67" s="402">
        <v>5.03</v>
      </c>
      <c r="E67" s="402"/>
      <c r="F67" s="402"/>
      <c r="G67" s="127"/>
      <c r="H67" s="390">
        <f t="shared" si="7"/>
        <v>0</v>
      </c>
      <c r="I67" s="128"/>
      <c r="J67" s="128"/>
      <c r="K67" s="130">
        <f t="array" ref="K67">IF(ISERROR(G67/L67),"",G67/L67)</f>
        <v>0</v>
      </c>
      <c r="L67" s="128">
        <v>50</v>
      </c>
      <c r="M67" s="108"/>
      <c r="N67" s="128"/>
      <c r="O67" s="398"/>
      <c r="P67" s="398"/>
      <c r="Q67" s="398"/>
      <c r="R67" s="398"/>
      <c r="S67" s="398"/>
      <c r="T67" s="398"/>
      <c r="U67" s="398"/>
      <c r="V67" s="131"/>
      <c r="W67" s="391"/>
      <c r="X67" s="131"/>
      <c r="Y67" s="131"/>
      <c r="Z67" s="131"/>
      <c r="AA67" s="131"/>
    </row>
    <row r="68" spans="1:27" s="305" customFormat="1" ht="20.100000000000001" hidden="1" customHeight="1">
      <c r="A68" s="254">
        <v>30100064</v>
      </c>
      <c r="B68" s="133" t="s">
        <v>397</v>
      </c>
      <c r="C68" s="177" t="s">
        <v>398</v>
      </c>
      <c r="D68" s="402">
        <v>5</v>
      </c>
      <c r="E68" s="402"/>
      <c r="F68" s="402"/>
      <c r="G68" s="127"/>
      <c r="H68" s="390">
        <f t="shared" si="7"/>
        <v>0</v>
      </c>
      <c r="I68" s="128"/>
      <c r="J68" s="128"/>
      <c r="K68" s="130">
        <f t="array" ref="K68">IF(ISERROR(G68/L68),"",G68/L68)</f>
        <v>0</v>
      </c>
      <c r="L68" s="128">
        <v>50</v>
      </c>
      <c r="M68" s="108"/>
      <c r="N68" s="128"/>
      <c r="O68" s="398"/>
      <c r="P68" s="398"/>
      <c r="Q68" s="398"/>
      <c r="R68" s="398"/>
      <c r="S68" s="398"/>
      <c r="T68" s="398"/>
      <c r="U68" s="398"/>
      <c r="V68" s="131"/>
      <c r="W68" s="391"/>
      <c r="X68" s="131"/>
      <c r="Y68" s="131"/>
      <c r="Z68" s="131"/>
      <c r="AA68" s="131"/>
    </row>
    <row r="69" spans="1:27" s="305" customFormat="1" ht="20.100000000000001" customHeight="1">
      <c r="A69" s="254">
        <v>30100049</v>
      </c>
      <c r="B69" s="133" t="s">
        <v>214</v>
      </c>
      <c r="C69" s="125" t="s">
        <v>190</v>
      </c>
      <c r="D69" s="407">
        <v>5.03</v>
      </c>
      <c r="E69" s="407"/>
      <c r="F69" s="407">
        <v>20170402</v>
      </c>
      <c r="G69" s="127">
        <f>100*6+22+100*5</f>
        <v>1122</v>
      </c>
      <c r="H69" s="406">
        <f t="shared" si="7"/>
        <v>5643.66</v>
      </c>
      <c r="I69" s="128">
        <v>55</v>
      </c>
      <c r="J69" s="128">
        <f t="array" ref="J69">IF(ISERROR(G69/I69),"",G69/I69)</f>
        <v>20.399999999999999</v>
      </c>
      <c r="K69" s="130">
        <f t="array" ref="K69">IF(ISERROR(G69/L69),"",G69/L69)</f>
        <v>52.186046511627907</v>
      </c>
      <c r="L69" s="128">
        <v>21.5</v>
      </c>
      <c r="M69" s="108">
        <f>IF(ISERROR(I69-K69),"",I69-K69)</f>
        <v>2.8139534883720927</v>
      </c>
      <c r="N69" s="128">
        <f>SUM(O69:U69)</f>
        <v>0</v>
      </c>
      <c r="O69" s="403"/>
      <c r="P69" s="403"/>
      <c r="Q69" s="403"/>
      <c r="R69" s="403"/>
      <c r="S69" s="403"/>
      <c r="T69" s="403"/>
      <c r="U69" s="403"/>
      <c r="V69" s="131">
        <f>SUM(X69:AA69)</f>
        <v>0</v>
      </c>
      <c r="W69" s="405">
        <f>IF(ISERROR(V69/G69),"",V69/G69)</f>
        <v>0</v>
      </c>
      <c r="X69" s="131"/>
      <c r="Y69" s="131"/>
      <c r="Z69" s="131"/>
      <c r="AA69" s="131"/>
    </row>
    <row r="70" spans="1:27" s="305" customFormat="1" ht="20.100000000000001" customHeight="1">
      <c r="A70" s="254">
        <v>30100050</v>
      </c>
      <c r="B70" s="133" t="s">
        <v>214</v>
      </c>
      <c r="C70" s="125" t="s">
        <v>194</v>
      </c>
      <c r="D70" s="407">
        <v>5.03</v>
      </c>
      <c r="E70" s="407"/>
      <c r="F70" s="407">
        <v>20170403</v>
      </c>
      <c r="G70" s="127">
        <f>100*11+15</f>
        <v>1115</v>
      </c>
      <c r="H70" s="406">
        <f t="shared" si="7"/>
        <v>5608.4500000000007</v>
      </c>
      <c r="I70" s="128">
        <v>50</v>
      </c>
      <c r="J70" s="128">
        <f t="array" ref="J70">IF(ISERROR(G70/I70),"",G70/I70)</f>
        <v>22.3</v>
      </c>
      <c r="K70" s="130">
        <f t="array" ref="K70">IF(ISERROR(G70/L70),"",G70/L70)</f>
        <v>51.860465116279073</v>
      </c>
      <c r="L70" s="128">
        <v>21.5</v>
      </c>
      <c r="M70" s="108">
        <f>IF(ISERROR(I70-K70),"",I70-K70)</f>
        <v>-1.8604651162790731</v>
      </c>
      <c r="N70" s="128">
        <f>SUM(O70:U70)</f>
        <v>0</v>
      </c>
      <c r="O70" s="403"/>
      <c r="P70" s="403"/>
      <c r="Q70" s="403"/>
      <c r="R70" s="403"/>
      <c r="S70" s="403"/>
      <c r="T70" s="403"/>
      <c r="U70" s="403"/>
      <c r="V70" s="131">
        <f>SUM(X70:AA70)</f>
        <v>0</v>
      </c>
      <c r="W70" s="405">
        <f>IF(ISERROR(V70/G70),"",V70/G70)</f>
        <v>0</v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619" t="s">
        <v>216</v>
      </c>
      <c r="B86" s="619"/>
      <c r="C86" s="361" t="s">
        <v>202</v>
      </c>
      <c r="D86" s="138"/>
      <c r="E86" s="138"/>
      <c r="F86" s="138"/>
      <c r="G86" s="139">
        <f>SUM(G29:G85)</f>
        <v>2702</v>
      </c>
      <c r="H86" s="140">
        <f>SUM(H29:H85)</f>
        <v>13591.060000000001</v>
      </c>
      <c r="I86" s="140">
        <f>SUM(I29:I85)</f>
        <v>117</v>
      </c>
      <c r="J86" s="129">
        <f t="array" ref="J86">IF(ISERROR(G86/I86),"",G86/I86)</f>
        <v>23.094017094017094</v>
      </c>
      <c r="K86" s="140">
        <f>SUM(K29:K85)</f>
        <v>115.67151162790698</v>
      </c>
      <c r="L86" s="141"/>
      <c r="M86" s="144">
        <f t="shared" ref="M86:V86" si="17">SUM(M29:M85)</f>
        <v>1.3284883720930196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107"/>
      <c r="F87" s="107"/>
      <c r="G87" s="127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107"/>
      <c r="F88" s="107"/>
      <c r="G88" s="127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107"/>
      <c r="F89" s="107"/>
      <c r="G89" s="127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107"/>
      <c r="F107" s="107"/>
      <c r="G107" s="127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107"/>
      <c r="F108" s="107"/>
      <c r="G108" s="127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107"/>
      <c r="F109" s="107"/>
      <c r="G109" s="127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107"/>
      <c r="F110" s="107"/>
      <c r="G110" s="127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107"/>
      <c r="F111" s="107"/>
      <c r="G111" s="127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107"/>
      <c r="F112" s="107"/>
      <c r="G112" s="127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407">
        <v>5</v>
      </c>
      <c r="E115" s="407"/>
      <c r="F115" s="407">
        <v>20170402</v>
      </c>
      <c r="G115" s="127">
        <f>90*5+24+50+50+90+90</f>
        <v>754</v>
      </c>
      <c r="H115" s="406">
        <f t="shared" si="19"/>
        <v>3770</v>
      </c>
      <c r="I115" s="128">
        <v>30</v>
      </c>
      <c r="J115" s="128"/>
      <c r="K115" s="130">
        <f t="array" ref="K115">IF(ISERROR(G115/L115),"",G115/L115)</f>
        <v>31.416666666666668</v>
      </c>
      <c r="L115" s="128">
        <v>24</v>
      </c>
      <c r="M115" s="108"/>
      <c r="N115" s="128"/>
      <c r="O115" s="403"/>
      <c r="P115" s="403"/>
      <c r="Q115" s="403"/>
      <c r="R115" s="403"/>
      <c r="S115" s="403"/>
      <c r="T115" s="403"/>
      <c r="U115" s="403"/>
      <c r="V115" s="131"/>
      <c r="W115" s="405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07">
        <v>5</v>
      </c>
      <c r="E116" s="407"/>
      <c r="F116" s="407">
        <v>20170402</v>
      </c>
      <c r="G116" s="127">
        <f>90+64+44+90</f>
        <v>288</v>
      </c>
      <c r="H116" s="406">
        <f t="shared" si="19"/>
        <v>1440</v>
      </c>
      <c r="I116" s="128">
        <v>10</v>
      </c>
      <c r="J116" s="128"/>
      <c r="K116" s="130">
        <f t="array" ref="K116">IF(ISERROR(G116/L116),"",G116/L116)</f>
        <v>12</v>
      </c>
      <c r="L116" s="128">
        <v>24</v>
      </c>
      <c r="M116" s="108"/>
      <c r="N116" s="128"/>
      <c r="O116" s="403"/>
      <c r="P116" s="403"/>
      <c r="Q116" s="403"/>
      <c r="R116" s="403"/>
      <c r="S116" s="403"/>
      <c r="T116" s="403"/>
      <c r="U116" s="403"/>
      <c r="V116" s="131"/>
      <c r="W116" s="405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373"/>
      <c r="G120" s="127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11" t="s">
        <v>224</v>
      </c>
      <c r="B121" s="612"/>
      <c r="C121" s="361" t="s">
        <v>202</v>
      </c>
      <c r="D121" s="138"/>
      <c r="E121" s="138"/>
      <c r="F121" s="138"/>
      <c r="G121" s="139">
        <f>SUM(G87:G120)</f>
        <v>1042</v>
      </c>
      <c r="H121" s="140">
        <f>SUM(H87:H120)</f>
        <v>5210</v>
      </c>
      <c r="I121" s="140">
        <f>SUM(I87:I120)</f>
        <v>40</v>
      </c>
      <c r="J121" s="129">
        <f t="array" ref="J121">IF(ISERROR(G121/I121),"",G121/I121)</f>
        <v>26.05</v>
      </c>
      <c r="K121" s="140">
        <f>SUM(K87:K120)</f>
        <v>43.416666666666671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305" customFormat="1" ht="20.100000000000001" hidden="1" customHeight="1">
      <c r="A123" s="253">
        <v>30100037</v>
      </c>
      <c r="B123" s="133" t="s">
        <v>225</v>
      </c>
      <c r="C123" s="125" t="s">
        <v>204</v>
      </c>
      <c r="D123" s="402">
        <v>5.03</v>
      </c>
      <c r="E123" s="402"/>
      <c r="F123" s="402"/>
      <c r="G123" s="127"/>
      <c r="H123" s="390">
        <f t="shared" si="28"/>
        <v>0</v>
      </c>
      <c r="I123" s="128"/>
      <c r="J123" s="128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8">
        <f t="shared" si="30"/>
        <v>0</v>
      </c>
      <c r="O123" s="398"/>
      <c r="P123" s="398"/>
      <c r="Q123" s="398"/>
      <c r="R123" s="398"/>
      <c r="S123" s="398"/>
      <c r="T123" s="398"/>
      <c r="U123" s="398"/>
      <c r="V123" s="131">
        <f t="shared" si="31"/>
        <v>0</v>
      </c>
      <c r="W123" s="391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107"/>
      <c r="F126" s="107"/>
      <c r="G126" s="127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107"/>
      <c r="F129" s="107"/>
      <c r="G129" s="127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107"/>
      <c r="F130" s="107"/>
      <c r="G130" s="127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107"/>
      <c r="F131" s="107"/>
      <c r="G131" s="127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107"/>
      <c r="F132" s="107"/>
      <c r="G132" s="127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107"/>
      <c r="F133" s="107"/>
      <c r="G133" s="127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107"/>
      <c r="F134" s="107"/>
      <c r="G134" s="127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11" t="s">
        <v>231</v>
      </c>
      <c r="B137" s="612"/>
      <c r="C137" s="361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85" customFormat="1" ht="20.100000000000001" customHeight="1">
      <c r="A143" s="374">
        <v>30400019</v>
      </c>
      <c r="B143" s="375" t="s">
        <v>436</v>
      </c>
      <c r="C143" s="386" t="s">
        <v>438</v>
      </c>
      <c r="D143" s="376">
        <v>5.04</v>
      </c>
      <c r="E143" s="376"/>
      <c r="F143" s="376">
        <v>20170402</v>
      </c>
      <c r="G143" s="377">
        <f>20+90*12+39</f>
        <v>1139</v>
      </c>
      <c r="H143" s="378">
        <f t="shared" si="32"/>
        <v>5740.56</v>
      </c>
      <c r="I143" s="379">
        <v>80</v>
      </c>
      <c r="J143" s="379"/>
      <c r="K143" s="380">
        <f t="array" ref="K143">IF(ISERROR(G143/L143),"",G143/L143)</f>
        <v>84.370370370370367</v>
      </c>
      <c r="L143" s="379">
        <v>13.5</v>
      </c>
      <c r="M143" s="381"/>
      <c r="N143" s="379"/>
      <c r="O143" s="382"/>
      <c r="P143" s="382"/>
      <c r="Q143" s="382"/>
      <c r="R143" s="382"/>
      <c r="S143" s="382"/>
      <c r="T143" s="382"/>
      <c r="U143" s="382"/>
      <c r="V143" s="383"/>
      <c r="W143" s="384"/>
      <c r="X143" s="383"/>
      <c r="Y143" s="383"/>
      <c r="Z143" s="383"/>
      <c r="AA143" s="383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11" t="s">
        <v>234</v>
      </c>
      <c r="B148" s="612"/>
      <c r="C148" s="361" t="s">
        <v>202</v>
      </c>
      <c r="D148" s="138"/>
      <c r="E148" s="138"/>
      <c r="F148" s="138"/>
      <c r="G148" s="139">
        <f>SUM(G138:G147)</f>
        <v>1139</v>
      </c>
      <c r="H148" s="140">
        <f>SUM(H138:H147)</f>
        <v>5740.56</v>
      </c>
      <c r="I148" s="140">
        <f>SUM(I138:I147)</f>
        <v>80</v>
      </c>
      <c r="J148" s="129">
        <f t="array" ref="J148">IF(ISERROR(G148/I148),"",G148/I148)</f>
        <v>14.237500000000001</v>
      </c>
      <c r="K148" s="140">
        <f>SUM(K138:K147)</f>
        <v>84.370370370370367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107"/>
      <c r="F149" s="373"/>
      <c r="G149" s="127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107"/>
      <c r="F150" s="107"/>
      <c r="G150" s="127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107"/>
      <c r="F151" s="107"/>
      <c r="G151" s="127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107"/>
      <c r="F152" s="107"/>
      <c r="G152" s="127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107"/>
      <c r="F154" s="107"/>
      <c r="G154" s="127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107"/>
      <c r="F155" s="107"/>
      <c r="G155" s="127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107"/>
      <c r="F156" s="107"/>
      <c r="G156" s="127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107"/>
      <c r="F157" s="107"/>
      <c r="G157" s="127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107"/>
      <c r="F158" s="107"/>
      <c r="G158" s="127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404" t="s">
        <v>241</v>
      </c>
      <c r="C159" s="125"/>
      <c r="D159" s="407">
        <f>78*120/1000</f>
        <v>9.36</v>
      </c>
      <c r="E159" s="407"/>
      <c r="F159" s="407">
        <v>20170402</v>
      </c>
      <c r="G159" s="127">
        <f>54*45+37</f>
        <v>2467</v>
      </c>
      <c r="H159" s="406">
        <f t="shared" si="40"/>
        <v>23091.119999999999</v>
      </c>
      <c r="I159" s="128">
        <f>23*13</f>
        <v>299</v>
      </c>
      <c r="J159" s="128">
        <f t="array" ref="J159">IF(ISERROR(G159/I159),"",G159/I159)</f>
        <v>8.2508361204013383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403"/>
      <c r="P159" s="403"/>
      <c r="Q159" s="403"/>
      <c r="R159" s="403"/>
      <c r="S159" s="403"/>
      <c r="T159" s="403"/>
      <c r="U159" s="403"/>
      <c r="V159" s="131">
        <f>SUM(X159:AA159)</f>
        <v>0</v>
      </c>
      <c r="W159" s="405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107"/>
      <c r="F160" s="107"/>
      <c r="G160" s="127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107"/>
      <c r="F161" s="107"/>
      <c r="G161" s="127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customHeight="1">
      <c r="A163" s="611" t="s">
        <v>244</v>
      </c>
      <c r="B163" s="612"/>
      <c r="C163" s="361" t="s">
        <v>202</v>
      </c>
      <c r="D163" s="138"/>
      <c r="E163" s="138"/>
      <c r="F163" s="138"/>
      <c r="G163" s="139">
        <f>SUM(G149:G161)</f>
        <v>2467</v>
      </c>
      <c r="H163" s="140">
        <f>SUM(H149:H159)</f>
        <v>23091.119999999999</v>
      </c>
      <c r="I163" s="140">
        <f>SUM(I149:I161)</f>
        <v>299</v>
      </c>
      <c r="J163" s="129">
        <f t="array" ref="J163">IF(ISERROR(G163/I163),"",G163/I163)</f>
        <v>8.2508361204013383</v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13" t="s">
        <v>246</v>
      </c>
      <c r="B164" s="614"/>
      <c r="C164" s="614"/>
      <c r="D164" s="614"/>
      <c r="E164" s="614"/>
      <c r="F164" s="615"/>
      <c r="G164" s="147">
        <f>SUM(G28,G86,G121,G137,G148,G163)</f>
        <v>9623</v>
      </c>
      <c r="H164" s="147">
        <f>SUM(H28,H86,H121,H137,H148,H163)</f>
        <v>59202.31</v>
      </c>
      <c r="I164" s="147">
        <f>SUM(I28,I86,I121,I137,I148,I163)</f>
        <v>636</v>
      </c>
      <c r="J164" s="148">
        <f t="array" ref="J164">IF(ISERROR(G164/I164),"",G164/I164)</f>
        <v>15.130503144654089</v>
      </c>
      <c r="K164" s="147">
        <f>SUM(K28,K86,K121,K137,K148,K163)</f>
        <v>342.28463562146578</v>
      </c>
      <c r="L164" s="148">
        <f>IF(ISERROR(G164/K164),"",G164/K164)</f>
        <v>28.114028497154404</v>
      </c>
      <c r="M164" s="147">
        <f t="shared" ref="M164:AA164" si="42">SUM(M28,M86,M121,M137,M148,M163)</f>
        <v>2.5024014155712848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6" t="s">
        <v>471</v>
      </c>
      <c r="B165" s="360" t="s">
        <v>247</v>
      </c>
      <c r="C165" s="599" t="s">
        <v>248</v>
      </c>
      <c r="D165" s="600"/>
      <c r="E165" s="607" t="s">
        <v>249</v>
      </c>
      <c r="F165" s="607"/>
      <c r="G165" s="577" t="s">
        <v>250</v>
      </c>
      <c r="H165" s="577"/>
      <c r="I165" s="607" t="s">
        <v>251</v>
      </c>
      <c r="J165" s="607"/>
      <c r="K165" s="607" t="s">
        <v>252</v>
      </c>
      <c r="L165" s="607"/>
      <c r="M165" s="607" t="s">
        <v>253</v>
      </c>
      <c r="N165" s="607"/>
      <c r="O165" s="607" t="s">
        <v>254</v>
      </c>
      <c r="P165" s="577" t="s">
        <v>255</v>
      </c>
      <c r="Q165" s="577"/>
      <c r="R165" s="577" t="s">
        <v>252</v>
      </c>
      <c r="S165" s="577"/>
      <c r="T165" s="577" t="s">
        <v>256</v>
      </c>
      <c r="U165" s="577"/>
      <c r="V165" s="577" t="s">
        <v>257</v>
      </c>
      <c r="W165" s="577"/>
      <c r="X165" s="577" t="s">
        <v>252</v>
      </c>
      <c r="Y165" s="577"/>
      <c r="Z165" s="577" t="s">
        <v>256</v>
      </c>
      <c r="AA165" s="577"/>
    </row>
    <row r="166" spans="1:27" ht="20.100000000000001" customHeight="1">
      <c r="A166" s="617"/>
      <c r="B166" s="360" t="s">
        <v>258</v>
      </c>
      <c r="C166" s="599">
        <v>1</v>
      </c>
      <c r="D166" s="600"/>
      <c r="E166" s="610">
        <f>C166*11</f>
        <v>11</v>
      </c>
      <c r="F166" s="610"/>
      <c r="G166" s="577">
        <v>1</v>
      </c>
      <c r="H166" s="577"/>
      <c r="I166" s="610">
        <f>G166*11</f>
        <v>11</v>
      </c>
      <c r="J166" s="610"/>
      <c r="K166" s="610">
        <f>E166-I166</f>
        <v>0</v>
      </c>
      <c r="L166" s="610"/>
      <c r="M166" s="608">
        <f>IF(ISERROR(K166/E166),"",K166/E166)</f>
        <v>0</v>
      </c>
      <c r="N166" s="608"/>
      <c r="O166" s="607"/>
      <c r="P166" s="577" t="s">
        <v>201</v>
      </c>
      <c r="Q166" s="577"/>
      <c r="R166" s="606">
        <f>SUM(O28:U28)</f>
        <v>0</v>
      </c>
      <c r="S166" s="606"/>
      <c r="T166" s="601" t="str">
        <f t="array" ref="T166">IF(ISERROR(R166/R173),"",R166/R173)</f>
        <v/>
      </c>
      <c r="U166" s="601"/>
      <c r="V166" s="577" t="s">
        <v>259</v>
      </c>
      <c r="W166" s="577"/>
      <c r="X166" s="604">
        <f>SUM(P27,P85,P120,P136,P147,P161)</f>
        <v>0</v>
      </c>
      <c r="Y166" s="604"/>
      <c r="Z166" s="601" t="str">
        <f t="array" ref="Z166">IF(ISERROR(X166/X173),"",X166/X173)</f>
        <v/>
      </c>
      <c r="AA166" s="601"/>
    </row>
    <row r="167" spans="1:27" ht="20.100000000000001" customHeight="1">
      <c r="A167" s="617"/>
      <c r="B167" s="360" t="s">
        <v>260</v>
      </c>
      <c r="C167" s="599">
        <v>1</v>
      </c>
      <c r="D167" s="600"/>
      <c r="E167" s="610">
        <f>C167*11</f>
        <v>11</v>
      </c>
      <c r="F167" s="610"/>
      <c r="G167" s="577">
        <v>1</v>
      </c>
      <c r="H167" s="577"/>
      <c r="I167" s="610">
        <f>G167*11</f>
        <v>11</v>
      </c>
      <c r="J167" s="610"/>
      <c r="K167" s="610">
        <f>E167-I167</f>
        <v>0</v>
      </c>
      <c r="L167" s="610"/>
      <c r="M167" s="608">
        <f>IF(ISERROR(K167/E167),"",K167/E167)</f>
        <v>0</v>
      </c>
      <c r="N167" s="608"/>
      <c r="O167" s="607"/>
      <c r="P167" s="577" t="s">
        <v>216</v>
      </c>
      <c r="Q167" s="577"/>
      <c r="R167" s="606">
        <f>SUM(O86:U86)</f>
        <v>0</v>
      </c>
      <c r="S167" s="606"/>
      <c r="T167" s="601" t="str">
        <f>IF(ISERROR(R167/R173),"",R167/R173)</f>
        <v/>
      </c>
      <c r="U167" s="601"/>
      <c r="V167" s="577" t="s">
        <v>261</v>
      </c>
      <c r="W167" s="577"/>
      <c r="X167" s="604">
        <f>SUM(P28,P86,P121,P137,P148,P163)</f>
        <v>0</v>
      </c>
      <c r="Y167" s="604"/>
      <c r="Z167" s="601" t="str">
        <f>IF(ISERROR(X167/X173),"",X167/X173)</f>
        <v/>
      </c>
      <c r="AA167" s="601"/>
    </row>
    <row r="168" spans="1:27" ht="20.100000000000001" customHeight="1">
      <c r="A168" s="617"/>
      <c r="B168" s="360" t="s">
        <v>262</v>
      </c>
      <c r="C168" s="599">
        <v>1</v>
      </c>
      <c r="D168" s="600"/>
      <c r="E168" s="610">
        <f>C168*8</f>
        <v>8</v>
      </c>
      <c r="F168" s="610"/>
      <c r="G168" s="577">
        <v>1</v>
      </c>
      <c r="H168" s="577"/>
      <c r="I168" s="610">
        <f>G168*8</f>
        <v>8</v>
      </c>
      <c r="J168" s="610"/>
      <c r="K168" s="610">
        <f>E168-I168</f>
        <v>0</v>
      </c>
      <c r="L168" s="610"/>
      <c r="M168" s="608">
        <f>IF(ISERROR(K168/E168),"",K168/E168)</f>
        <v>0</v>
      </c>
      <c r="N168" s="608"/>
      <c r="O168" s="607"/>
      <c r="P168" s="577" t="s">
        <v>224</v>
      </c>
      <c r="Q168" s="577"/>
      <c r="R168" s="606">
        <f>SUM(O121:U121)</f>
        <v>0</v>
      </c>
      <c r="S168" s="606"/>
      <c r="T168" s="601" t="str">
        <f>IF(ISERROR(R168/R173),"",R168/R173)</f>
        <v/>
      </c>
      <c r="U168" s="601"/>
      <c r="V168" s="577" t="s">
        <v>263</v>
      </c>
      <c r="W168" s="577"/>
      <c r="X168" s="604">
        <f>SUM(P29,P87,P122,P138,P149,P164)</f>
        <v>0</v>
      </c>
      <c r="Y168" s="604"/>
      <c r="Z168" s="601" t="str">
        <f>IF(ISERROR(X168/X173),"",X168/X173)</f>
        <v/>
      </c>
      <c r="AA168" s="601"/>
    </row>
    <row r="169" spans="1:27" ht="20.100000000000001" customHeight="1">
      <c r="A169" s="617"/>
      <c r="B169" s="360" t="s">
        <v>264</v>
      </c>
      <c r="C169" s="599">
        <v>1</v>
      </c>
      <c r="D169" s="600"/>
      <c r="E169" s="610">
        <f>C169*11</f>
        <v>11</v>
      </c>
      <c r="F169" s="610"/>
      <c r="G169" s="577">
        <v>1</v>
      </c>
      <c r="H169" s="577"/>
      <c r="I169" s="610">
        <f>G169*11</f>
        <v>11</v>
      </c>
      <c r="J169" s="610"/>
      <c r="K169" s="610">
        <f>E169-I169</f>
        <v>0</v>
      </c>
      <c r="L169" s="610"/>
      <c r="M169" s="608">
        <f>IF(ISERROR(K169/E169),"",K169/E169)</f>
        <v>0</v>
      </c>
      <c r="N169" s="608"/>
      <c r="O169" s="607"/>
      <c r="P169" s="577" t="s">
        <v>231</v>
      </c>
      <c r="Q169" s="577"/>
      <c r="R169" s="606">
        <f>SUM(O137:U137)</f>
        <v>0</v>
      </c>
      <c r="S169" s="606"/>
      <c r="T169" s="601" t="str">
        <f>IF(ISERROR(R169/R173),"",R169/R173)</f>
        <v/>
      </c>
      <c r="U169" s="601"/>
      <c r="V169" s="577" t="s">
        <v>265</v>
      </c>
      <c r="W169" s="577"/>
      <c r="X169" s="604">
        <f>SUM(P31,P88,P123,P139,P150,P165)</f>
        <v>0</v>
      </c>
      <c r="Y169" s="604"/>
      <c r="Z169" s="601" t="str">
        <f>IF(ISERROR(X169/X173),"",X169/X173)</f>
        <v/>
      </c>
      <c r="AA169" s="601"/>
    </row>
    <row r="170" spans="1:27" ht="20.100000000000001" customHeight="1">
      <c r="A170" s="618"/>
      <c r="B170" s="360" t="s">
        <v>266</v>
      </c>
      <c r="C170" s="609">
        <f>SUM(C166:D169)</f>
        <v>4</v>
      </c>
      <c r="D170" s="583"/>
      <c r="E170" s="610">
        <f>SUM(E166:F169)</f>
        <v>41</v>
      </c>
      <c r="F170" s="610"/>
      <c r="G170" s="577">
        <f>SUM(G166:H169)</f>
        <v>4</v>
      </c>
      <c r="H170" s="577"/>
      <c r="I170" s="610">
        <f>SUM(I166:J169)</f>
        <v>41</v>
      </c>
      <c r="J170" s="610"/>
      <c r="K170" s="610">
        <f>SUM(K166:L169)</f>
        <v>0</v>
      </c>
      <c r="L170" s="610"/>
      <c r="M170" s="608">
        <f>IF(ISERROR(K170/E170),"",K170/E170)</f>
        <v>0</v>
      </c>
      <c r="N170" s="608"/>
      <c r="O170" s="607"/>
      <c r="P170" s="577" t="s">
        <v>234</v>
      </c>
      <c r="Q170" s="577"/>
      <c r="R170" s="606">
        <f>SUM(O148:U148)</f>
        <v>0</v>
      </c>
      <c r="S170" s="606"/>
      <c r="T170" s="601" t="str">
        <f>IF(ISERROR(R170/R173),"",R170/R173)</f>
        <v/>
      </c>
      <c r="U170" s="601"/>
      <c r="V170" s="577" t="s">
        <v>267</v>
      </c>
      <c r="W170" s="577"/>
      <c r="X170" s="604">
        <f>SUM(P32,P89,P124,P140,P151,P166)</f>
        <v>0</v>
      </c>
      <c r="Y170" s="604"/>
      <c r="Z170" s="601" t="str">
        <f>IF(ISERROR(X170/X173),"",X170/X173)</f>
        <v/>
      </c>
      <c r="AA170" s="601"/>
    </row>
    <row r="171" spans="1:27" ht="20.100000000000001" customHeight="1">
      <c r="A171" s="261" t="s">
        <v>472</v>
      </c>
      <c r="B171" s="360">
        <f>G164</f>
        <v>9623</v>
      </c>
      <c r="C171" s="587" t="s">
        <v>269</v>
      </c>
      <c r="D171" s="586"/>
      <c r="E171" s="577">
        <f>H164</f>
        <v>59202.31</v>
      </c>
      <c r="F171" s="577"/>
      <c r="G171" s="577" t="s">
        <v>270</v>
      </c>
      <c r="H171" s="577"/>
      <c r="I171" s="605">
        <f>L164</f>
        <v>28.114028497154404</v>
      </c>
      <c r="J171" s="605"/>
      <c r="K171" s="607" t="s">
        <v>271</v>
      </c>
      <c r="L171" s="607"/>
      <c r="M171" s="605">
        <f>J164</f>
        <v>15.130503144654089</v>
      </c>
      <c r="N171" s="605"/>
      <c r="O171" s="607"/>
      <c r="P171" s="577" t="s">
        <v>244</v>
      </c>
      <c r="Q171" s="577"/>
      <c r="R171" s="606">
        <f>SUM(O163:U163)</f>
        <v>0</v>
      </c>
      <c r="S171" s="606"/>
      <c r="T171" s="601" t="str">
        <f>IF(ISERROR(R171/R173),"",R171/R173)</f>
        <v/>
      </c>
      <c r="U171" s="601"/>
      <c r="V171" s="577" t="s">
        <v>272</v>
      </c>
      <c r="W171" s="577"/>
      <c r="X171" s="604">
        <f>SUM(P33,P90,P125,P141,P152,P167)</f>
        <v>0</v>
      </c>
      <c r="Y171" s="604"/>
      <c r="Z171" s="601" t="str">
        <f>IF(ISERROR(X171/X173),"",X171/X173)</f>
        <v/>
      </c>
      <c r="AA171" s="601"/>
    </row>
    <row r="172" spans="1:27" ht="20.100000000000001" customHeight="1">
      <c r="A172" s="262" t="s">
        <v>473</v>
      </c>
      <c r="B172" s="360">
        <f>I164+C170</f>
        <v>640</v>
      </c>
      <c r="C172" s="584" t="s">
        <v>251</v>
      </c>
      <c r="D172" s="585"/>
      <c r="E172" s="602">
        <f>K164+I170</f>
        <v>383.28463562146578</v>
      </c>
      <c r="F172" s="602"/>
      <c r="G172" s="577" t="s">
        <v>274</v>
      </c>
      <c r="H172" s="577"/>
      <c r="I172" s="605">
        <f>B172-E172</f>
        <v>256.71536437853422</v>
      </c>
      <c r="J172" s="605"/>
      <c r="K172" s="607" t="s">
        <v>275</v>
      </c>
      <c r="L172" s="607"/>
      <c r="M172" s="608">
        <f>IF(ISERROR(I172/E172),"",I172/E172)</f>
        <v>0.66977734174575121</v>
      </c>
      <c r="N172" s="608"/>
      <c r="O172" s="607"/>
      <c r="P172" s="577" t="s">
        <v>245</v>
      </c>
      <c r="Q172" s="577"/>
      <c r="R172" s="606"/>
      <c r="S172" s="606"/>
      <c r="T172" s="601" t="str">
        <f>IF(ISERROR(R172/R173),"",R172/R173)</f>
        <v/>
      </c>
      <c r="U172" s="601"/>
      <c r="V172" s="577" t="s">
        <v>264</v>
      </c>
      <c r="W172" s="577"/>
      <c r="X172" s="604"/>
      <c r="Y172" s="604"/>
      <c r="Z172" s="601" t="str">
        <f>IF(ISERROR(X172/X173),"",X172/X173)</f>
        <v/>
      </c>
      <c r="AA172" s="601"/>
    </row>
    <row r="173" spans="1:27" ht="20.100000000000001" customHeight="1">
      <c r="A173" s="262" t="s">
        <v>474</v>
      </c>
      <c r="B173" s="360">
        <f>N164</f>
        <v>0</v>
      </c>
      <c r="C173" s="584" t="s">
        <v>277</v>
      </c>
      <c r="D173" s="585"/>
      <c r="E173" s="601">
        <f>IF(ISERROR(B173/B172),"",B173/B172)</f>
        <v>0</v>
      </c>
      <c r="F173" s="601"/>
      <c r="G173" s="577" t="s">
        <v>278</v>
      </c>
      <c r="H173" s="577"/>
      <c r="I173" s="607">
        <f>V164</f>
        <v>0</v>
      </c>
      <c r="J173" s="607"/>
      <c r="K173" s="607" t="s">
        <v>279</v>
      </c>
      <c r="L173" s="607"/>
      <c r="M173" s="608">
        <f t="array" ref="M173">IF(ISERROR(I173/B171),"",I173/B171)</f>
        <v>0</v>
      </c>
      <c r="N173" s="608"/>
      <c r="O173" s="607"/>
      <c r="P173" s="577" t="s">
        <v>266</v>
      </c>
      <c r="Q173" s="577"/>
      <c r="R173" s="606">
        <f>SUM(R166:S172)</f>
        <v>0</v>
      </c>
      <c r="S173" s="606"/>
      <c r="T173" s="601"/>
      <c r="U173" s="601"/>
      <c r="V173" s="577" t="s">
        <v>266</v>
      </c>
      <c r="W173" s="577"/>
      <c r="X173" s="604">
        <f>SUM(X166:Y172)</f>
        <v>0</v>
      </c>
      <c r="Y173" s="604"/>
      <c r="Z173" s="601"/>
      <c r="AA173" s="601"/>
    </row>
    <row r="174" spans="1:27" ht="34.5" hidden="1" customHeight="1">
      <c r="A174" s="175" t="s">
        <v>336</v>
      </c>
      <c r="B174" s="176"/>
      <c r="C174" s="121"/>
      <c r="D174" s="121"/>
      <c r="E174" s="121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27" t="s">
        <v>475</v>
      </c>
      <c r="B175" s="630" t="s">
        <v>280</v>
      </c>
      <c r="C175" s="630" t="s">
        <v>281</v>
      </c>
      <c r="D175" s="630" t="s">
        <v>282</v>
      </c>
      <c r="E175" s="633" t="s">
        <v>283</v>
      </c>
      <c r="F175" s="624" t="s">
        <v>284</v>
      </c>
      <c r="G175" s="607" t="s">
        <v>285</v>
      </c>
      <c r="H175" s="607"/>
      <c r="I175" s="630" t="s">
        <v>286</v>
      </c>
      <c r="J175" s="636" t="s">
        <v>271</v>
      </c>
      <c r="K175" s="639" t="s">
        <v>287</v>
      </c>
      <c r="L175" s="630" t="s">
        <v>270</v>
      </c>
      <c r="M175" s="620" t="s">
        <v>288</v>
      </c>
      <c r="N175" s="622" t="s">
        <v>252</v>
      </c>
      <c r="O175" s="607" t="s">
        <v>289</v>
      </c>
      <c r="P175" s="607"/>
      <c r="Q175" s="607"/>
      <c r="R175" s="607"/>
      <c r="S175" s="607"/>
      <c r="T175" s="607"/>
      <c r="U175" s="607"/>
      <c r="V175" s="607" t="s">
        <v>290</v>
      </c>
      <c r="W175" s="622" t="s">
        <v>291</v>
      </c>
      <c r="X175" s="607" t="s">
        <v>292</v>
      </c>
      <c r="Y175" s="607"/>
      <c r="Z175" s="607"/>
      <c r="AA175" s="607"/>
    </row>
    <row r="176" spans="1:27" ht="21.95" hidden="1" customHeight="1">
      <c r="A176" s="628"/>
      <c r="B176" s="631"/>
      <c r="C176" s="631"/>
      <c r="D176" s="631"/>
      <c r="E176" s="634"/>
      <c r="F176" s="625"/>
      <c r="G176" s="607"/>
      <c r="H176" s="607"/>
      <c r="I176" s="631"/>
      <c r="J176" s="637"/>
      <c r="K176" s="640"/>
      <c r="L176" s="631"/>
      <c r="M176" s="621"/>
      <c r="N176" s="622"/>
      <c r="O176" s="607" t="s">
        <v>259</v>
      </c>
      <c r="P176" s="607" t="s">
        <v>261</v>
      </c>
      <c r="Q176" s="607" t="s">
        <v>263</v>
      </c>
      <c r="R176" s="623" t="s">
        <v>265</v>
      </c>
      <c r="S176" s="577" t="s">
        <v>267</v>
      </c>
      <c r="T176" s="607" t="s">
        <v>272</v>
      </c>
      <c r="U176" s="607" t="s">
        <v>264</v>
      </c>
      <c r="V176" s="607"/>
      <c r="W176" s="622"/>
      <c r="X176" s="607" t="s">
        <v>293</v>
      </c>
      <c r="Y176" s="607" t="s">
        <v>294</v>
      </c>
      <c r="Z176" s="607" t="s">
        <v>295</v>
      </c>
      <c r="AA176" s="607" t="s">
        <v>264</v>
      </c>
    </row>
    <row r="177" spans="1:27" ht="21.95" hidden="1" customHeight="1">
      <c r="A177" s="629"/>
      <c r="B177" s="632"/>
      <c r="C177" s="632"/>
      <c r="D177" s="632"/>
      <c r="E177" s="635"/>
      <c r="F177" s="626"/>
      <c r="G177" s="302" t="s">
        <v>296</v>
      </c>
      <c r="H177" s="353" t="s">
        <v>297</v>
      </c>
      <c r="I177" s="632"/>
      <c r="J177" s="638"/>
      <c r="K177" s="641"/>
      <c r="L177" s="632"/>
      <c r="M177" s="621"/>
      <c r="N177" s="622"/>
      <c r="O177" s="607"/>
      <c r="P177" s="607"/>
      <c r="Q177" s="607"/>
      <c r="R177" s="623"/>
      <c r="S177" s="577"/>
      <c r="T177" s="607"/>
      <c r="U177" s="607"/>
      <c r="V177" s="607"/>
      <c r="W177" s="622"/>
      <c r="X177" s="607"/>
      <c r="Y177" s="607"/>
      <c r="Z177" s="607"/>
      <c r="AA177" s="607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107"/>
      <c r="F178" s="107"/>
      <c r="G178" s="146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66"/>
      <c r="G183" s="134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67"/>
      <c r="G186" s="127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67"/>
      <c r="G187" s="127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107"/>
      <c r="F193" s="107"/>
      <c r="G193" s="127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107"/>
      <c r="F194" s="107"/>
      <c r="G194" s="127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107"/>
      <c r="F195" s="107"/>
      <c r="G195" s="127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107"/>
      <c r="F196" s="107"/>
      <c r="G196" s="127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11" t="s">
        <v>201</v>
      </c>
      <c r="B199" s="612"/>
      <c r="C199" s="3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305" customFormat="1" ht="20.100000000000001" hidden="1" customHeight="1">
      <c r="A200" s="254">
        <v>30100012</v>
      </c>
      <c r="B200" s="389" t="s">
        <v>206</v>
      </c>
      <c r="C200" s="125" t="s">
        <v>199</v>
      </c>
      <c r="D200" s="402">
        <v>5.03</v>
      </c>
      <c r="E200" s="402"/>
      <c r="F200" s="402"/>
      <c r="G200" s="127"/>
      <c r="H200" s="390">
        <f t="shared" ref="H200:H256" si="51">D200*G200</f>
        <v>0</v>
      </c>
      <c r="I200" s="128"/>
      <c r="J200" s="128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8">
        <f>SUM(O200:U200)</f>
        <v>0</v>
      </c>
      <c r="O200" s="394"/>
      <c r="P200" s="394"/>
      <c r="Q200" s="394"/>
      <c r="R200" s="394"/>
      <c r="S200" s="394"/>
      <c r="T200" s="394"/>
      <c r="U200" s="394"/>
      <c r="V200" s="131">
        <f>SUM(X200:AA200)</f>
        <v>0</v>
      </c>
      <c r="W200" s="391" t="str">
        <f>IF(ISERROR(V200/G200),"",V200/G200)</f>
        <v/>
      </c>
      <c r="X200" s="131"/>
      <c r="Y200" s="131"/>
      <c r="Z200" s="131"/>
      <c r="AA200" s="131"/>
    </row>
    <row r="201" spans="1:27" s="305" customFormat="1" ht="20.100000000000001" hidden="1" customHeight="1">
      <c r="A201" s="254">
        <v>30100011</v>
      </c>
      <c r="B201" s="389" t="s">
        <v>425</v>
      </c>
      <c r="C201" s="177" t="s">
        <v>427</v>
      </c>
      <c r="D201" s="402">
        <v>5.03</v>
      </c>
      <c r="E201" s="402"/>
      <c r="F201" s="402"/>
      <c r="G201" s="127"/>
      <c r="H201" s="390">
        <f t="shared" si="51"/>
        <v>0</v>
      </c>
      <c r="I201" s="128"/>
      <c r="J201" s="128"/>
      <c r="K201" s="130"/>
      <c r="L201" s="128">
        <v>52</v>
      </c>
      <c r="M201" s="108"/>
      <c r="N201" s="128"/>
      <c r="O201" s="394"/>
      <c r="P201" s="394"/>
      <c r="Q201" s="394"/>
      <c r="R201" s="394"/>
      <c r="S201" s="394"/>
      <c r="T201" s="394"/>
      <c r="U201" s="394"/>
      <c r="V201" s="131"/>
      <c r="W201" s="391"/>
      <c r="X201" s="131"/>
      <c r="Y201" s="131"/>
      <c r="Z201" s="131"/>
      <c r="AA201" s="131"/>
    </row>
    <row r="202" spans="1:27" s="305" customFormat="1" ht="20.100000000000001" hidden="1" customHeight="1">
      <c r="A202" s="254">
        <v>30100010</v>
      </c>
      <c r="B202" s="389" t="s">
        <v>206</v>
      </c>
      <c r="C202" s="125" t="s">
        <v>186</v>
      </c>
      <c r="D202" s="402">
        <v>5.03</v>
      </c>
      <c r="E202" s="402"/>
      <c r="F202" s="402"/>
      <c r="G202" s="127"/>
      <c r="H202" s="390">
        <f t="shared" si="51"/>
        <v>0</v>
      </c>
      <c r="I202" s="128"/>
      <c r="J202" s="128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8">
        <f>SUM(O202:U202)</f>
        <v>0</v>
      </c>
      <c r="O202" s="394"/>
      <c r="P202" s="394"/>
      <c r="Q202" s="394"/>
      <c r="R202" s="394"/>
      <c r="S202" s="394"/>
      <c r="T202" s="394"/>
      <c r="U202" s="394"/>
      <c r="V202" s="131">
        <f>SUM(X202:AA202)</f>
        <v>0</v>
      </c>
      <c r="W202" s="391" t="str">
        <f>IF(ISERROR(V202/G202),"",V202/G202)</f>
        <v/>
      </c>
      <c r="X202" s="131"/>
      <c r="Y202" s="131"/>
      <c r="Z202" s="131"/>
      <c r="AA202" s="131"/>
    </row>
    <row r="203" spans="1:27" s="305" customFormat="1" ht="20.100000000000001" hidden="1" customHeight="1">
      <c r="A203" s="254">
        <v>30100014</v>
      </c>
      <c r="B203" s="389" t="s">
        <v>206</v>
      </c>
      <c r="C203" s="125" t="s">
        <v>203</v>
      </c>
      <c r="D203" s="402">
        <v>5.03</v>
      </c>
      <c r="E203" s="402"/>
      <c r="F203" s="402"/>
      <c r="G203" s="127"/>
      <c r="H203" s="390">
        <f t="shared" si="51"/>
        <v>0</v>
      </c>
      <c r="I203" s="128"/>
      <c r="J203" s="128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8">
        <f>SUM(O203:U203)</f>
        <v>0</v>
      </c>
      <c r="O203" s="394"/>
      <c r="P203" s="394"/>
      <c r="Q203" s="394"/>
      <c r="R203" s="394"/>
      <c r="S203" s="394"/>
      <c r="T203" s="394"/>
      <c r="U203" s="394"/>
      <c r="V203" s="131">
        <f>SUM(X203:AA203)</f>
        <v>0</v>
      </c>
      <c r="W203" s="391" t="str">
        <f>IF(ISERROR(V203/G203),"",V203/G203)</f>
        <v/>
      </c>
      <c r="X203" s="131"/>
      <c r="Y203" s="131"/>
      <c r="Z203" s="131"/>
      <c r="AA203" s="131"/>
    </row>
    <row r="204" spans="1:27" s="305" customFormat="1" ht="20.100000000000001" hidden="1" customHeight="1">
      <c r="A204" s="254">
        <v>30100013</v>
      </c>
      <c r="B204" s="389" t="s">
        <v>206</v>
      </c>
      <c r="C204" s="125" t="s">
        <v>207</v>
      </c>
      <c r="D204" s="402">
        <v>5.03</v>
      </c>
      <c r="E204" s="402"/>
      <c r="F204" s="402"/>
      <c r="G204" s="127"/>
      <c r="H204" s="390">
        <f t="shared" si="51"/>
        <v>0</v>
      </c>
      <c r="I204" s="128"/>
      <c r="J204" s="128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8">
        <f>SUM(O204:U204)</f>
        <v>0</v>
      </c>
      <c r="O204" s="394"/>
      <c r="P204" s="394"/>
      <c r="Q204" s="394"/>
      <c r="R204" s="394"/>
      <c r="S204" s="394"/>
      <c r="T204" s="394"/>
      <c r="U204" s="394"/>
      <c r="V204" s="131">
        <f>SUM(X204:AA204)</f>
        <v>0</v>
      </c>
      <c r="W204" s="391" t="str">
        <f>IF(ISERROR(V204/G204),"",V204/G204)</f>
        <v/>
      </c>
      <c r="X204" s="131"/>
      <c r="Y204" s="131"/>
      <c r="Z204" s="131"/>
      <c r="AA204" s="131"/>
    </row>
    <row r="205" spans="1:27" s="305" customFormat="1" ht="20.100000000000001" hidden="1" customHeight="1">
      <c r="A205" s="254">
        <v>30100016</v>
      </c>
      <c r="B205" s="389" t="s">
        <v>414</v>
      </c>
      <c r="C205" s="177" t="s">
        <v>415</v>
      </c>
      <c r="D205" s="402">
        <v>5.03</v>
      </c>
      <c r="E205" s="402"/>
      <c r="F205" s="402"/>
      <c r="G205" s="127"/>
      <c r="H205" s="390">
        <f t="shared" si="51"/>
        <v>0</v>
      </c>
      <c r="I205" s="128"/>
      <c r="J205" s="128"/>
      <c r="K205" s="130"/>
      <c r="L205" s="128">
        <v>52</v>
      </c>
      <c r="M205" s="108"/>
      <c r="N205" s="128"/>
      <c r="O205" s="394"/>
      <c r="P205" s="394"/>
      <c r="Q205" s="394"/>
      <c r="R205" s="394"/>
      <c r="S205" s="394"/>
      <c r="T205" s="394"/>
      <c r="U205" s="394"/>
      <c r="V205" s="131"/>
      <c r="W205" s="391"/>
      <c r="X205" s="131"/>
      <c r="Y205" s="131"/>
      <c r="Z205" s="131"/>
      <c r="AA205" s="131"/>
    </row>
    <row r="206" spans="1:27" s="305" customFormat="1" ht="20.100000000000001" hidden="1" customHeight="1">
      <c r="A206" s="254">
        <v>30100017</v>
      </c>
      <c r="B206" s="389" t="s">
        <v>414</v>
      </c>
      <c r="C206" s="177" t="s">
        <v>416</v>
      </c>
      <c r="D206" s="402">
        <v>5.03</v>
      </c>
      <c r="E206" s="402"/>
      <c r="F206" s="402"/>
      <c r="G206" s="127"/>
      <c r="H206" s="390">
        <f t="shared" si="51"/>
        <v>0</v>
      </c>
      <c r="I206" s="128"/>
      <c r="J206" s="128"/>
      <c r="K206" s="130"/>
      <c r="L206" s="128">
        <v>52</v>
      </c>
      <c r="M206" s="108"/>
      <c r="N206" s="128"/>
      <c r="O206" s="394"/>
      <c r="P206" s="394"/>
      <c r="Q206" s="394"/>
      <c r="R206" s="394"/>
      <c r="S206" s="394"/>
      <c r="T206" s="394"/>
      <c r="U206" s="394"/>
      <c r="V206" s="131"/>
      <c r="W206" s="391"/>
      <c r="X206" s="131"/>
      <c r="Y206" s="131"/>
      <c r="Z206" s="131"/>
      <c r="AA206" s="131"/>
    </row>
    <row r="207" spans="1:27" s="305" customFormat="1" ht="20.100000000000001" hidden="1" customHeight="1">
      <c r="A207" s="254">
        <v>30100015</v>
      </c>
      <c r="B207" s="389" t="s">
        <v>414</v>
      </c>
      <c r="C207" s="177" t="s">
        <v>61</v>
      </c>
      <c r="D207" s="402">
        <v>5.03</v>
      </c>
      <c r="E207" s="402"/>
      <c r="F207" s="402"/>
      <c r="G207" s="127"/>
      <c r="H207" s="390">
        <f t="shared" si="51"/>
        <v>0</v>
      </c>
      <c r="I207" s="128"/>
      <c r="J207" s="128"/>
      <c r="K207" s="130"/>
      <c r="L207" s="128">
        <v>52</v>
      </c>
      <c r="M207" s="108"/>
      <c r="N207" s="128"/>
      <c r="O207" s="394"/>
      <c r="P207" s="394"/>
      <c r="Q207" s="394"/>
      <c r="R207" s="394"/>
      <c r="S207" s="394"/>
      <c r="T207" s="394"/>
      <c r="U207" s="394"/>
      <c r="V207" s="131"/>
      <c r="W207" s="391"/>
      <c r="X207" s="131"/>
      <c r="Y207" s="131"/>
      <c r="Z207" s="131"/>
      <c r="AA207" s="131"/>
    </row>
    <row r="208" spans="1:27" s="305" customFormat="1" ht="20.100000000000001" hidden="1" customHeight="1">
      <c r="A208" s="254">
        <v>30100027</v>
      </c>
      <c r="B208" s="389" t="s">
        <v>208</v>
      </c>
      <c r="C208" s="125" t="s">
        <v>179</v>
      </c>
      <c r="D208" s="402">
        <v>5.08</v>
      </c>
      <c r="E208" s="402"/>
      <c r="F208" s="402"/>
      <c r="G208" s="127"/>
      <c r="H208" s="390">
        <f t="shared" si="51"/>
        <v>0</v>
      </c>
      <c r="I208" s="128"/>
      <c r="J208" s="128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8">
        <f t="shared" ref="N208:N237" si="53">SUM(O208:U208)</f>
        <v>0</v>
      </c>
      <c r="O208" s="394"/>
      <c r="P208" s="394"/>
      <c r="Q208" s="394"/>
      <c r="R208" s="394"/>
      <c r="S208" s="394"/>
      <c r="T208" s="394"/>
      <c r="U208" s="394"/>
      <c r="V208" s="131">
        <f t="shared" ref="V208:V219" si="54">SUM(X208:AA208)</f>
        <v>0</v>
      </c>
      <c r="W208" s="391" t="str">
        <f t="shared" ref="W208:W219" si="55">IF(ISERROR(V208/G208),"",V208/G208)</f>
        <v/>
      </c>
      <c r="X208" s="131"/>
      <c r="Y208" s="131"/>
      <c r="Z208" s="131"/>
      <c r="AA208" s="131"/>
    </row>
    <row r="209" spans="1:27" s="305" customFormat="1" ht="20.100000000000001" hidden="1" customHeight="1">
      <c r="A209" s="254">
        <v>30100023</v>
      </c>
      <c r="B209" s="389" t="s">
        <v>208</v>
      </c>
      <c r="C209" s="125" t="s">
        <v>204</v>
      </c>
      <c r="D209" s="402">
        <v>5.08</v>
      </c>
      <c r="E209" s="402"/>
      <c r="F209" s="402"/>
      <c r="G209" s="127"/>
      <c r="H209" s="390">
        <f t="shared" si="51"/>
        <v>0</v>
      </c>
      <c r="I209" s="128"/>
      <c r="J209" s="128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8">
        <f t="shared" si="53"/>
        <v>0</v>
      </c>
      <c r="O209" s="394"/>
      <c r="P209" s="394"/>
      <c r="Q209" s="394"/>
      <c r="R209" s="394"/>
      <c r="S209" s="394"/>
      <c r="T209" s="394"/>
      <c r="U209" s="394"/>
      <c r="V209" s="131">
        <f t="shared" si="54"/>
        <v>0</v>
      </c>
      <c r="W209" s="391" t="str">
        <f t="shared" si="55"/>
        <v/>
      </c>
      <c r="X209" s="131"/>
      <c r="Y209" s="131"/>
      <c r="Z209" s="131"/>
      <c r="AA209" s="131"/>
    </row>
    <row r="210" spans="1:27" s="305" customFormat="1" ht="20.100000000000001" hidden="1" customHeight="1">
      <c r="A210" s="254">
        <v>30100024</v>
      </c>
      <c r="B210" s="389" t="s">
        <v>208</v>
      </c>
      <c r="C210" s="125" t="s">
        <v>205</v>
      </c>
      <c r="D210" s="402">
        <v>5.08</v>
      </c>
      <c r="E210" s="402"/>
      <c r="F210" s="402"/>
      <c r="G210" s="127"/>
      <c r="H210" s="390">
        <f t="shared" si="51"/>
        <v>0</v>
      </c>
      <c r="I210" s="128"/>
      <c r="J210" s="128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8">
        <f t="shared" si="53"/>
        <v>0</v>
      </c>
      <c r="O210" s="394"/>
      <c r="P210" s="394"/>
      <c r="Q210" s="394"/>
      <c r="R210" s="394"/>
      <c r="S210" s="394"/>
      <c r="T210" s="394"/>
      <c r="U210" s="394"/>
      <c r="V210" s="131">
        <f t="shared" si="54"/>
        <v>0</v>
      </c>
      <c r="W210" s="391" t="str">
        <f t="shared" si="55"/>
        <v/>
      </c>
      <c r="X210" s="131"/>
      <c r="Y210" s="131"/>
      <c r="Z210" s="131"/>
      <c r="AA210" s="131"/>
    </row>
    <row r="211" spans="1:27" s="305" customFormat="1" ht="20.100000000000001" hidden="1" customHeight="1">
      <c r="A211" s="254">
        <v>30100022</v>
      </c>
      <c r="B211" s="389" t="s">
        <v>208</v>
      </c>
      <c r="C211" s="125" t="s">
        <v>186</v>
      </c>
      <c r="D211" s="402">
        <v>5.08</v>
      </c>
      <c r="E211" s="402"/>
      <c r="F211" s="402"/>
      <c r="G211" s="127"/>
      <c r="H211" s="390">
        <f t="shared" si="51"/>
        <v>0</v>
      </c>
      <c r="I211" s="128"/>
      <c r="J211" s="128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8">
        <f t="shared" si="53"/>
        <v>0</v>
      </c>
      <c r="O211" s="394"/>
      <c r="P211" s="394"/>
      <c r="Q211" s="394"/>
      <c r="R211" s="394"/>
      <c r="S211" s="394"/>
      <c r="T211" s="394"/>
      <c r="U211" s="394"/>
      <c r="V211" s="131">
        <f t="shared" si="54"/>
        <v>0</v>
      </c>
      <c r="W211" s="391" t="str">
        <f t="shared" si="55"/>
        <v/>
      </c>
      <c r="X211" s="131"/>
      <c r="Y211" s="131"/>
      <c r="Z211" s="131"/>
      <c r="AA211" s="131"/>
    </row>
    <row r="212" spans="1:27" s="305" customFormat="1" ht="20.100000000000001" hidden="1" customHeight="1">
      <c r="A212" s="254">
        <v>30100029</v>
      </c>
      <c r="B212" s="389" t="s">
        <v>208</v>
      </c>
      <c r="C212" s="125" t="s">
        <v>203</v>
      </c>
      <c r="D212" s="402">
        <v>5.08</v>
      </c>
      <c r="E212" s="402"/>
      <c r="F212" s="402"/>
      <c r="G212" s="127"/>
      <c r="H212" s="390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394"/>
      <c r="P212" s="394"/>
      <c r="Q212" s="394"/>
      <c r="R212" s="394"/>
      <c r="S212" s="394"/>
      <c r="T212" s="394"/>
      <c r="U212" s="394"/>
      <c r="V212" s="131">
        <f t="shared" si="54"/>
        <v>0</v>
      </c>
      <c r="W212" s="391" t="str">
        <f t="shared" si="55"/>
        <v/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389" t="s">
        <v>208</v>
      </c>
      <c r="C213" s="125" t="s">
        <v>199</v>
      </c>
      <c r="D213" s="402">
        <v>5.08</v>
      </c>
      <c r="E213" s="402"/>
      <c r="F213" s="402"/>
      <c r="G213" s="127"/>
      <c r="H213" s="390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398"/>
      <c r="P213" s="398"/>
      <c r="Q213" s="398"/>
      <c r="R213" s="398"/>
      <c r="S213" s="398"/>
      <c r="T213" s="398"/>
      <c r="U213" s="398"/>
      <c r="V213" s="131">
        <f t="shared" si="54"/>
        <v>0</v>
      </c>
      <c r="W213" s="391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389" t="s">
        <v>208</v>
      </c>
      <c r="C214" s="125" t="s">
        <v>187</v>
      </c>
      <c r="D214" s="402">
        <v>5.08</v>
      </c>
      <c r="E214" s="402"/>
      <c r="F214" s="402"/>
      <c r="G214" s="127"/>
      <c r="H214" s="390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394"/>
      <c r="P214" s="394"/>
      <c r="Q214" s="394"/>
      <c r="R214" s="394"/>
      <c r="S214" s="394"/>
      <c r="T214" s="394"/>
      <c r="U214" s="394"/>
      <c r="V214" s="131">
        <f t="shared" si="54"/>
        <v>0</v>
      </c>
      <c r="W214" s="391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389" t="s">
        <v>208</v>
      </c>
      <c r="C215" s="125" t="s">
        <v>207</v>
      </c>
      <c r="D215" s="402">
        <v>5.08</v>
      </c>
      <c r="E215" s="402"/>
      <c r="F215" s="402"/>
      <c r="G215" s="127"/>
      <c r="H215" s="390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398"/>
      <c r="P215" s="398"/>
      <c r="Q215" s="398"/>
      <c r="R215" s="398"/>
      <c r="S215" s="398"/>
      <c r="T215" s="398"/>
      <c r="U215" s="398"/>
      <c r="V215" s="131">
        <f t="shared" si="54"/>
        <v>0</v>
      </c>
      <c r="W215" s="391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389" t="s">
        <v>209</v>
      </c>
      <c r="C216" s="125" t="s">
        <v>194</v>
      </c>
      <c r="D216" s="402">
        <v>5.03</v>
      </c>
      <c r="E216" s="402"/>
      <c r="F216" s="402"/>
      <c r="G216" s="127"/>
      <c r="H216" s="390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394"/>
      <c r="P216" s="394"/>
      <c r="Q216" s="394"/>
      <c r="R216" s="394"/>
      <c r="S216" s="394"/>
      <c r="T216" s="394"/>
      <c r="U216" s="394"/>
      <c r="V216" s="131">
        <f t="shared" si="54"/>
        <v>0</v>
      </c>
      <c r="W216" s="391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389" t="s">
        <v>209</v>
      </c>
      <c r="C217" s="125" t="s">
        <v>179</v>
      </c>
      <c r="D217" s="402">
        <v>5.03</v>
      </c>
      <c r="E217" s="402"/>
      <c r="F217" s="402"/>
      <c r="G217" s="127"/>
      <c r="H217" s="390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394"/>
      <c r="P217" s="394"/>
      <c r="Q217" s="394"/>
      <c r="R217" s="394"/>
      <c r="S217" s="394"/>
      <c r="T217" s="394"/>
      <c r="U217" s="394"/>
      <c r="V217" s="131">
        <f t="shared" si="54"/>
        <v>0</v>
      </c>
      <c r="W217" s="391" t="str">
        <f t="shared" si="55"/>
        <v/>
      </c>
      <c r="X217" s="131"/>
      <c r="Y217" s="131"/>
      <c r="Z217" s="131"/>
      <c r="AA217" s="131"/>
    </row>
    <row r="218" spans="1:27" s="305" customFormat="1" ht="20.100000000000001" hidden="1" customHeight="1">
      <c r="A218" s="254">
        <v>30100062</v>
      </c>
      <c r="B218" s="389" t="s">
        <v>209</v>
      </c>
      <c r="C218" s="125" t="s">
        <v>195</v>
      </c>
      <c r="D218" s="402">
        <v>5.03</v>
      </c>
      <c r="E218" s="402"/>
      <c r="F218" s="402"/>
      <c r="G218" s="127"/>
      <c r="H218" s="390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394"/>
      <c r="P218" s="394"/>
      <c r="Q218" s="394"/>
      <c r="R218" s="394"/>
      <c r="S218" s="394"/>
      <c r="T218" s="394"/>
      <c r="U218" s="394"/>
      <c r="V218" s="131">
        <f t="shared" si="54"/>
        <v>0</v>
      </c>
      <c r="W218" s="391" t="str">
        <f t="shared" si="55"/>
        <v/>
      </c>
      <c r="X218" s="131"/>
      <c r="Y218" s="131"/>
      <c r="Z218" s="131"/>
      <c r="AA218" s="131"/>
    </row>
    <row r="219" spans="1:27" s="305" customFormat="1" ht="20.100000000000001" hidden="1" customHeight="1">
      <c r="A219" s="254">
        <v>30100031</v>
      </c>
      <c r="B219" s="389" t="s">
        <v>209</v>
      </c>
      <c r="C219" s="125" t="s">
        <v>204</v>
      </c>
      <c r="D219" s="402">
        <v>5.03</v>
      </c>
      <c r="E219" s="402"/>
      <c r="F219" s="402"/>
      <c r="G219" s="127"/>
      <c r="H219" s="390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394"/>
      <c r="P219" s="394"/>
      <c r="Q219" s="394"/>
      <c r="R219" s="394"/>
      <c r="S219" s="394"/>
      <c r="T219" s="394"/>
      <c r="U219" s="394"/>
      <c r="V219" s="131">
        <f t="shared" si="54"/>
        <v>0</v>
      </c>
      <c r="W219" s="391" t="str">
        <f t="shared" si="55"/>
        <v/>
      </c>
      <c r="X219" s="131"/>
      <c r="Y219" s="131"/>
      <c r="Z219" s="131"/>
      <c r="AA219" s="131"/>
    </row>
    <row r="220" spans="1:27" s="305" customFormat="1" ht="20.100000000000001" hidden="1" customHeight="1">
      <c r="A220" s="254">
        <v>30100019</v>
      </c>
      <c r="B220" s="389" t="s">
        <v>382</v>
      </c>
      <c r="C220" s="177" t="s">
        <v>383</v>
      </c>
      <c r="D220" s="402">
        <v>5.03</v>
      </c>
      <c r="E220" s="402"/>
      <c r="F220" s="402"/>
      <c r="G220" s="127"/>
      <c r="H220" s="390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394"/>
      <c r="P220" s="394"/>
      <c r="Q220" s="394"/>
      <c r="R220" s="394"/>
      <c r="S220" s="394"/>
      <c r="T220" s="394"/>
      <c r="U220" s="394"/>
      <c r="V220" s="131"/>
      <c r="W220" s="391"/>
      <c r="X220" s="131"/>
      <c r="Y220" s="131"/>
      <c r="Z220" s="131"/>
      <c r="AA220" s="131"/>
    </row>
    <row r="221" spans="1:27" s="305" customFormat="1" ht="20.100000000000001" hidden="1" customHeight="1">
      <c r="A221" s="254">
        <v>30100020</v>
      </c>
      <c r="B221" s="389" t="s">
        <v>382</v>
      </c>
      <c r="C221" s="177" t="s">
        <v>384</v>
      </c>
      <c r="D221" s="402">
        <v>5.03</v>
      </c>
      <c r="E221" s="402"/>
      <c r="F221" s="402"/>
      <c r="G221" s="127"/>
      <c r="H221" s="390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394"/>
      <c r="P221" s="394"/>
      <c r="Q221" s="394"/>
      <c r="R221" s="394"/>
      <c r="S221" s="394"/>
      <c r="T221" s="394"/>
      <c r="U221" s="394"/>
      <c r="V221" s="131"/>
      <c r="W221" s="391"/>
      <c r="X221" s="131"/>
      <c r="Y221" s="131"/>
      <c r="Z221" s="131"/>
      <c r="AA221" s="131"/>
    </row>
    <row r="222" spans="1:27" s="305" customFormat="1" ht="20.100000000000001" hidden="1" customHeight="1">
      <c r="A222" s="254">
        <v>30100021</v>
      </c>
      <c r="B222" s="389" t="s">
        <v>382</v>
      </c>
      <c r="C222" s="177" t="s">
        <v>389</v>
      </c>
      <c r="D222" s="402">
        <v>5.03</v>
      </c>
      <c r="E222" s="402"/>
      <c r="F222" s="402"/>
      <c r="G222" s="127"/>
      <c r="H222" s="390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394"/>
      <c r="P222" s="394"/>
      <c r="Q222" s="394"/>
      <c r="R222" s="394"/>
      <c r="S222" s="394"/>
      <c r="T222" s="394"/>
      <c r="U222" s="394"/>
      <c r="V222" s="131"/>
      <c r="W222" s="391"/>
      <c r="X222" s="131"/>
      <c r="Y222" s="131"/>
      <c r="Z222" s="131"/>
      <c r="AA222" s="131"/>
    </row>
    <row r="223" spans="1:27" s="305" customFormat="1" ht="20.100000000000001" hidden="1" customHeight="1">
      <c r="A223" s="254">
        <v>30100018</v>
      </c>
      <c r="B223" s="389" t="s">
        <v>382</v>
      </c>
      <c r="C223" s="177" t="s">
        <v>391</v>
      </c>
      <c r="D223" s="402">
        <v>5.03</v>
      </c>
      <c r="E223" s="402"/>
      <c r="F223" s="402"/>
      <c r="G223" s="127"/>
      <c r="H223" s="390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394"/>
      <c r="P223" s="394"/>
      <c r="Q223" s="394"/>
      <c r="R223" s="394"/>
      <c r="S223" s="394"/>
      <c r="T223" s="394"/>
      <c r="U223" s="394"/>
      <c r="V223" s="131"/>
      <c r="W223" s="391"/>
      <c r="X223" s="131"/>
      <c r="Y223" s="131"/>
      <c r="Z223" s="131"/>
      <c r="AA223" s="131"/>
    </row>
    <row r="224" spans="1:27" s="305" customFormat="1" ht="20.100000000000001" hidden="1" customHeight="1">
      <c r="A224" s="257">
        <v>30700007</v>
      </c>
      <c r="B224" s="389" t="s">
        <v>418</v>
      </c>
      <c r="C224" s="177" t="s">
        <v>364</v>
      </c>
      <c r="D224" s="402">
        <v>5.03</v>
      </c>
      <c r="E224" s="402"/>
      <c r="F224" s="402"/>
      <c r="G224" s="127"/>
      <c r="H224" s="390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394"/>
      <c r="P224" s="394"/>
      <c r="Q224" s="394"/>
      <c r="R224" s="394"/>
      <c r="S224" s="394"/>
      <c r="T224" s="394"/>
      <c r="U224" s="394"/>
      <c r="V224" s="131"/>
      <c r="W224" s="391"/>
      <c r="X224" s="131"/>
      <c r="Y224" s="131"/>
      <c r="Z224" s="131"/>
      <c r="AA224" s="131"/>
    </row>
    <row r="225" spans="1:27" s="305" customFormat="1" ht="20.100000000000001" hidden="1" customHeight="1">
      <c r="A225" s="257">
        <v>30700006</v>
      </c>
      <c r="B225" s="389" t="s">
        <v>418</v>
      </c>
      <c r="C225" s="177" t="s">
        <v>365</v>
      </c>
      <c r="D225" s="402">
        <v>5.03</v>
      </c>
      <c r="E225" s="402"/>
      <c r="F225" s="402"/>
      <c r="G225" s="127"/>
      <c r="H225" s="390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394"/>
      <c r="P225" s="394"/>
      <c r="Q225" s="394"/>
      <c r="R225" s="394"/>
      <c r="S225" s="394"/>
      <c r="T225" s="394"/>
      <c r="U225" s="394"/>
      <c r="V225" s="131"/>
      <c r="W225" s="391"/>
      <c r="X225" s="131"/>
      <c r="Y225" s="131"/>
      <c r="Z225" s="131"/>
      <c r="AA225" s="131"/>
    </row>
    <row r="226" spans="1:27" s="305" customFormat="1" ht="20.100000000000001" hidden="1" customHeight="1">
      <c r="A226" s="257">
        <v>30700008</v>
      </c>
      <c r="B226" s="389" t="s">
        <v>418</v>
      </c>
      <c r="C226" s="177" t="s">
        <v>366</v>
      </c>
      <c r="D226" s="402">
        <v>5.03</v>
      </c>
      <c r="E226" s="402"/>
      <c r="F226" s="402"/>
      <c r="G226" s="127"/>
      <c r="H226" s="390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394"/>
      <c r="P226" s="394"/>
      <c r="Q226" s="394"/>
      <c r="R226" s="394"/>
      <c r="S226" s="394"/>
      <c r="T226" s="394"/>
      <c r="U226" s="394"/>
      <c r="V226" s="131"/>
      <c r="W226" s="391"/>
      <c r="X226" s="131"/>
      <c r="Y226" s="131"/>
      <c r="Z226" s="131"/>
      <c r="AA226" s="131"/>
    </row>
    <row r="227" spans="1:27" s="305" customFormat="1" ht="20.100000000000001" hidden="1" customHeight="1">
      <c r="A227" s="257">
        <v>30700009</v>
      </c>
      <c r="B227" s="389" t="s">
        <v>418</v>
      </c>
      <c r="C227" s="177" t="s">
        <v>367</v>
      </c>
      <c r="D227" s="402">
        <v>5.03</v>
      </c>
      <c r="E227" s="402"/>
      <c r="F227" s="402"/>
      <c r="G227" s="127"/>
      <c r="H227" s="390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394"/>
      <c r="P227" s="394"/>
      <c r="Q227" s="394"/>
      <c r="R227" s="394"/>
      <c r="S227" s="394"/>
      <c r="T227" s="394"/>
      <c r="U227" s="394"/>
      <c r="V227" s="131"/>
      <c r="W227" s="391"/>
      <c r="X227" s="131"/>
      <c r="Y227" s="131"/>
      <c r="Z227" s="131"/>
      <c r="AA227" s="131"/>
    </row>
    <row r="228" spans="1:27" s="305" customFormat="1" ht="20.100000000000001" hidden="1" customHeight="1">
      <c r="A228" s="254">
        <v>30100036</v>
      </c>
      <c r="B228" s="133" t="s">
        <v>210</v>
      </c>
      <c r="C228" s="125" t="s">
        <v>187</v>
      </c>
      <c r="D228" s="402">
        <v>5.03</v>
      </c>
      <c r="E228" s="402"/>
      <c r="F228" s="402"/>
      <c r="G228" s="146"/>
      <c r="H228" s="390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398"/>
      <c r="P228" s="398"/>
      <c r="Q228" s="398"/>
      <c r="R228" s="398"/>
      <c r="S228" s="398"/>
      <c r="T228" s="398"/>
      <c r="U228" s="398"/>
      <c r="V228" s="131">
        <f t="shared" ref="V228:V237" si="56">SUM(X228:AA228)</f>
        <v>0</v>
      </c>
      <c r="W228" s="391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hidden="1" customHeight="1">
      <c r="A229" s="254">
        <v>30100034</v>
      </c>
      <c r="B229" s="133" t="s">
        <v>210</v>
      </c>
      <c r="C229" s="125" t="s">
        <v>186</v>
      </c>
      <c r="D229" s="402">
        <v>5.03</v>
      </c>
      <c r="E229" s="402"/>
      <c r="F229" s="402"/>
      <c r="G229" s="146"/>
      <c r="H229" s="390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398"/>
      <c r="P229" s="398"/>
      <c r="Q229" s="398"/>
      <c r="R229" s="398"/>
      <c r="S229" s="398"/>
      <c r="T229" s="398"/>
      <c r="U229" s="398"/>
      <c r="V229" s="131">
        <f t="shared" si="56"/>
        <v>0</v>
      </c>
      <c r="W229" s="391" t="str">
        <f t="shared" si="57"/>
        <v/>
      </c>
      <c r="X229" s="131"/>
      <c r="Y229" s="131"/>
      <c r="Z229" s="131"/>
      <c r="AA229" s="131"/>
    </row>
    <row r="230" spans="1:27" s="305" customFormat="1" ht="20.100000000000001" hidden="1" customHeight="1">
      <c r="A230" s="254">
        <v>30100035</v>
      </c>
      <c r="B230" s="133" t="s">
        <v>210</v>
      </c>
      <c r="C230" s="125" t="s">
        <v>194</v>
      </c>
      <c r="D230" s="402">
        <v>5.03</v>
      </c>
      <c r="E230" s="402"/>
      <c r="F230" s="402"/>
      <c r="G230" s="146"/>
      <c r="H230" s="390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398"/>
      <c r="P230" s="398"/>
      <c r="Q230" s="398"/>
      <c r="R230" s="398"/>
      <c r="S230" s="398"/>
      <c r="T230" s="398"/>
      <c r="U230" s="398"/>
      <c r="V230" s="131">
        <f t="shared" si="56"/>
        <v>0</v>
      </c>
      <c r="W230" s="391" t="str">
        <f t="shared" si="57"/>
        <v/>
      </c>
      <c r="X230" s="131"/>
      <c r="Y230" s="131"/>
      <c r="Z230" s="131"/>
      <c r="AA230" s="131"/>
    </row>
    <row r="231" spans="1:27" s="305" customFormat="1" ht="20.100000000000001" hidden="1" customHeight="1">
      <c r="A231" s="254">
        <v>30100040</v>
      </c>
      <c r="B231" s="133" t="s">
        <v>211</v>
      </c>
      <c r="C231" s="125" t="s">
        <v>212</v>
      </c>
      <c r="D231" s="402">
        <v>5.03</v>
      </c>
      <c r="E231" s="402"/>
      <c r="F231" s="402"/>
      <c r="G231" s="127"/>
      <c r="H231" s="390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398"/>
      <c r="P231" s="398"/>
      <c r="Q231" s="398"/>
      <c r="R231" s="398"/>
      <c r="S231" s="398"/>
      <c r="T231" s="398"/>
      <c r="U231" s="398"/>
      <c r="V231" s="131">
        <f t="shared" si="56"/>
        <v>0</v>
      </c>
      <c r="W231" s="391" t="str">
        <f t="shared" si="57"/>
        <v/>
      </c>
      <c r="X231" s="131"/>
      <c r="Y231" s="131"/>
      <c r="Z231" s="131"/>
      <c r="AA231" s="131"/>
    </row>
    <row r="232" spans="1:27" s="305" customFormat="1" ht="20.100000000000001" hidden="1" customHeight="1">
      <c r="A232" s="254">
        <v>30100039</v>
      </c>
      <c r="B232" s="133" t="s">
        <v>211</v>
      </c>
      <c r="C232" s="125" t="s">
        <v>186</v>
      </c>
      <c r="D232" s="402">
        <v>5.03</v>
      </c>
      <c r="E232" s="402"/>
      <c r="F232" s="402"/>
      <c r="G232" s="127"/>
      <c r="H232" s="390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398"/>
      <c r="P232" s="398"/>
      <c r="Q232" s="398"/>
      <c r="R232" s="398"/>
      <c r="S232" s="398"/>
      <c r="T232" s="398"/>
      <c r="U232" s="398"/>
      <c r="V232" s="131">
        <f t="shared" si="56"/>
        <v>0</v>
      </c>
      <c r="W232" s="391" t="str">
        <f t="shared" si="57"/>
        <v/>
      </c>
      <c r="X232" s="131"/>
      <c r="Y232" s="131"/>
      <c r="Z232" s="131"/>
      <c r="AA232" s="131"/>
    </row>
    <row r="233" spans="1:27" s="305" customFormat="1" ht="20.100000000000001" hidden="1" customHeight="1">
      <c r="A233" s="254">
        <v>30100042</v>
      </c>
      <c r="B233" s="133" t="s">
        <v>211</v>
      </c>
      <c r="C233" s="125" t="s">
        <v>187</v>
      </c>
      <c r="D233" s="402">
        <v>5.03</v>
      </c>
      <c r="E233" s="402"/>
      <c r="F233" s="402"/>
      <c r="G233" s="127"/>
      <c r="H233" s="390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398"/>
      <c r="P233" s="398"/>
      <c r="Q233" s="398"/>
      <c r="R233" s="398"/>
      <c r="S233" s="398"/>
      <c r="T233" s="398"/>
      <c r="U233" s="398"/>
      <c r="V233" s="131">
        <f t="shared" si="56"/>
        <v>0</v>
      </c>
      <c r="W233" s="391" t="str">
        <f t="shared" si="57"/>
        <v/>
      </c>
      <c r="X233" s="131"/>
      <c r="Y233" s="131"/>
      <c r="Z233" s="131"/>
      <c r="AA233" s="131"/>
    </row>
    <row r="234" spans="1:27" s="305" customFormat="1" ht="20.100000000000001" hidden="1" customHeight="1">
      <c r="A234" s="254">
        <v>30100041</v>
      </c>
      <c r="B234" s="133" t="s">
        <v>211</v>
      </c>
      <c r="C234" s="125" t="s">
        <v>194</v>
      </c>
      <c r="D234" s="402">
        <v>5.03</v>
      </c>
      <c r="E234" s="402"/>
      <c r="F234" s="402"/>
      <c r="G234" s="127"/>
      <c r="H234" s="390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398"/>
      <c r="P234" s="398"/>
      <c r="Q234" s="398"/>
      <c r="R234" s="398"/>
      <c r="S234" s="398"/>
      <c r="T234" s="398"/>
      <c r="U234" s="398"/>
      <c r="V234" s="131">
        <f t="shared" si="56"/>
        <v>0</v>
      </c>
      <c r="W234" s="391" t="str">
        <f t="shared" si="57"/>
        <v/>
      </c>
      <c r="X234" s="131"/>
      <c r="Y234" s="131"/>
      <c r="Z234" s="131"/>
      <c r="AA234" s="131"/>
    </row>
    <row r="235" spans="1:27" s="305" customFormat="1" ht="20.100000000000001" hidden="1" customHeight="1">
      <c r="A235" s="254">
        <v>30100045</v>
      </c>
      <c r="B235" s="133" t="s">
        <v>213</v>
      </c>
      <c r="C235" s="125" t="s">
        <v>199</v>
      </c>
      <c r="D235" s="402">
        <v>5.03</v>
      </c>
      <c r="E235" s="402"/>
      <c r="F235" s="402"/>
      <c r="G235" s="127"/>
      <c r="H235" s="390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398"/>
      <c r="P235" s="398"/>
      <c r="Q235" s="398"/>
      <c r="R235" s="398"/>
      <c r="S235" s="398"/>
      <c r="T235" s="398"/>
      <c r="U235" s="398"/>
      <c r="V235" s="131">
        <f t="shared" si="56"/>
        <v>0</v>
      </c>
      <c r="W235" s="391" t="str">
        <f t="shared" si="57"/>
        <v/>
      </c>
      <c r="X235" s="131"/>
      <c r="Y235" s="131"/>
      <c r="Z235" s="131"/>
      <c r="AA235" s="131"/>
    </row>
    <row r="236" spans="1:27" s="305" customFormat="1" ht="20.100000000000001" hidden="1" customHeight="1">
      <c r="A236" s="254">
        <v>30100044</v>
      </c>
      <c r="B236" s="133" t="s">
        <v>213</v>
      </c>
      <c r="C236" s="125" t="s">
        <v>187</v>
      </c>
      <c r="D236" s="402">
        <v>5.03</v>
      </c>
      <c r="E236" s="402"/>
      <c r="F236" s="402"/>
      <c r="G236" s="127"/>
      <c r="H236" s="390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398"/>
      <c r="P236" s="398"/>
      <c r="Q236" s="398"/>
      <c r="R236" s="398"/>
      <c r="S236" s="398"/>
      <c r="T236" s="398"/>
      <c r="U236" s="398"/>
      <c r="V236" s="131">
        <f t="shared" si="56"/>
        <v>0</v>
      </c>
      <c r="W236" s="391" t="str">
        <f t="shared" si="57"/>
        <v/>
      </c>
      <c r="X236" s="131"/>
      <c r="Y236" s="131"/>
      <c r="Z236" s="131"/>
      <c r="AA236" s="131"/>
    </row>
    <row r="237" spans="1:27" s="305" customFormat="1" ht="20.100000000000001" hidden="1" customHeight="1">
      <c r="A237" s="254">
        <v>30100046</v>
      </c>
      <c r="B237" s="133" t="s">
        <v>213</v>
      </c>
      <c r="C237" s="125" t="s">
        <v>207</v>
      </c>
      <c r="D237" s="402">
        <v>5.03</v>
      </c>
      <c r="E237" s="402"/>
      <c r="F237" s="402"/>
      <c r="G237" s="127"/>
      <c r="H237" s="390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398"/>
      <c r="P237" s="398"/>
      <c r="Q237" s="398"/>
      <c r="R237" s="398"/>
      <c r="S237" s="398"/>
      <c r="T237" s="398"/>
      <c r="U237" s="398"/>
      <c r="V237" s="131">
        <f t="shared" si="56"/>
        <v>0</v>
      </c>
      <c r="W237" s="391" t="str">
        <f t="shared" si="57"/>
        <v/>
      </c>
      <c r="X237" s="131"/>
      <c r="Y237" s="131"/>
      <c r="Z237" s="131"/>
      <c r="AA237" s="131"/>
    </row>
    <row r="238" spans="1:27" s="305" customFormat="1" ht="20.100000000000001" hidden="1" customHeight="1">
      <c r="A238" s="254">
        <v>30100043</v>
      </c>
      <c r="B238" s="133" t="s">
        <v>429</v>
      </c>
      <c r="C238" s="177" t="s">
        <v>427</v>
      </c>
      <c r="D238" s="402">
        <v>5.03</v>
      </c>
      <c r="E238" s="402"/>
      <c r="F238" s="402"/>
      <c r="G238" s="127"/>
      <c r="H238" s="390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398"/>
      <c r="P238" s="398"/>
      <c r="Q238" s="398"/>
      <c r="R238" s="398"/>
      <c r="S238" s="398"/>
      <c r="T238" s="398"/>
      <c r="U238" s="398"/>
      <c r="V238" s="131"/>
      <c r="W238" s="391"/>
      <c r="X238" s="131"/>
      <c r="Y238" s="131"/>
      <c r="Z238" s="131"/>
      <c r="AA238" s="131"/>
    </row>
    <row r="239" spans="1:27" s="305" customFormat="1" ht="20.100000000000001" hidden="1" customHeight="1">
      <c r="A239" s="254">
        <v>30100064</v>
      </c>
      <c r="B239" s="133" t="s">
        <v>400</v>
      </c>
      <c r="C239" s="177" t="s">
        <v>398</v>
      </c>
      <c r="D239" s="402">
        <v>5</v>
      </c>
      <c r="E239" s="402"/>
      <c r="F239" s="402"/>
      <c r="G239" s="127"/>
      <c r="H239" s="390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398"/>
      <c r="P239" s="398"/>
      <c r="Q239" s="398"/>
      <c r="R239" s="398"/>
      <c r="S239" s="398"/>
      <c r="T239" s="398"/>
      <c r="U239" s="398"/>
      <c r="V239" s="131"/>
      <c r="W239" s="391"/>
      <c r="X239" s="131"/>
      <c r="Y239" s="131"/>
      <c r="Z239" s="131"/>
      <c r="AA239" s="131"/>
    </row>
    <row r="240" spans="1:27" s="305" customFormat="1" ht="20.100000000000001" hidden="1" customHeight="1">
      <c r="A240" s="254">
        <v>30100049</v>
      </c>
      <c r="B240" s="133" t="s">
        <v>214</v>
      </c>
      <c r="C240" s="125" t="s">
        <v>190</v>
      </c>
      <c r="D240" s="402">
        <v>5.03</v>
      </c>
      <c r="E240" s="402"/>
      <c r="F240" s="402"/>
      <c r="G240" s="127"/>
      <c r="H240" s="390">
        <f t="shared" si="51"/>
        <v>0</v>
      </c>
      <c r="I240" s="128"/>
      <c r="J240" s="128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8">
        <f>SUM(O240:U240)</f>
        <v>0</v>
      </c>
      <c r="O240" s="398"/>
      <c r="P240" s="398"/>
      <c r="Q240" s="398"/>
      <c r="R240" s="398"/>
      <c r="S240" s="398"/>
      <c r="T240" s="398"/>
      <c r="U240" s="398"/>
      <c r="V240" s="131">
        <f>SUM(X240:AA240)</f>
        <v>0</v>
      </c>
      <c r="W240" s="391" t="str">
        <f>IF(ISERROR(V240/G240),"",V240/G240)</f>
        <v/>
      </c>
      <c r="X240" s="131"/>
      <c r="Y240" s="131"/>
      <c r="Z240" s="131"/>
      <c r="AA240" s="131"/>
    </row>
    <row r="241" spans="1:27" s="305" customFormat="1" ht="20.100000000000001" hidden="1" customHeight="1">
      <c r="A241" s="254">
        <v>30100050</v>
      </c>
      <c r="B241" s="133" t="s">
        <v>214</v>
      </c>
      <c r="C241" s="125" t="s">
        <v>194</v>
      </c>
      <c r="D241" s="402">
        <v>5.03</v>
      </c>
      <c r="E241" s="402"/>
      <c r="F241" s="402"/>
      <c r="G241" s="127"/>
      <c r="H241" s="390">
        <f t="shared" si="51"/>
        <v>0</v>
      </c>
      <c r="I241" s="128"/>
      <c r="J241" s="128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8">
        <f>SUM(O241:U241)</f>
        <v>0</v>
      </c>
      <c r="O241" s="398"/>
      <c r="P241" s="398"/>
      <c r="Q241" s="398"/>
      <c r="R241" s="398"/>
      <c r="S241" s="398"/>
      <c r="T241" s="398"/>
      <c r="U241" s="398"/>
      <c r="V241" s="131">
        <f>SUM(X241:AA241)</f>
        <v>0</v>
      </c>
      <c r="W241" s="391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9" t="s">
        <v>216</v>
      </c>
      <c r="B257" s="619"/>
      <c r="C257" s="361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107"/>
      <c r="F258" s="107"/>
      <c r="G258" s="127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107"/>
      <c r="F259" s="107"/>
      <c r="G259" s="127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107"/>
      <c r="F260" s="107"/>
      <c r="G260" s="127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107"/>
      <c r="F274" s="107"/>
      <c r="G274" s="127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107"/>
      <c r="F275" s="107"/>
      <c r="G275" s="127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107"/>
      <c r="F276" s="107"/>
      <c r="G276" s="127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107"/>
      <c r="F277" s="107"/>
      <c r="G277" s="127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107"/>
      <c r="F278" s="107"/>
      <c r="G278" s="127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107"/>
      <c r="F279" s="107"/>
      <c r="G279" s="127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107"/>
      <c r="F280" s="107"/>
      <c r="G280" s="127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107"/>
      <c r="F281" s="107"/>
      <c r="G281" s="127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107"/>
      <c r="F282" s="107"/>
      <c r="G282" s="127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107"/>
      <c r="F283" s="107"/>
      <c r="G283" s="127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373"/>
      <c r="G291" s="127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11" t="s">
        <v>224</v>
      </c>
      <c r="B292" s="612"/>
      <c r="C292" s="3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107"/>
      <c r="F297" s="107"/>
      <c r="G297" s="146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107"/>
      <c r="F300" s="107"/>
      <c r="G300" s="127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107"/>
      <c r="F301" s="107"/>
      <c r="G301" s="127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107"/>
      <c r="F302" s="107"/>
      <c r="G302" s="127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107"/>
      <c r="F303" s="107"/>
      <c r="G303" s="127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107"/>
      <c r="F304" s="107"/>
      <c r="G304" s="127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107"/>
      <c r="F305" s="107"/>
      <c r="G305" s="127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11" t="s">
        <v>231</v>
      </c>
      <c r="B308" s="612"/>
      <c r="C308" s="36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11" t="s">
        <v>234</v>
      </c>
      <c r="B319" s="612"/>
      <c r="C319" s="36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107"/>
      <c r="F320" s="373"/>
      <c r="G320" s="127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107"/>
      <c r="F321" s="107"/>
      <c r="G321" s="127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107"/>
      <c r="F322" s="107"/>
      <c r="G322" s="127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107"/>
      <c r="F323" s="107"/>
      <c r="G323" s="127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107"/>
      <c r="F324" s="107"/>
      <c r="G324" s="127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107"/>
      <c r="F325" s="107"/>
      <c r="G325" s="127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107"/>
      <c r="F326" s="107"/>
      <c r="G326" s="127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107"/>
      <c r="F327" s="107"/>
      <c r="G327" s="127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107"/>
      <c r="F328" s="107"/>
      <c r="G328" s="127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107"/>
      <c r="F329" s="107"/>
      <c r="G329" s="127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s="305" customFormat="1" ht="20.100000000000001" hidden="1" customHeight="1">
      <c r="A330" s="253">
        <v>30700010</v>
      </c>
      <c r="B330" s="389" t="s">
        <v>241</v>
      </c>
      <c r="C330" s="125"/>
      <c r="D330" s="402">
        <f>78*120/1000</f>
        <v>9.36</v>
      </c>
      <c r="E330" s="402"/>
      <c r="F330" s="402"/>
      <c r="G330" s="127"/>
      <c r="H330" s="390">
        <f>D330*G330</f>
        <v>0</v>
      </c>
      <c r="I330" s="128"/>
      <c r="J330" s="128"/>
      <c r="K330" s="130">
        <f t="array" ref="K330">IF(ISERROR(G330/L330),"",G330/L330)</f>
        <v>0</v>
      </c>
      <c r="L330" s="128">
        <v>7.5</v>
      </c>
      <c r="M330" s="108"/>
      <c r="N330" s="128">
        <f>SUM(O330:U330)</f>
        <v>0</v>
      </c>
      <c r="O330" s="398"/>
      <c r="P330" s="398"/>
      <c r="Q330" s="398"/>
      <c r="R330" s="398"/>
      <c r="S330" s="398"/>
      <c r="T330" s="398"/>
      <c r="U330" s="398"/>
      <c r="V330" s="131">
        <f>SUM(X330:AA330)</f>
        <v>0</v>
      </c>
      <c r="W330" s="391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107"/>
      <c r="F331" s="107"/>
      <c r="G331" s="127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107"/>
      <c r="F332" s="107"/>
      <c r="G332" s="127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11" t="s">
        <v>244</v>
      </c>
      <c r="B334" s="612"/>
      <c r="C334" s="361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13" t="s">
        <v>246</v>
      </c>
      <c r="B335" s="614"/>
      <c r="C335" s="614"/>
      <c r="D335" s="614"/>
      <c r="E335" s="614"/>
      <c r="F335" s="61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16" t="s">
        <v>471</v>
      </c>
      <c r="B336" s="360" t="s">
        <v>247</v>
      </c>
      <c r="C336" s="599" t="s">
        <v>248</v>
      </c>
      <c r="D336" s="600"/>
      <c r="E336" s="607" t="s">
        <v>249</v>
      </c>
      <c r="F336" s="607"/>
      <c r="G336" s="577" t="s">
        <v>250</v>
      </c>
      <c r="H336" s="577"/>
      <c r="I336" s="607" t="s">
        <v>251</v>
      </c>
      <c r="J336" s="607"/>
      <c r="K336" s="607" t="s">
        <v>252</v>
      </c>
      <c r="L336" s="607"/>
      <c r="M336" s="607" t="s">
        <v>253</v>
      </c>
      <c r="N336" s="607"/>
      <c r="O336" s="607" t="s">
        <v>254</v>
      </c>
      <c r="P336" s="577" t="s">
        <v>255</v>
      </c>
      <c r="Q336" s="577"/>
      <c r="R336" s="577" t="s">
        <v>252</v>
      </c>
      <c r="S336" s="577"/>
      <c r="T336" s="577" t="s">
        <v>256</v>
      </c>
      <c r="U336" s="577"/>
      <c r="V336" s="577" t="s">
        <v>257</v>
      </c>
      <c r="W336" s="577"/>
      <c r="X336" s="577" t="s">
        <v>252</v>
      </c>
      <c r="Y336" s="577"/>
      <c r="Z336" s="577" t="s">
        <v>256</v>
      </c>
      <c r="AA336" s="577"/>
    </row>
    <row r="337" spans="1:27" ht="20.100000000000001" hidden="1" customHeight="1">
      <c r="A337" s="617"/>
      <c r="B337" s="360" t="s">
        <v>258</v>
      </c>
      <c r="C337" s="642">
        <v>1</v>
      </c>
      <c r="D337" s="643"/>
      <c r="E337" s="610">
        <f>C337*11</f>
        <v>11</v>
      </c>
      <c r="F337" s="610"/>
      <c r="G337" s="577">
        <v>1</v>
      </c>
      <c r="H337" s="577"/>
      <c r="I337" s="610">
        <f>G337*11</f>
        <v>11</v>
      </c>
      <c r="J337" s="610"/>
      <c r="K337" s="610">
        <f>E337-I337</f>
        <v>0</v>
      </c>
      <c r="L337" s="610"/>
      <c r="M337" s="608">
        <f>IF(ISERROR(K337/E337),"",K337/E337)</f>
        <v>0</v>
      </c>
      <c r="N337" s="608"/>
      <c r="O337" s="607"/>
      <c r="P337" s="577" t="s">
        <v>201</v>
      </c>
      <c r="Q337" s="577"/>
      <c r="R337" s="606">
        <f>SUM(O199:U199)</f>
        <v>0</v>
      </c>
      <c r="S337" s="606"/>
      <c r="T337" s="601" t="str">
        <f t="array" ref="T337">IF(ISERROR(R337/R344),"",R337/R344)</f>
        <v/>
      </c>
      <c r="U337" s="601"/>
      <c r="V337" s="577" t="s">
        <v>259</v>
      </c>
      <c r="W337" s="577"/>
      <c r="X337" s="578">
        <f>SUM(P198,P256,P291,P307,P318,P333)</f>
        <v>0</v>
      </c>
      <c r="Y337" s="579"/>
      <c r="Z337" s="601" t="str">
        <f t="array" ref="Z337">IF(ISERROR(X337/X344),"",X337/X344)</f>
        <v/>
      </c>
      <c r="AA337" s="601"/>
    </row>
    <row r="338" spans="1:27" ht="20.100000000000001" hidden="1" customHeight="1">
      <c r="A338" s="617"/>
      <c r="B338" s="360" t="s">
        <v>260</v>
      </c>
      <c r="C338" s="599">
        <v>0</v>
      </c>
      <c r="D338" s="600"/>
      <c r="E338" s="610">
        <f>C338*11</f>
        <v>0</v>
      </c>
      <c r="F338" s="610"/>
      <c r="G338" s="577">
        <v>0</v>
      </c>
      <c r="H338" s="577"/>
      <c r="I338" s="610">
        <f>G338*11</f>
        <v>0</v>
      </c>
      <c r="J338" s="610"/>
      <c r="K338" s="610">
        <f>E338-I338</f>
        <v>0</v>
      </c>
      <c r="L338" s="610"/>
      <c r="M338" s="608" t="str">
        <f>IF(ISERROR(K338/E338),"",K338/E338)</f>
        <v/>
      </c>
      <c r="N338" s="608"/>
      <c r="O338" s="607"/>
      <c r="P338" s="577" t="s">
        <v>216</v>
      </c>
      <c r="Q338" s="577"/>
      <c r="R338" s="606">
        <f>SUM(O257:U257)</f>
        <v>0</v>
      </c>
      <c r="S338" s="606"/>
      <c r="T338" s="601" t="str">
        <f>IF(ISERROR(R338/R344),"",R338/R344)</f>
        <v/>
      </c>
      <c r="U338" s="601"/>
      <c r="V338" s="577" t="s">
        <v>261</v>
      </c>
      <c r="W338" s="577"/>
      <c r="X338" s="578">
        <f>SUM(P199,P257,P292,P308,P319,P334)</f>
        <v>0</v>
      </c>
      <c r="Y338" s="579"/>
      <c r="Z338" s="601" t="str">
        <f>IF(ISERROR(X338/X344),"",X338/X344)</f>
        <v/>
      </c>
      <c r="AA338" s="601"/>
    </row>
    <row r="339" spans="1:27" ht="20.100000000000001" hidden="1" customHeight="1">
      <c r="A339" s="617"/>
      <c r="B339" s="360" t="s">
        <v>262</v>
      </c>
      <c r="C339" s="599">
        <v>0</v>
      </c>
      <c r="D339" s="600"/>
      <c r="E339" s="610">
        <f>C339*8</f>
        <v>0</v>
      </c>
      <c r="F339" s="610"/>
      <c r="G339" s="577">
        <v>1</v>
      </c>
      <c r="H339" s="577"/>
      <c r="I339" s="610">
        <f>G339*8</f>
        <v>8</v>
      </c>
      <c r="J339" s="610"/>
      <c r="K339" s="610">
        <f>E339-I339</f>
        <v>-8</v>
      </c>
      <c r="L339" s="610"/>
      <c r="M339" s="608" t="str">
        <f>IF(ISERROR(K339/E339),"",K339/E339)</f>
        <v/>
      </c>
      <c r="N339" s="608"/>
      <c r="O339" s="607"/>
      <c r="P339" s="577" t="s">
        <v>224</v>
      </c>
      <c r="Q339" s="577"/>
      <c r="R339" s="606">
        <f>SUM(O292:U292)</f>
        <v>0</v>
      </c>
      <c r="S339" s="606"/>
      <c r="T339" s="601" t="str">
        <f>IF(ISERROR(R339/R344),"",R339/R344)</f>
        <v/>
      </c>
      <c r="U339" s="601"/>
      <c r="V339" s="577" t="s">
        <v>263</v>
      </c>
      <c r="W339" s="577"/>
      <c r="X339" s="578">
        <f>SUM(P200,P258,P293,P309,P320,P335)</f>
        <v>0</v>
      </c>
      <c r="Y339" s="579"/>
      <c r="Z339" s="601" t="str">
        <f>IF(ISERROR(X339/X344),"",X339/X344)</f>
        <v/>
      </c>
      <c r="AA339" s="601"/>
    </row>
    <row r="340" spans="1:27" ht="20.100000000000001" hidden="1" customHeight="1">
      <c r="A340" s="617"/>
      <c r="B340" s="360" t="s">
        <v>264</v>
      </c>
      <c r="C340" s="599">
        <v>1</v>
      </c>
      <c r="D340" s="600"/>
      <c r="E340" s="610">
        <f>C340*11</f>
        <v>11</v>
      </c>
      <c r="F340" s="610"/>
      <c r="G340" s="577">
        <v>1</v>
      </c>
      <c r="H340" s="577"/>
      <c r="I340" s="610">
        <f>G340*11</f>
        <v>11</v>
      </c>
      <c r="J340" s="610"/>
      <c r="K340" s="610">
        <f>E340-I340</f>
        <v>0</v>
      </c>
      <c r="L340" s="610"/>
      <c r="M340" s="608">
        <f>IF(ISERROR(K340/E340),"",K340/E340)</f>
        <v>0</v>
      </c>
      <c r="N340" s="608"/>
      <c r="O340" s="607"/>
      <c r="P340" s="577" t="s">
        <v>231</v>
      </c>
      <c r="Q340" s="577"/>
      <c r="R340" s="606">
        <f>SUM(O308:U308)</f>
        <v>0</v>
      </c>
      <c r="S340" s="606"/>
      <c r="T340" s="601" t="str">
        <f>IF(ISERROR(R340/R344),"",R340/R344)</f>
        <v/>
      </c>
      <c r="U340" s="601"/>
      <c r="V340" s="577" t="s">
        <v>265</v>
      </c>
      <c r="W340" s="577"/>
      <c r="X340" s="578">
        <f>SUM(P202,P259,P294,P310,P321,P336)</f>
        <v>0</v>
      </c>
      <c r="Y340" s="579"/>
      <c r="Z340" s="601" t="str">
        <f>IF(ISERROR(X340/X344),"",X340/X344)</f>
        <v/>
      </c>
      <c r="AA340" s="601"/>
    </row>
    <row r="341" spans="1:27" ht="20.100000000000001" hidden="1" customHeight="1">
      <c r="A341" s="618"/>
      <c r="B341" s="360" t="s">
        <v>266</v>
      </c>
      <c r="C341" s="609">
        <f>SUM(C337:D340)</f>
        <v>2</v>
      </c>
      <c r="D341" s="583"/>
      <c r="E341" s="610">
        <f>SUM(E337:F340)</f>
        <v>22</v>
      </c>
      <c r="F341" s="610"/>
      <c r="G341" s="577">
        <f>SUM(G337:H340)</f>
        <v>3</v>
      </c>
      <c r="H341" s="577"/>
      <c r="I341" s="610">
        <f>SUM(I337:J340)</f>
        <v>30</v>
      </c>
      <c r="J341" s="610"/>
      <c r="K341" s="610">
        <f>SUM(K337:L340)</f>
        <v>-8</v>
      </c>
      <c r="L341" s="610"/>
      <c r="M341" s="608">
        <f>IF(ISERROR(K341/E341),"",K341/E341)</f>
        <v>-0.36363636363636365</v>
      </c>
      <c r="N341" s="608"/>
      <c r="O341" s="607"/>
      <c r="P341" s="577" t="s">
        <v>234</v>
      </c>
      <c r="Q341" s="577"/>
      <c r="R341" s="606">
        <f>SUM(O319:U319)</f>
        <v>0</v>
      </c>
      <c r="S341" s="606"/>
      <c r="T341" s="601" t="str">
        <f>IF(ISERROR(R341/R344),"",R341/R344)</f>
        <v/>
      </c>
      <c r="U341" s="601"/>
      <c r="V341" s="577" t="s">
        <v>267</v>
      </c>
      <c r="W341" s="577"/>
      <c r="X341" s="578">
        <f>SUM(P203,P260,P295,P311,P322,P337)</f>
        <v>0</v>
      </c>
      <c r="Y341" s="579"/>
      <c r="Z341" s="601" t="str">
        <f>IF(ISERROR(X341/X344),"",X341/X344)</f>
        <v/>
      </c>
      <c r="AA341" s="601"/>
    </row>
    <row r="342" spans="1:27" ht="20.100000000000001" hidden="1" customHeight="1">
      <c r="A342" s="263" t="s">
        <v>472</v>
      </c>
      <c r="B342" s="360">
        <f>G335</f>
        <v>0</v>
      </c>
      <c r="C342" s="587" t="s">
        <v>269</v>
      </c>
      <c r="D342" s="586"/>
      <c r="E342" s="577">
        <f>H335</f>
        <v>0</v>
      </c>
      <c r="F342" s="577"/>
      <c r="G342" s="577" t="s">
        <v>270</v>
      </c>
      <c r="H342" s="577"/>
      <c r="I342" s="605" t="str">
        <f>L335</f>
        <v/>
      </c>
      <c r="J342" s="605"/>
      <c r="K342" s="607" t="s">
        <v>271</v>
      </c>
      <c r="L342" s="607"/>
      <c r="M342" s="605" t="str">
        <f>J335</f>
        <v/>
      </c>
      <c r="N342" s="605"/>
      <c r="O342" s="607"/>
      <c r="P342" s="577" t="s">
        <v>244</v>
      </c>
      <c r="Q342" s="577"/>
      <c r="R342" s="606">
        <f>SUM(O334:U334)</f>
        <v>0</v>
      </c>
      <c r="S342" s="606"/>
      <c r="T342" s="601" t="str">
        <f>IF(ISERROR(R342/R344),"",R342/R344)</f>
        <v/>
      </c>
      <c r="U342" s="601"/>
      <c r="V342" s="577" t="s">
        <v>272</v>
      </c>
      <c r="W342" s="577"/>
      <c r="X342" s="578">
        <f>SUM(P204,P261,P296,P312,P323,P338)</f>
        <v>0</v>
      </c>
      <c r="Y342" s="579"/>
      <c r="Z342" s="601" t="str">
        <f>IF(ISERROR(X342/X344),"",X342/X344)</f>
        <v/>
      </c>
      <c r="AA342" s="601"/>
    </row>
    <row r="343" spans="1:27" ht="20.100000000000001" hidden="1" customHeight="1">
      <c r="A343" s="264" t="s">
        <v>473</v>
      </c>
      <c r="B343" s="360">
        <f>I335+C341</f>
        <v>2</v>
      </c>
      <c r="C343" s="584" t="s">
        <v>251</v>
      </c>
      <c r="D343" s="585"/>
      <c r="E343" s="602">
        <f>K335+I341</f>
        <v>30</v>
      </c>
      <c r="F343" s="602"/>
      <c r="G343" s="577" t="s">
        <v>274</v>
      </c>
      <c r="H343" s="577"/>
      <c r="I343" s="605">
        <f>B343-E343</f>
        <v>-28</v>
      </c>
      <c r="J343" s="605"/>
      <c r="K343" s="607" t="s">
        <v>275</v>
      </c>
      <c r="L343" s="607"/>
      <c r="M343" s="608">
        <f>IF(ISERROR(I343/E343),"",I343/E343)</f>
        <v>-0.93333333333333335</v>
      </c>
      <c r="N343" s="608"/>
      <c r="O343" s="607"/>
      <c r="P343" s="577" t="s">
        <v>245</v>
      </c>
      <c r="Q343" s="577"/>
      <c r="R343" s="606"/>
      <c r="S343" s="606"/>
      <c r="T343" s="601" t="str">
        <f>IF(ISERROR(R343/R344),"",R343/R344)</f>
        <v/>
      </c>
      <c r="U343" s="601"/>
      <c r="V343" s="577" t="s">
        <v>264</v>
      </c>
      <c r="W343" s="577"/>
      <c r="X343" s="578">
        <f>SUM(P205,P262,P297,P313,P324,P339)</f>
        <v>0</v>
      </c>
      <c r="Y343" s="579"/>
      <c r="Z343" s="601" t="str">
        <f>IF(ISERROR(X343/X344),"",X343/X344)</f>
        <v/>
      </c>
      <c r="AA343" s="601"/>
    </row>
    <row r="344" spans="1:27" ht="20.100000000000001" hidden="1" customHeight="1">
      <c r="A344" s="264" t="s">
        <v>474</v>
      </c>
      <c r="B344" s="360">
        <f>N335</f>
        <v>0</v>
      </c>
      <c r="C344" s="584" t="s">
        <v>277</v>
      </c>
      <c r="D344" s="585"/>
      <c r="E344" s="601">
        <f>IF(ISERROR(B344/B343),"",B344/B343)</f>
        <v>0</v>
      </c>
      <c r="F344" s="601"/>
      <c r="G344" s="577" t="s">
        <v>278</v>
      </c>
      <c r="H344" s="577"/>
      <c r="I344" s="607">
        <f>V335</f>
        <v>0</v>
      </c>
      <c r="J344" s="607"/>
      <c r="K344" s="607" t="s">
        <v>279</v>
      </c>
      <c r="L344" s="607"/>
      <c r="M344" s="608" t="str">
        <f t="array" ref="M344">IF(ISERROR(I344/B342),"",I344/B342)</f>
        <v/>
      </c>
      <c r="N344" s="608"/>
      <c r="O344" s="607"/>
      <c r="P344" s="577" t="s">
        <v>266</v>
      </c>
      <c r="Q344" s="577"/>
      <c r="R344" s="606">
        <f>SUM(R337:S343)</f>
        <v>0</v>
      </c>
      <c r="S344" s="606"/>
      <c r="T344" s="601"/>
      <c r="U344" s="601"/>
      <c r="V344" s="577" t="s">
        <v>266</v>
      </c>
      <c r="W344" s="577"/>
      <c r="X344" s="604">
        <f>SUM(X337:Y343)</f>
        <v>0</v>
      </c>
      <c r="Y344" s="604"/>
      <c r="Z344" s="601"/>
      <c r="AA344" s="601"/>
    </row>
    <row r="345" spans="1:27" ht="36" hidden="1" customHeight="1">
      <c r="A345" s="175" t="s">
        <v>335</v>
      </c>
      <c r="B345" s="176"/>
      <c r="C345" s="121"/>
      <c r="D345" s="121"/>
      <c r="E345" s="121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27" t="s">
        <v>475</v>
      </c>
      <c r="B346" s="630" t="s">
        <v>280</v>
      </c>
      <c r="C346" s="630" t="s">
        <v>281</v>
      </c>
      <c r="D346" s="630" t="s">
        <v>282</v>
      </c>
      <c r="E346" s="633" t="s">
        <v>283</v>
      </c>
      <c r="F346" s="624" t="s">
        <v>284</v>
      </c>
      <c r="G346" s="607" t="s">
        <v>285</v>
      </c>
      <c r="H346" s="607"/>
      <c r="I346" s="630" t="s">
        <v>286</v>
      </c>
      <c r="J346" s="636" t="s">
        <v>271</v>
      </c>
      <c r="K346" s="639" t="s">
        <v>287</v>
      </c>
      <c r="L346" s="630" t="s">
        <v>270</v>
      </c>
      <c r="M346" s="620" t="s">
        <v>288</v>
      </c>
      <c r="N346" s="622" t="s">
        <v>252</v>
      </c>
      <c r="O346" s="607" t="s">
        <v>289</v>
      </c>
      <c r="P346" s="607"/>
      <c r="Q346" s="607"/>
      <c r="R346" s="607"/>
      <c r="S346" s="607"/>
      <c r="T346" s="607"/>
      <c r="U346" s="607"/>
      <c r="V346" s="607" t="s">
        <v>290</v>
      </c>
      <c r="W346" s="622" t="s">
        <v>291</v>
      </c>
      <c r="X346" s="607" t="s">
        <v>292</v>
      </c>
      <c r="Y346" s="607"/>
      <c r="Z346" s="607"/>
      <c r="AA346" s="607"/>
    </row>
    <row r="347" spans="1:27" ht="21.95" hidden="1" customHeight="1">
      <c r="A347" s="628"/>
      <c r="B347" s="631"/>
      <c r="C347" s="631"/>
      <c r="D347" s="631"/>
      <c r="E347" s="634"/>
      <c r="F347" s="625"/>
      <c r="G347" s="607"/>
      <c r="H347" s="607"/>
      <c r="I347" s="631"/>
      <c r="J347" s="637"/>
      <c r="K347" s="640"/>
      <c r="L347" s="631"/>
      <c r="M347" s="621"/>
      <c r="N347" s="622"/>
      <c r="O347" s="607" t="s">
        <v>259</v>
      </c>
      <c r="P347" s="607" t="s">
        <v>261</v>
      </c>
      <c r="Q347" s="607" t="s">
        <v>263</v>
      </c>
      <c r="R347" s="623" t="s">
        <v>265</v>
      </c>
      <c r="S347" s="577" t="s">
        <v>267</v>
      </c>
      <c r="T347" s="607" t="s">
        <v>272</v>
      </c>
      <c r="U347" s="607" t="s">
        <v>264</v>
      </c>
      <c r="V347" s="607"/>
      <c r="W347" s="622"/>
      <c r="X347" s="607" t="s">
        <v>293</v>
      </c>
      <c r="Y347" s="607" t="s">
        <v>294</v>
      </c>
      <c r="Z347" s="607" t="s">
        <v>295</v>
      </c>
      <c r="AA347" s="607" t="s">
        <v>264</v>
      </c>
    </row>
    <row r="348" spans="1:27" ht="21.95" hidden="1" customHeight="1">
      <c r="A348" s="629"/>
      <c r="B348" s="632"/>
      <c r="C348" s="632"/>
      <c r="D348" s="632"/>
      <c r="E348" s="635"/>
      <c r="F348" s="626"/>
      <c r="G348" s="302" t="s">
        <v>296</v>
      </c>
      <c r="H348" s="353" t="s">
        <v>297</v>
      </c>
      <c r="I348" s="632"/>
      <c r="J348" s="638"/>
      <c r="K348" s="641"/>
      <c r="L348" s="632"/>
      <c r="M348" s="621"/>
      <c r="N348" s="622"/>
      <c r="O348" s="607"/>
      <c r="P348" s="607"/>
      <c r="Q348" s="607"/>
      <c r="R348" s="623"/>
      <c r="S348" s="577"/>
      <c r="T348" s="607"/>
      <c r="U348" s="607"/>
      <c r="V348" s="607"/>
      <c r="W348" s="622"/>
      <c r="X348" s="607"/>
      <c r="Y348" s="607"/>
      <c r="Z348" s="607"/>
      <c r="AA348" s="607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107"/>
      <c r="F349" s="107"/>
      <c r="G349" s="127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66"/>
      <c r="G354" s="134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67"/>
      <c r="G357" s="127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67"/>
      <c r="G358" s="127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67"/>
      <c r="G359" s="127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67"/>
      <c r="G360" s="127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107"/>
      <c r="F364" s="107"/>
      <c r="G364" s="127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107"/>
      <c r="F365" s="107"/>
      <c r="G365" s="127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107"/>
      <c r="F366" s="107"/>
      <c r="G366" s="127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107"/>
      <c r="F367" s="107"/>
      <c r="G367" s="127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11" t="s">
        <v>201</v>
      </c>
      <c r="B370" s="612"/>
      <c r="C370" s="3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107"/>
      <c r="F371" s="107"/>
      <c r="G371" s="127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107"/>
      <c r="F372" s="107"/>
      <c r="G372" s="127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107"/>
      <c r="F373" s="107"/>
      <c r="G373" s="127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107"/>
      <c r="F374" s="107"/>
      <c r="G374" s="127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107"/>
      <c r="F375" s="107"/>
      <c r="G375" s="127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107"/>
      <c r="F376" s="107"/>
      <c r="G376" s="127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107"/>
      <c r="F377" s="107"/>
      <c r="G377" s="127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107"/>
      <c r="F378" s="107"/>
      <c r="G378" s="127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107"/>
      <c r="F379" s="107"/>
      <c r="G379" s="127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107"/>
      <c r="F380" s="107"/>
      <c r="G380" s="127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107"/>
      <c r="F381" s="107"/>
      <c r="G381" s="127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107"/>
      <c r="F382" s="107"/>
      <c r="G382" s="127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107"/>
      <c r="F383" s="107"/>
      <c r="G383" s="127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107"/>
      <c r="F384" s="107"/>
      <c r="G384" s="127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107"/>
      <c r="F385" s="107"/>
      <c r="G385" s="127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107"/>
      <c r="F386" s="107"/>
      <c r="G386" s="127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107"/>
      <c r="F387" s="107"/>
      <c r="G387" s="127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107"/>
      <c r="F388" s="107"/>
      <c r="G388" s="127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107"/>
      <c r="F389" s="107"/>
      <c r="G389" s="127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107"/>
      <c r="F390" s="107"/>
      <c r="G390" s="127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107"/>
      <c r="F391" s="107"/>
      <c r="G391" s="127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107"/>
      <c r="F392" s="107"/>
      <c r="G392" s="127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107"/>
      <c r="F393" s="107"/>
      <c r="G393" s="127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107"/>
      <c r="F394" s="107"/>
      <c r="G394" s="127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107"/>
      <c r="F395" s="107"/>
      <c r="G395" s="127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107"/>
      <c r="F396" s="107"/>
      <c r="G396" s="127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107"/>
      <c r="F397" s="107"/>
      <c r="G397" s="127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107"/>
      <c r="F398" s="107"/>
      <c r="G398" s="127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9" t="s">
        <v>216</v>
      </c>
      <c r="B428" s="619"/>
      <c r="C428" s="3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107"/>
      <c r="F429" s="107"/>
      <c r="G429" s="127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107"/>
      <c r="F430" s="107"/>
      <c r="G430" s="127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107"/>
      <c r="F431" s="107"/>
      <c r="G431" s="127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107"/>
      <c r="F445" s="107"/>
      <c r="G445" s="127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107"/>
      <c r="F446" s="107"/>
      <c r="G446" s="127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107"/>
      <c r="F447" s="107"/>
      <c r="G447" s="127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107"/>
      <c r="F448" s="107"/>
      <c r="G448" s="127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107"/>
      <c r="F449" s="107"/>
      <c r="G449" s="127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107"/>
      <c r="F450" s="107"/>
      <c r="G450" s="127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107"/>
      <c r="F451" s="107"/>
      <c r="G451" s="127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107"/>
      <c r="F452" s="107"/>
      <c r="G452" s="127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107"/>
      <c r="F453" s="107"/>
      <c r="G453" s="127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107"/>
      <c r="F454" s="107"/>
      <c r="G454" s="127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373"/>
      <c r="G462" s="127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11" t="s">
        <v>224</v>
      </c>
      <c r="B463" s="612"/>
      <c r="C463" s="3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107"/>
      <c r="F468" s="107"/>
      <c r="G468" s="127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107"/>
      <c r="F471" s="107"/>
      <c r="G471" s="127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107"/>
      <c r="F472" s="107"/>
      <c r="G472" s="127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107"/>
      <c r="F473" s="107"/>
      <c r="G473" s="127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107"/>
      <c r="F474" s="107"/>
      <c r="G474" s="127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107"/>
      <c r="F475" s="107"/>
      <c r="G475" s="127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107"/>
      <c r="F476" s="107"/>
      <c r="G476" s="127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11" t="s">
        <v>231</v>
      </c>
      <c r="B479" s="612"/>
      <c r="C479" s="3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11" t="s">
        <v>234</v>
      </c>
      <c r="B490" s="612"/>
      <c r="C490" s="3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107"/>
      <c r="F491" s="373"/>
      <c r="G491" s="127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107"/>
      <c r="F492" s="107"/>
      <c r="G492" s="127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107"/>
      <c r="F493" s="107"/>
      <c r="G493" s="127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107"/>
      <c r="F494" s="107"/>
      <c r="G494" s="127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107"/>
      <c r="F496" s="107"/>
      <c r="G496" s="127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107"/>
      <c r="F497" s="107"/>
      <c r="G497" s="127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107"/>
      <c r="F498" s="107"/>
      <c r="G498" s="127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107"/>
      <c r="F499" s="107"/>
      <c r="G499" s="127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107"/>
      <c r="F500" s="107"/>
      <c r="G500" s="127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107"/>
      <c r="F501" s="107"/>
      <c r="G501" s="127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107"/>
      <c r="F502" s="107"/>
      <c r="G502" s="127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107"/>
      <c r="F503" s="107"/>
      <c r="G503" s="127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107"/>
      <c r="F504" s="107"/>
      <c r="G504" s="127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107"/>
      <c r="F505" s="107"/>
      <c r="G505" s="127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11" t="s">
        <v>244</v>
      </c>
      <c r="B506" s="612"/>
      <c r="C506" s="3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13" t="s">
        <v>246</v>
      </c>
      <c r="B507" s="614"/>
      <c r="C507" s="614"/>
      <c r="D507" s="614"/>
      <c r="E507" s="614"/>
      <c r="F507" s="61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6" t="s">
        <v>471</v>
      </c>
      <c r="B508" s="360" t="s">
        <v>247</v>
      </c>
      <c r="C508" s="599" t="s">
        <v>248</v>
      </c>
      <c r="D508" s="600"/>
      <c r="E508" s="607" t="s">
        <v>249</v>
      </c>
      <c r="F508" s="607"/>
      <c r="G508" s="577" t="s">
        <v>250</v>
      </c>
      <c r="H508" s="577"/>
      <c r="I508" s="607" t="s">
        <v>251</v>
      </c>
      <c r="J508" s="607"/>
      <c r="K508" s="607" t="s">
        <v>252</v>
      </c>
      <c r="L508" s="607"/>
      <c r="M508" s="607" t="s">
        <v>253</v>
      </c>
      <c r="N508" s="607"/>
      <c r="O508" s="607" t="s">
        <v>254</v>
      </c>
      <c r="P508" s="577" t="s">
        <v>255</v>
      </c>
      <c r="Q508" s="577"/>
      <c r="R508" s="577" t="s">
        <v>252</v>
      </c>
      <c r="S508" s="577"/>
      <c r="T508" s="577" t="s">
        <v>256</v>
      </c>
      <c r="U508" s="577"/>
      <c r="V508" s="577" t="s">
        <v>257</v>
      </c>
      <c r="W508" s="577"/>
      <c r="X508" s="577" t="s">
        <v>252</v>
      </c>
      <c r="Y508" s="577"/>
      <c r="Z508" s="577" t="s">
        <v>256</v>
      </c>
      <c r="AA508" s="577"/>
    </row>
    <row r="509" spans="1:27" ht="20.100000000000001" hidden="1" customHeight="1">
      <c r="A509" s="617"/>
      <c r="B509" s="360" t="s">
        <v>258</v>
      </c>
      <c r="C509" s="599">
        <v>0</v>
      </c>
      <c r="D509" s="600"/>
      <c r="E509" s="610">
        <f>C509*11</f>
        <v>0</v>
      </c>
      <c r="F509" s="610"/>
      <c r="G509" s="577">
        <v>0</v>
      </c>
      <c r="H509" s="577"/>
      <c r="I509" s="610">
        <f>G509*11</f>
        <v>0</v>
      </c>
      <c r="J509" s="610"/>
      <c r="K509" s="610">
        <f>E509-I509</f>
        <v>0</v>
      </c>
      <c r="L509" s="610"/>
      <c r="M509" s="608" t="str">
        <f>IF(ISERROR(K509/E509),"",K509/E509)</f>
        <v/>
      </c>
      <c r="N509" s="608"/>
      <c r="O509" s="607"/>
      <c r="P509" s="577" t="s">
        <v>201</v>
      </c>
      <c r="Q509" s="577"/>
      <c r="R509" s="606">
        <f>SUM(O370:U370)</f>
        <v>0</v>
      </c>
      <c r="S509" s="606"/>
      <c r="T509" s="601" t="str">
        <f t="array" ref="T509">IF(ISERROR(R509/R516),"",R509/R516)</f>
        <v/>
      </c>
      <c r="U509" s="601"/>
      <c r="V509" s="577" t="s">
        <v>259</v>
      </c>
      <c r="W509" s="577"/>
      <c r="X509" s="604">
        <f>SUM(O370,O428,O463,O479,O490,O506)</f>
        <v>0</v>
      </c>
      <c r="Y509" s="604"/>
      <c r="Z509" s="601" t="str">
        <f t="array" ref="Z509">IF(ISERROR(X509/X516),"",X509/X516)</f>
        <v/>
      </c>
      <c r="AA509" s="601"/>
    </row>
    <row r="510" spans="1:27" ht="20.100000000000001" hidden="1" customHeight="1">
      <c r="A510" s="617"/>
      <c r="B510" s="360" t="s">
        <v>260</v>
      </c>
      <c r="C510" s="599">
        <v>0</v>
      </c>
      <c r="D510" s="600"/>
      <c r="E510" s="610">
        <f>C510*11</f>
        <v>0</v>
      </c>
      <c r="F510" s="610"/>
      <c r="G510" s="577">
        <v>0</v>
      </c>
      <c r="H510" s="577"/>
      <c r="I510" s="610">
        <f>G510*11</f>
        <v>0</v>
      </c>
      <c r="J510" s="610"/>
      <c r="K510" s="610">
        <f>E510-I510</f>
        <v>0</v>
      </c>
      <c r="L510" s="610"/>
      <c r="M510" s="608" t="str">
        <f>IF(ISERROR(K510/E510),"",K510/E510)</f>
        <v/>
      </c>
      <c r="N510" s="608"/>
      <c r="O510" s="607"/>
      <c r="P510" s="577" t="s">
        <v>216</v>
      </c>
      <c r="Q510" s="577"/>
      <c r="R510" s="606">
        <f>SUM(O428:U428)</f>
        <v>0</v>
      </c>
      <c r="S510" s="606"/>
      <c r="T510" s="601" t="str">
        <f>IF(ISERROR(R510/R516),"",R510/R516)</f>
        <v/>
      </c>
      <c r="U510" s="601"/>
      <c r="V510" s="577" t="s">
        <v>261</v>
      </c>
      <c r="W510" s="577"/>
      <c r="X510" s="604">
        <f>SUM(O371,O429,O464,O480,O491,O507)</f>
        <v>0</v>
      </c>
      <c r="Y510" s="604"/>
      <c r="Z510" s="601" t="str">
        <f>IF(ISERROR(X510/X516),"",X510/X516)</f>
        <v/>
      </c>
      <c r="AA510" s="601"/>
    </row>
    <row r="511" spans="1:27" ht="20.100000000000001" hidden="1" customHeight="1">
      <c r="A511" s="617"/>
      <c r="B511" s="360" t="s">
        <v>262</v>
      </c>
      <c r="C511" s="599">
        <v>0</v>
      </c>
      <c r="D511" s="600"/>
      <c r="E511" s="610">
        <f>C511*11</f>
        <v>0</v>
      </c>
      <c r="F511" s="610"/>
      <c r="G511" s="577">
        <v>0</v>
      </c>
      <c r="H511" s="577"/>
      <c r="I511" s="610">
        <f>G511*11</f>
        <v>0</v>
      </c>
      <c r="J511" s="610"/>
      <c r="K511" s="610">
        <f>E511-I511</f>
        <v>0</v>
      </c>
      <c r="L511" s="610"/>
      <c r="M511" s="608" t="str">
        <f>IF(ISERROR(K511/E511),"",K511/E511)</f>
        <v/>
      </c>
      <c r="N511" s="608"/>
      <c r="O511" s="607"/>
      <c r="P511" s="577" t="s">
        <v>224</v>
      </c>
      <c r="Q511" s="577"/>
      <c r="R511" s="606">
        <f>SUM(O463:U463)</f>
        <v>0</v>
      </c>
      <c r="S511" s="606"/>
      <c r="T511" s="601" t="str">
        <f>IF(ISERROR(R511/R516),"",R511/R516)</f>
        <v/>
      </c>
      <c r="U511" s="601"/>
      <c r="V511" s="577" t="s">
        <v>263</v>
      </c>
      <c r="W511" s="577"/>
      <c r="X511" s="604">
        <f>SUM(O373,O430,O465,O481,O492,O508)</f>
        <v>0</v>
      </c>
      <c r="Y511" s="604"/>
      <c r="Z511" s="601" t="str">
        <f>IF(ISERROR(X511/X516),"",X511/X516)</f>
        <v/>
      </c>
      <c r="AA511" s="601"/>
    </row>
    <row r="512" spans="1:27" ht="20.100000000000001" hidden="1" customHeight="1">
      <c r="A512" s="617"/>
      <c r="B512" s="360" t="s">
        <v>264</v>
      </c>
      <c r="C512" s="599">
        <v>1</v>
      </c>
      <c r="D512" s="600"/>
      <c r="E512" s="610">
        <f>C512*11</f>
        <v>11</v>
      </c>
      <c r="F512" s="610"/>
      <c r="G512" s="577">
        <v>1</v>
      </c>
      <c r="H512" s="577"/>
      <c r="I512" s="610">
        <f>G512*11</f>
        <v>11</v>
      </c>
      <c r="J512" s="610"/>
      <c r="K512" s="610">
        <f>E512-I512</f>
        <v>0</v>
      </c>
      <c r="L512" s="610"/>
      <c r="M512" s="608">
        <f>IF(ISERROR(K512/E512),"",K512/E512)</f>
        <v>0</v>
      </c>
      <c r="N512" s="608"/>
      <c r="O512" s="607"/>
      <c r="P512" s="577" t="s">
        <v>231</v>
      </c>
      <c r="Q512" s="577"/>
      <c r="R512" s="606">
        <f>SUM(O479:U479)</f>
        <v>0</v>
      </c>
      <c r="S512" s="606"/>
      <c r="T512" s="601" t="str">
        <f>IF(ISERROR(R512/R516),"",R512/R516)</f>
        <v/>
      </c>
      <c r="U512" s="601"/>
      <c r="V512" s="577" t="s">
        <v>265</v>
      </c>
      <c r="W512" s="577"/>
      <c r="X512" s="604">
        <f>SUM(O374,O431,O466,O482,O493,O509)</f>
        <v>0</v>
      </c>
      <c r="Y512" s="604"/>
      <c r="Z512" s="601" t="str">
        <f>IF(ISERROR(X512/X516),"",X512/X516)</f>
        <v/>
      </c>
      <c r="AA512" s="601"/>
    </row>
    <row r="513" spans="1:27" ht="20.100000000000001" hidden="1" customHeight="1">
      <c r="A513" s="618"/>
      <c r="B513" s="360" t="s">
        <v>266</v>
      </c>
      <c r="C513" s="609">
        <f>SUM(C509:D512)</f>
        <v>1</v>
      </c>
      <c r="D513" s="583"/>
      <c r="E513" s="610">
        <f>SUM(E509:F512)</f>
        <v>11</v>
      </c>
      <c r="F513" s="610"/>
      <c r="G513" s="577">
        <f>SUM(G509:H512)</f>
        <v>1</v>
      </c>
      <c r="H513" s="577"/>
      <c r="I513" s="610">
        <f>SUM(I509:J512)</f>
        <v>11</v>
      </c>
      <c r="J513" s="610"/>
      <c r="K513" s="610">
        <f>SUM(K509:L512)</f>
        <v>0</v>
      </c>
      <c r="L513" s="610"/>
      <c r="M513" s="608">
        <f>IF(ISERROR(K513/E513),"",K513/E513)</f>
        <v>0</v>
      </c>
      <c r="N513" s="608"/>
      <c r="O513" s="607"/>
      <c r="P513" s="577" t="s">
        <v>234</v>
      </c>
      <c r="Q513" s="577"/>
      <c r="R513" s="606">
        <f>SUM(O490:U490)</f>
        <v>0</v>
      </c>
      <c r="S513" s="606"/>
      <c r="T513" s="601" t="str">
        <f>IF(ISERROR(R513/R516),"",R513/R516)</f>
        <v/>
      </c>
      <c r="U513" s="601"/>
      <c r="V513" s="577" t="s">
        <v>267</v>
      </c>
      <c r="W513" s="577"/>
      <c r="X513" s="604">
        <f>SUM(O375,O432,O467,O483,O494,O510)</f>
        <v>0</v>
      </c>
      <c r="Y513" s="604"/>
      <c r="Z513" s="601" t="str">
        <f>IF(ISERROR(X513/X516),"",X513/X516)</f>
        <v/>
      </c>
      <c r="AA513" s="601"/>
    </row>
    <row r="514" spans="1:27" ht="20.100000000000001" hidden="1" customHeight="1">
      <c r="A514" s="261" t="s">
        <v>472</v>
      </c>
      <c r="B514" s="360">
        <f>G507</f>
        <v>0</v>
      </c>
      <c r="C514" s="587" t="s">
        <v>269</v>
      </c>
      <c r="D514" s="586"/>
      <c r="E514" s="577">
        <f>H507</f>
        <v>0</v>
      </c>
      <c r="F514" s="577"/>
      <c r="G514" s="577" t="s">
        <v>270</v>
      </c>
      <c r="H514" s="577"/>
      <c r="I514" s="605" t="str">
        <f>L507</f>
        <v/>
      </c>
      <c r="J514" s="605"/>
      <c r="K514" s="607" t="s">
        <v>271</v>
      </c>
      <c r="L514" s="607"/>
      <c r="M514" s="605" t="str">
        <f>J507</f>
        <v/>
      </c>
      <c r="N514" s="605"/>
      <c r="O514" s="607"/>
      <c r="P514" s="577" t="s">
        <v>244</v>
      </c>
      <c r="Q514" s="577"/>
      <c r="R514" s="606">
        <f>SUM(O506:U506)</f>
        <v>0</v>
      </c>
      <c r="S514" s="606"/>
      <c r="T514" s="601" t="str">
        <f>IF(ISERROR(R514/R516),"",R514/R516)</f>
        <v/>
      </c>
      <c r="U514" s="601"/>
      <c r="V514" s="577" t="s">
        <v>272</v>
      </c>
      <c r="W514" s="577"/>
      <c r="X514" s="604">
        <f>SUM(O376,O433,O468,O484,O495,O511)</f>
        <v>0</v>
      </c>
      <c r="Y514" s="604"/>
      <c r="Z514" s="601" t="str">
        <f>IF(ISERROR(X514/X516),"",X514/X516)</f>
        <v/>
      </c>
      <c r="AA514" s="601"/>
    </row>
    <row r="515" spans="1:27" ht="20.100000000000001" hidden="1" customHeight="1">
      <c r="A515" s="262" t="s">
        <v>473</v>
      </c>
      <c r="B515" s="360">
        <f>I507+C513</f>
        <v>1</v>
      </c>
      <c r="C515" s="584" t="s">
        <v>251</v>
      </c>
      <c r="D515" s="585"/>
      <c r="E515" s="602">
        <f>K507+I513</f>
        <v>11</v>
      </c>
      <c r="F515" s="602"/>
      <c r="G515" s="577" t="s">
        <v>274</v>
      </c>
      <c r="H515" s="577"/>
      <c r="I515" s="605">
        <f>B515-E515</f>
        <v>-10</v>
      </c>
      <c r="J515" s="605"/>
      <c r="K515" s="607" t="s">
        <v>275</v>
      </c>
      <c r="L515" s="607"/>
      <c r="M515" s="608">
        <f>IF(ISERROR(I515/E515),"",I515/E515)</f>
        <v>-0.90909090909090906</v>
      </c>
      <c r="N515" s="608"/>
      <c r="O515" s="607"/>
      <c r="P515" s="577" t="s">
        <v>245</v>
      </c>
      <c r="Q515" s="577"/>
      <c r="R515" s="606"/>
      <c r="S515" s="606"/>
      <c r="T515" s="601" t="str">
        <f>IF(ISERROR(R515/R516),"",R515/R516)</f>
        <v/>
      </c>
      <c r="U515" s="601"/>
      <c r="V515" s="577" t="s">
        <v>264</v>
      </c>
      <c r="W515" s="577"/>
      <c r="X515" s="604">
        <f>SUM(O377,O434,O469,O489,O496,O512)</f>
        <v>0</v>
      </c>
      <c r="Y515" s="604"/>
      <c r="Z515" s="601" t="str">
        <f>IF(ISERROR(X515/X516),"",X515/X516)</f>
        <v/>
      </c>
      <c r="AA515" s="601"/>
    </row>
    <row r="516" spans="1:27" ht="20.100000000000001" hidden="1" customHeight="1">
      <c r="A516" s="262" t="s">
        <v>474</v>
      </c>
      <c r="B516" s="360">
        <f>N507</f>
        <v>0</v>
      </c>
      <c r="C516" s="584" t="s">
        <v>277</v>
      </c>
      <c r="D516" s="585"/>
      <c r="E516" s="601">
        <f>IF(ISERROR(B516/B515),"",B516/B515)</f>
        <v>0</v>
      </c>
      <c r="F516" s="601"/>
      <c r="G516" s="577" t="s">
        <v>278</v>
      </c>
      <c r="H516" s="577"/>
      <c r="I516" s="607">
        <f>V507</f>
        <v>0</v>
      </c>
      <c r="J516" s="607"/>
      <c r="K516" s="607" t="s">
        <v>279</v>
      </c>
      <c r="L516" s="607"/>
      <c r="M516" s="608" t="str">
        <f t="array" ref="M516">IF(ISERROR(I516/B514),"",I516/B514)</f>
        <v/>
      </c>
      <c r="N516" s="608"/>
      <c r="O516" s="607"/>
      <c r="P516" s="577" t="s">
        <v>266</v>
      </c>
      <c r="Q516" s="577"/>
      <c r="R516" s="606">
        <f>SUM(R509:S515)</f>
        <v>0</v>
      </c>
      <c r="S516" s="606"/>
      <c r="T516" s="601"/>
      <c r="U516" s="601"/>
      <c r="V516" s="577" t="s">
        <v>266</v>
      </c>
      <c r="W516" s="577"/>
      <c r="X516" s="604">
        <f>SUM(X509:Y515)</f>
        <v>0</v>
      </c>
      <c r="Y516" s="604"/>
      <c r="Z516" s="601"/>
      <c r="AA516" s="601"/>
    </row>
    <row r="517" spans="1:27" ht="34.5" customHeight="1">
      <c r="A517" s="175" t="s">
        <v>334</v>
      </c>
      <c r="B517" s="176"/>
      <c r="C517" s="121"/>
      <c r="D517" s="121"/>
      <c r="E517" s="150"/>
      <c r="F517" s="368"/>
      <c r="G517" s="603" t="str">
        <f>IF(ISERROR(#REF!/#REF!),"",#REF!/#REF!)</f>
        <v/>
      </c>
      <c r="H517" s="603"/>
      <c r="I517" s="603"/>
      <c r="J517" s="124"/>
      <c r="K517" s="151"/>
      <c r="L517" s="121"/>
      <c r="M517" s="121"/>
      <c r="N517" s="603" t="str">
        <f>IF(ISERROR(G517/#REF!),"",G517/#REF!)</f>
        <v/>
      </c>
      <c r="O517" s="603"/>
      <c r="P517" s="603"/>
      <c r="Q517" s="603"/>
      <c r="R517" s="603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90" t="s">
        <v>268</v>
      </c>
      <c r="B519" s="590"/>
      <c r="C519" s="599">
        <f>SUM(B171,B342,B514)</f>
        <v>9623</v>
      </c>
      <c r="D519" s="600"/>
      <c r="E519" s="590" t="s">
        <v>269</v>
      </c>
      <c r="F519" s="590"/>
      <c r="G519" s="602">
        <f>SUM(E171,E342,E514)</f>
        <v>59202.31</v>
      </c>
      <c r="H519" s="602"/>
      <c r="I519" s="577" t="s">
        <v>270</v>
      </c>
      <c r="J519" s="590"/>
      <c r="K519" s="599">
        <f>IF(ISERROR(C519/G520),"",C519/G520)</f>
        <v>22.680529041323467</v>
      </c>
      <c r="L519" s="600"/>
      <c r="M519" s="577" t="s">
        <v>271</v>
      </c>
      <c r="N519" s="577"/>
      <c r="O519" s="578">
        <f t="array" ref="O519">IF(ISERROR(C519/C520),"",C519/C520)</f>
        <v>14.965785381026439</v>
      </c>
      <c r="P519" s="57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7" t="s">
        <v>273</v>
      </c>
      <c r="B520" s="577"/>
      <c r="C520" s="599">
        <f>SUM(B172,B343,B515)</f>
        <v>643</v>
      </c>
      <c r="D520" s="600"/>
      <c r="E520" s="577" t="s">
        <v>251</v>
      </c>
      <c r="F520" s="577"/>
      <c r="G520" s="602">
        <f>SUM(E172,E343,E515)</f>
        <v>424.28463562146578</v>
      </c>
      <c r="H520" s="602"/>
      <c r="I520" s="584" t="s">
        <v>274</v>
      </c>
      <c r="J520" s="585"/>
      <c r="K520" s="587">
        <f>C520-G520</f>
        <v>218.71536437853422</v>
      </c>
      <c r="L520" s="586"/>
      <c r="M520" s="587" t="s">
        <v>275</v>
      </c>
      <c r="N520" s="586"/>
      <c r="O520" s="591">
        <f>IF(ISERROR(K520/C520),"",K520/C520)</f>
        <v>0.34014831163069087</v>
      </c>
      <c r="P520" s="59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4" t="s">
        <v>276</v>
      </c>
      <c r="B521" s="585"/>
      <c r="C521" s="599">
        <f>SUM(B173,B344,B516)</f>
        <v>0</v>
      </c>
      <c r="D521" s="600"/>
      <c r="E521" s="584" t="s">
        <v>277</v>
      </c>
      <c r="F521" s="585"/>
      <c r="G521" s="601">
        <f>IF(ISERROR(C521/C520),"",C521/C520)</f>
        <v>0</v>
      </c>
      <c r="H521" s="601"/>
      <c r="I521" s="577" t="s">
        <v>278</v>
      </c>
      <c r="J521" s="590"/>
      <c r="K521" s="602">
        <f>SUM(I173,I344,I516)</f>
        <v>0</v>
      </c>
      <c r="L521" s="602"/>
      <c r="M521" s="590" t="s">
        <v>279</v>
      </c>
      <c r="N521" s="590"/>
      <c r="O521" s="591">
        <f t="array" ref="O521">IF(ISERROR(K521/C519),"",K521/C519)</f>
        <v>0</v>
      </c>
      <c r="P521" s="59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369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4" t="s">
        <v>298</v>
      </c>
      <c r="B523" s="585"/>
      <c r="C523" s="584" t="s">
        <v>299</v>
      </c>
      <c r="D523" s="585"/>
      <c r="E523" s="584" t="s">
        <v>256</v>
      </c>
      <c r="F523" s="585"/>
      <c r="G523" s="593" t="s">
        <v>254</v>
      </c>
      <c r="H523" s="594"/>
      <c r="I523" s="584" t="s">
        <v>255</v>
      </c>
      <c r="J523" s="586"/>
      <c r="K523" s="584" t="s">
        <v>300</v>
      </c>
      <c r="L523" s="585"/>
      <c r="M523" s="584" t="s">
        <v>256</v>
      </c>
      <c r="N523" s="585"/>
      <c r="O523" s="577" t="s">
        <v>257</v>
      </c>
      <c r="P523" s="577"/>
      <c r="Q523" s="584" t="s">
        <v>300</v>
      </c>
      <c r="R523" s="585"/>
      <c r="S523" s="584" t="s">
        <v>256</v>
      </c>
      <c r="T523" s="58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89" t="s">
        <v>201</v>
      </c>
      <c r="B524" s="585"/>
      <c r="C524" s="584">
        <f>SUM(G28,G199,G370)</f>
        <v>2273</v>
      </c>
      <c r="D524" s="585"/>
      <c r="E524" s="580">
        <f>IF(ISERROR(C524/C530),"",C524/C530)</f>
        <v>0.23620492569884652</v>
      </c>
      <c r="F524" s="581"/>
      <c r="G524" s="595"/>
      <c r="H524" s="596"/>
      <c r="I524" s="582" t="s">
        <v>301</v>
      </c>
      <c r="J524" s="588"/>
      <c r="K524" s="587">
        <f t="shared" ref="K524:K529" si="130">SUM(R166,U337,U509)</f>
        <v>0</v>
      </c>
      <c r="L524" s="586"/>
      <c r="M524" s="580" t="str">
        <f t="array" ref="M524">IF(ISERROR(K524/K530),"",K524/K530)</f>
        <v/>
      </c>
      <c r="N524" s="581"/>
      <c r="O524" s="577" t="s">
        <v>259</v>
      </c>
      <c r="P524" s="577"/>
      <c r="Q524" s="578">
        <f t="shared" ref="Q524:Q529" si="131">SUM(X166,AA337,AA509)</f>
        <v>0</v>
      </c>
      <c r="R524" s="579"/>
      <c r="S524" s="580" t="str">
        <f t="array" ref="S524">IF(ISERROR(Q524/Q530),"",Q524/Q530)</f>
        <v/>
      </c>
      <c r="T524" s="58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89" t="s">
        <v>216</v>
      </c>
      <c r="B525" s="585"/>
      <c r="C525" s="584">
        <f>SUM(G86,G257,G428)</f>
        <v>2702</v>
      </c>
      <c r="D525" s="585"/>
      <c r="E525" s="580">
        <f>IF(ISERROR(C525/C530),"",C525/C530)</f>
        <v>0.28078561779070976</v>
      </c>
      <c r="F525" s="581"/>
      <c r="G525" s="595"/>
      <c r="H525" s="596"/>
      <c r="I525" s="582" t="s">
        <v>302</v>
      </c>
      <c r="J525" s="588"/>
      <c r="K525" s="587">
        <f t="shared" si="130"/>
        <v>0</v>
      </c>
      <c r="L525" s="586"/>
      <c r="M525" s="580" t="str">
        <f>IF(ISERROR(K525/K530),"",K525/K530)</f>
        <v/>
      </c>
      <c r="N525" s="581"/>
      <c r="O525" s="577" t="s">
        <v>261</v>
      </c>
      <c r="P525" s="577"/>
      <c r="Q525" s="578">
        <f t="shared" si="131"/>
        <v>0</v>
      </c>
      <c r="R525" s="579"/>
      <c r="S525" s="580" t="str">
        <f>IF(ISERROR(Q525/Q530),"",Q525/Q530)</f>
        <v/>
      </c>
      <c r="T525" s="58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89" t="s">
        <v>224</v>
      </c>
      <c r="B526" s="585"/>
      <c r="C526" s="584">
        <f>SUM(G121,G292,G463)</f>
        <v>1042</v>
      </c>
      <c r="D526" s="585"/>
      <c r="E526" s="580">
        <f>IF(ISERROR(C526/C530),"",C526/C530)</f>
        <v>0.10828224046555128</v>
      </c>
      <c r="F526" s="581"/>
      <c r="G526" s="595"/>
      <c r="H526" s="596"/>
      <c r="I526" s="582" t="s">
        <v>303</v>
      </c>
      <c r="J526" s="588"/>
      <c r="K526" s="587">
        <f t="shared" si="130"/>
        <v>0</v>
      </c>
      <c r="L526" s="586"/>
      <c r="M526" s="580" t="str">
        <f>IF(ISERROR(K526/K530),"",K526/K530)</f>
        <v/>
      </c>
      <c r="N526" s="581"/>
      <c r="O526" s="577" t="s">
        <v>263</v>
      </c>
      <c r="P526" s="577"/>
      <c r="Q526" s="578">
        <f t="shared" si="131"/>
        <v>0</v>
      </c>
      <c r="R526" s="579"/>
      <c r="S526" s="580" t="str">
        <f>IF(ISERROR(Q526/Q530),"",Q526/Q530)</f>
        <v/>
      </c>
      <c r="T526" s="58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89" t="s">
        <v>231</v>
      </c>
      <c r="B527" s="585"/>
      <c r="C527" s="584">
        <f>SUM(G137,G308,G479)</f>
        <v>0</v>
      </c>
      <c r="D527" s="585"/>
      <c r="E527" s="580">
        <f>IF(ISERROR(C527/C530),"",C527/C530)</f>
        <v>0</v>
      </c>
      <c r="F527" s="581"/>
      <c r="G527" s="595"/>
      <c r="H527" s="596"/>
      <c r="I527" s="582" t="s">
        <v>304</v>
      </c>
      <c r="J527" s="588"/>
      <c r="K527" s="587">
        <f t="shared" si="130"/>
        <v>0</v>
      </c>
      <c r="L527" s="586"/>
      <c r="M527" s="580" t="str">
        <f>IF(ISERROR(K527/K530),"",K527/K530)</f>
        <v/>
      </c>
      <c r="N527" s="581"/>
      <c r="O527" s="577" t="s">
        <v>305</v>
      </c>
      <c r="P527" s="577"/>
      <c r="Q527" s="578">
        <f t="shared" si="131"/>
        <v>0</v>
      </c>
      <c r="R527" s="579"/>
      <c r="S527" s="580" t="str">
        <f>IF(ISERROR(Q527/Q530),"",Q527/Q530)</f>
        <v/>
      </c>
      <c r="T527" s="58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89" t="s">
        <v>234</v>
      </c>
      <c r="B528" s="585"/>
      <c r="C528" s="584">
        <f>SUM(G148,G319,G490)</f>
        <v>1139</v>
      </c>
      <c r="D528" s="585"/>
      <c r="E528" s="580">
        <f>IF(ISERROR(C528/C530),"",C528/C530)</f>
        <v>0.11836225709238284</v>
      </c>
      <c r="F528" s="581"/>
      <c r="G528" s="595"/>
      <c r="H528" s="596"/>
      <c r="I528" s="582" t="s">
        <v>306</v>
      </c>
      <c r="J528" s="588"/>
      <c r="K528" s="587">
        <f t="shared" si="130"/>
        <v>0</v>
      </c>
      <c r="L528" s="586"/>
      <c r="M528" s="580" t="str">
        <f>IF(ISERROR(K528/K530),"",K528/K530)</f>
        <v/>
      </c>
      <c r="N528" s="581"/>
      <c r="O528" s="577" t="s">
        <v>267</v>
      </c>
      <c r="P528" s="577"/>
      <c r="Q528" s="578">
        <f t="shared" si="131"/>
        <v>0</v>
      </c>
      <c r="R528" s="579"/>
      <c r="S528" s="580" t="str">
        <f>IF(ISERROR(Q528/Q530),"",Q528/Q530)</f>
        <v/>
      </c>
      <c r="T528" s="58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89" t="s">
        <v>244</v>
      </c>
      <c r="B529" s="585"/>
      <c r="C529" s="584">
        <f>SUM(G163,G334,G506)</f>
        <v>2467</v>
      </c>
      <c r="D529" s="585"/>
      <c r="E529" s="580">
        <f>IF(ISERROR(C529/C530),"",C529/C530)</f>
        <v>0.2563649589525096</v>
      </c>
      <c r="F529" s="581"/>
      <c r="G529" s="595"/>
      <c r="H529" s="596"/>
      <c r="I529" s="582" t="s">
        <v>307</v>
      </c>
      <c r="J529" s="588"/>
      <c r="K529" s="587">
        <f t="shared" si="130"/>
        <v>0</v>
      </c>
      <c r="L529" s="586"/>
      <c r="M529" s="580" t="str">
        <f>IF(ISERROR(K529/K530),"",K529/K530)</f>
        <v/>
      </c>
      <c r="N529" s="581"/>
      <c r="O529" s="577" t="s">
        <v>272</v>
      </c>
      <c r="P529" s="577"/>
      <c r="Q529" s="578">
        <f t="shared" si="131"/>
        <v>0</v>
      </c>
      <c r="R529" s="579"/>
      <c r="S529" s="580" t="str">
        <f>IF(ISERROR(Q529/Q530),"",Q529/Q530)</f>
        <v/>
      </c>
      <c r="T529" s="58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4" t="s">
        <v>266</v>
      </c>
      <c r="B530" s="585"/>
      <c r="C530" s="584">
        <f>SUM(C524:C529)</f>
        <v>9623</v>
      </c>
      <c r="D530" s="585"/>
      <c r="E530" s="580">
        <f>SUM(E524:F529)</f>
        <v>1</v>
      </c>
      <c r="F530" s="581"/>
      <c r="G530" s="597"/>
      <c r="H530" s="598"/>
      <c r="I530" s="584" t="s">
        <v>266</v>
      </c>
      <c r="J530" s="586"/>
      <c r="K530" s="587">
        <f>SUM(R173,U344,U516)</f>
        <v>0</v>
      </c>
      <c r="L530" s="586"/>
      <c r="M530" s="580"/>
      <c r="N530" s="581"/>
      <c r="O530" s="577" t="s">
        <v>266</v>
      </c>
      <c r="P530" s="577"/>
      <c r="Q530" s="578">
        <f>SUM(Q524:R529)</f>
        <v>0</v>
      </c>
      <c r="R530" s="579"/>
      <c r="S530" s="580">
        <f>SUM(S524:T529)</f>
        <v>0</v>
      </c>
      <c r="T530" s="58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82" t="s">
        <v>308</v>
      </c>
      <c r="B532" s="583"/>
      <c r="C532" s="353" t="s">
        <v>309</v>
      </c>
      <c r="D532" s="353" t="s">
        <v>310</v>
      </c>
      <c r="E532" s="353" t="s">
        <v>311</v>
      </c>
      <c r="F532" s="373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73" t="s">
        <v>327</v>
      </c>
      <c r="B533" s="574"/>
      <c r="C533" s="105">
        <f>D533+E533+F533-G533-O533-P533</f>
        <v>30</v>
      </c>
      <c r="D533" s="105">
        <v>30</v>
      </c>
      <c r="E533" s="105"/>
      <c r="F533" s="373"/>
      <c r="G533" s="106"/>
      <c r="H533" s="105"/>
      <c r="I533" s="105"/>
      <c r="J533" s="105">
        <f>C533-H533-I533</f>
        <v>30</v>
      </c>
      <c r="K533" s="105"/>
      <c r="L533" s="105"/>
      <c r="M533" s="105"/>
      <c r="N533" s="105"/>
      <c r="O533" s="105"/>
      <c r="P533" s="107"/>
      <c r="Q533" s="105">
        <f>J533-K533-L533</f>
        <v>30</v>
      </c>
      <c r="R533" s="108">
        <f>Q533*11-M533-N533</f>
        <v>330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73" t="s">
        <v>328</v>
      </c>
      <c r="B534" s="574"/>
      <c r="C534" s="105">
        <f>D534+E534+F534-G534-O534-P534</f>
        <v>33</v>
      </c>
      <c r="D534" s="109">
        <v>33</v>
      </c>
      <c r="E534" s="109"/>
      <c r="F534" s="109"/>
      <c r="G534" s="106"/>
      <c r="H534" s="105"/>
      <c r="I534" s="105"/>
      <c r="J534" s="105">
        <f>C534-H534-I534</f>
        <v>33</v>
      </c>
      <c r="K534" s="105"/>
      <c r="L534" s="105"/>
      <c r="M534" s="105"/>
      <c r="N534" s="105"/>
      <c r="O534" s="109"/>
      <c r="P534" s="110"/>
      <c r="Q534" s="105">
        <f>J534-K534-L534</f>
        <v>33</v>
      </c>
      <c r="R534" s="108">
        <f>Q534*11-M534-N534</f>
        <v>363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73" t="s">
        <v>329</v>
      </c>
      <c r="B535" s="574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56" t="str">
        <f t="array" ref="S535">IF(ISERROR(Q535/J535),"",Q535/J535)</f>
        <v/>
      </c>
      <c r="T535" s="356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575" t="s">
        <v>330</v>
      </c>
      <c r="B536" s="576"/>
      <c r="C536" s="111">
        <f>SUM(C533:C535)</f>
        <v>63</v>
      </c>
      <c r="D536" s="111">
        <f t="shared" ref="D536:N536" si="132">SUM(D533:D535)</f>
        <v>63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63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63</v>
      </c>
      <c r="R536" s="113">
        <f>SUM(R533:R535)</f>
        <v>693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08" activePane="bottomRight" state="frozen"/>
      <selection activeCell="C63" sqref="C63"/>
      <selection pane="topRight" activeCell="C63" sqref="C63"/>
      <selection pane="bottomLeft" activeCell="C63" sqref="C63"/>
      <selection pane="bottomRight" activeCell="G145" sqref="G145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46" t="s">
        <v>413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</row>
    <row r="2" spans="1:27" ht="18.75">
      <c r="A2" s="647"/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48" t="s">
        <v>12</v>
      </c>
      <c r="B4" s="648" t="s">
        <v>25</v>
      </c>
      <c r="C4" s="648" t="s">
        <v>26</v>
      </c>
      <c r="D4" s="648" t="s">
        <v>27</v>
      </c>
      <c r="E4" s="654" t="s">
        <v>28</v>
      </c>
      <c r="F4" s="654" t="s">
        <v>29</v>
      </c>
      <c r="G4" s="644" t="s">
        <v>30</v>
      </c>
      <c r="H4" s="644"/>
      <c r="I4" s="648" t="s">
        <v>31</v>
      </c>
      <c r="J4" s="659" t="s">
        <v>32</v>
      </c>
      <c r="K4" s="662" t="s">
        <v>33</v>
      </c>
      <c r="L4" s="648" t="s">
        <v>34</v>
      </c>
      <c r="M4" s="665" t="s">
        <v>35</v>
      </c>
      <c r="N4" s="645" t="s">
        <v>36</v>
      </c>
      <c r="O4" s="644" t="s">
        <v>37</v>
      </c>
      <c r="P4" s="644"/>
      <c r="Q4" s="644"/>
      <c r="R4" s="644"/>
      <c r="S4" s="644"/>
      <c r="T4" s="644"/>
      <c r="U4" s="644"/>
      <c r="V4" s="644" t="s">
        <v>38</v>
      </c>
      <c r="W4" s="645" t="s">
        <v>39</v>
      </c>
      <c r="X4" s="644" t="s">
        <v>40</v>
      </c>
      <c r="Y4" s="644"/>
      <c r="Z4" s="644"/>
      <c r="AA4" s="644"/>
    </row>
    <row r="5" spans="1:27" s="104" customFormat="1" ht="15" customHeight="1">
      <c r="A5" s="649"/>
      <c r="B5" s="649"/>
      <c r="C5" s="649"/>
      <c r="D5" s="649"/>
      <c r="E5" s="655"/>
      <c r="F5" s="655"/>
      <c r="G5" s="644"/>
      <c r="H5" s="644"/>
      <c r="I5" s="649"/>
      <c r="J5" s="660"/>
      <c r="K5" s="663"/>
      <c r="L5" s="649"/>
      <c r="M5" s="666"/>
      <c r="N5" s="645"/>
      <c r="O5" s="644" t="s">
        <v>41</v>
      </c>
      <c r="P5" s="644" t="s">
        <v>42</v>
      </c>
      <c r="Q5" s="644" t="s">
        <v>43</v>
      </c>
      <c r="R5" s="657" t="s">
        <v>44</v>
      </c>
      <c r="S5" s="658" t="s">
        <v>45</v>
      </c>
      <c r="T5" s="644" t="s">
        <v>46</v>
      </c>
      <c r="U5" s="644" t="s">
        <v>47</v>
      </c>
      <c r="V5" s="644"/>
      <c r="W5" s="645"/>
      <c r="X5" s="644" t="s">
        <v>13</v>
      </c>
      <c r="Y5" s="644" t="s">
        <v>48</v>
      </c>
      <c r="Z5" s="644" t="s">
        <v>49</v>
      </c>
      <c r="AA5" s="644" t="s">
        <v>47</v>
      </c>
    </row>
    <row r="6" spans="1:27" s="104" customFormat="1" ht="27.75" customHeight="1">
      <c r="A6" s="650"/>
      <c r="B6" s="650"/>
      <c r="C6" s="650"/>
      <c r="D6" s="650"/>
      <c r="E6" s="656"/>
      <c r="F6" s="656"/>
      <c r="G6" s="304" t="s">
        <v>50</v>
      </c>
      <c r="H6" s="518" t="s">
        <v>51</v>
      </c>
      <c r="I6" s="650"/>
      <c r="J6" s="661"/>
      <c r="K6" s="664"/>
      <c r="L6" s="650"/>
      <c r="M6" s="666"/>
      <c r="N6" s="645"/>
      <c r="O6" s="644"/>
      <c r="P6" s="644"/>
      <c r="Q6" s="644"/>
      <c r="R6" s="657"/>
      <c r="S6" s="658"/>
      <c r="T6" s="644"/>
      <c r="U6" s="644"/>
      <c r="V6" s="644"/>
      <c r="W6" s="645"/>
      <c r="X6" s="644"/>
      <c r="Y6" s="644"/>
      <c r="Z6" s="644"/>
      <c r="AA6" s="644"/>
    </row>
    <row r="7" spans="1:27" ht="20.100000000000001" hidden="1" customHeight="1">
      <c r="A7" s="253">
        <v>30100030</v>
      </c>
      <c r="B7" s="507" t="s">
        <v>455</v>
      </c>
      <c r="C7" s="125" t="s">
        <v>179</v>
      </c>
      <c r="D7" s="519">
        <v>5.03</v>
      </c>
      <c r="E7" s="519"/>
      <c r="F7" s="519"/>
      <c r="G7" s="127"/>
      <c r="H7" s="508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16"/>
      <c r="P7" s="516"/>
      <c r="Q7" s="516"/>
      <c r="R7" s="516"/>
      <c r="S7" s="516"/>
      <c r="T7" s="516"/>
      <c r="U7" s="516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456</v>
      </c>
      <c r="C8" s="125" t="s">
        <v>179</v>
      </c>
      <c r="D8" s="519">
        <v>5.03</v>
      </c>
      <c r="E8" s="519"/>
      <c r="F8" s="519"/>
      <c r="G8" s="127"/>
      <c r="H8" s="508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16"/>
      <c r="Q8" s="516"/>
      <c r="R8" s="516"/>
      <c r="S8" s="516"/>
      <c r="T8" s="516"/>
      <c r="U8" s="516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456</v>
      </c>
      <c r="C9" s="125" t="s">
        <v>181</v>
      </c>
      <c r="D9" s="519">
        <v>5.03</v>
      </c>
      <c r="E9" s="519"/>
      <c r="F9" s="519"/>
      <c r="G9" s="127"/>
      <c r="H9" s="508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16"/>
      <c r="P9" s="516"/>
      <c r="Q9" s="516"/>
      <c r="R9" s="516"/>
      <c r="S9" s="516"/>
      <c r="T9" s="516"/>
      <c r="U9" s="516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457</v>
      </c>
      <c r="C10" s="125" t="s">
        <v>179</v>
      </c>
      <c r="D10" s="519">
        <v>5.03</v>
      </c>
      <c r="E10" s="519"/>
      <c r="F10" s="519"/>
      <c r="G10" s="127"/>
      <c r="H10" s="508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16"/>
      <c r="P10" s="516"/>
      <c r="Q10" s="516"/>
      <c r="R10" s="516"/>
      <c r="S10" s="516"/>
      <c r="T10" s="516"/>
      <c r="U10" s="516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457</v>
      </c>
      <c r="C11" s="125" t="s">
        <v>183</v>
      </c>
      <c r="D11" s="519">
        <v>5.03</v>
      </c>
      <c r="E11" s="519"/>
      <c r="F11" s="519"/>
      <c r="G11" s="127"/>
      <c r="H11" s="508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16"/>
      <c r="P11" s="516"/>
      <c r="Q11" s="516"/>
      <c r="R11" s="516"/>
      <c r="S11" s="516"/>
      <c r="T11" s="516"/>
      <c r="U11" s="516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458</v>
      </c>
      <c r="C12" s="125" t="s">
        <v>179</v>
      </c>
      <c r="D12" s="519">
        <v>5.04</v>
      </c>
      <c r="E12" s="519"/>
      <c r="F12" s="366"/>
      <c r="G12" s="134"/>
      <c r="H12" s="508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16"/>
      <c r="P12" s="516"/>
      <c r="Q12" s="516"/>
      <c r="R12" s="516"/>
      <c r="S12" s="516"/>
      <c r="T12" s="516"/>
      <c r="U12" s="516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459</v>
      </c>
      <c r="C13" s="125" t="s">
        <v>186</v>
      </c>
      <c r="D13" s="519">
        <v>5.03</v>
      </c>
      <c r="E13" s="519"/>
      <c r="F13" s="519"/>
      <c r="G13" s="127"/>
      <c r="H13" s="508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16"/>
      <c r="P13" s="516"/>
      <c r="Q13" s="516"/>
      <c r="R13" s="516"/>
      <c r="S13" s="516"/>
      <c r="T13" s="516"/>
      <c r="U13" s="516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459</v>
      </c>
      <c r="C14" s="125" t="s">
        <v>187</v>
      </c>
      <c r="D14" s="519">
        <v>5.03</v>
      </c>
      <c r="E14" s="519"/>
      <c r="F14" s="519"/>
      <c r="G14" s="127"/>
      <c r="H14" s="508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16"/>
      <c r="P14" s="516"/>
      <c r="Q14" s="516"/>
      <c r="R14" s="516"/>
      <c r="S14" s="516"/>
      <c r="T14" s="516"/>
      <c r="U14" s="516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460</v>
      </c>
      <c r="C15" s="125" t="s">
        <v>189</v>
      </c>
      <c r="D15" s="519">
        <v>5.04</v>
      </c>
      <c r="E15" s="519"/>
      <c r="F15" s="367"/>
      <c r="G15" s="127"/>
      <c r="H15" s="508">
        <f t="shared" si="0"/>
        <v>0</v>
      </c>
      <c r="I15" s="508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16"/>
      <c r="P15" s="516"/>
      <c r="Q15" s="516"/>
      <c r="R15" s="516"/>
      <c r="S15" s="516"/>
      <c r="T15" s="516"/>
      <c r="U15" s="516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460</v>
      </c>
      <c r="C16" s="125" t="s">
        <v>190</v>
      </c>
      <c r="D16" s="519">
        <v>5.04</v>
      </c>
      <c r="E16" s="519"/>
      <c r="F16" s="367"/>
      <c r="G16" s="127"/>
      <c r="H16" s="508">
        <f t="shared" si="0"/>
        <v>0</v>
      </c>
      <c r="I16" s="508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16"/>
      <c r="P16" s="516"/>
      <c r="Q16" s="516"/>
      <c r="R16" s="516"/>
      <c r="S16" s="516"/>
      <c r="T16" s="516"/>
      <c r="U16" s="516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461</v>
      </c>
      <c r="C17" s="125" t="s">
        <v>192</v>
      </c>
      <c r="D17" s="519">
        <v>5.03</v>
      </c>
      <c r="E17" s="519"/>
      <c r="F17" s="519"/>
      <c r="G17" s="127"/>
      <c r="H17" s="508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16"/>
      <c r="P17" s="516"/>
      <c r="Q17" s="516"/>
      <c r="R17" s="516"/>
      <c r="S17" s="516"/>
      <c r="T17" s="516"/>
      <c r="U17" s="516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461</v>
      </c>
      <c r="C18" s="125" t="s">
        <v>193</v>
      </c>
      <c r="D18" s="519">
        <v>5.03</v>
      </c>
      <c r="E18" s="519"/>
      <c r="F18" s="519"/>
      <c r="G18" s="127"/>
      <c r="H18" s="508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16"/>
      <c r="P18" s="516"/>
      <c r="Q18" s="516"/>
      <c r="R18" s="516"/>
      <c r="S18" s="516"/>
      <c r="T18" s="516"/>
      <c r="U18" s="516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462</v>
      </c>
      <c r="C19" s="125" t="s">
        <v>189</v>
      </c>
      <c r="D19" s="519">
        <v>5.0599999999999996</v>
      </c>
      <c r="E19" s="519"/>
      <c r="F19" s="519"/>
      <c r="G19" s="127"/>
      <c r="H19" s="508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16"/>
      <c r="P19" s="516"/>
      <c r="Q19" s="516"/>
      <c r="R19" s="516"/>
      <c r="S19" s="516"/>
      <c r="T19" s="516"/>
      <c r="U19" s="516"/>
      <c r="V19" s="131">
        <f>SUM(X19:AA19)</f>
        <v>0</v>
      </c>
      <c r="W19" s="509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463</v>
      </c>
      <c r="C20" s="125" t="s">
        <v>189</v>
      </c>
      <c r="D20" s="519">
        <v>5.09</v>
      </c>
      <c r="E20" s="519"/>
      <c r="F20" s="519"/>
      <c r="G20" s="127"/>
      <c r="H20" s="508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16"/>
      <c r="P20" s="516"/>
      <c r="Q20" s="516"/>
      <c r="R20" s="516"/>
      <c r="S20" s="516"/>
      <c r="T20" s="516"/>
      <c r="U20" s="516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463</v>
      </c>
      <c r="C21" s="125" t="s">
        <v>190</v>
      </c>
      <c r="D21" s="519">
        <v>5.09</v>
      </c>
      <c r="E21" s="519"/>
      <c r="F21" s="519"/>
      <c r="G21" s="127"/>
      <c r="H21" s="508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16"/>
      <c r="P21" s="516"/>
      <c r="Q21" s="516"/>
      <c r="R21" s="516"/>
      <c r="S21" s="516"/>
      <c r="T21" s="516"/>
      <c r="U21" s="516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464</v>
      </c>
      <c r="C22" s="514" t="s">
        <v>190</v>
      </c>
      <c r="D22" s="519">
        <v>4.8</v>
      </c>
      <c r="E22" s="519"/>
      <c r="F22" s="519"/>
      <c r="G22" s="127"/>
      <c r="H22" s="508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16"/>
      <c r="P22" s="516"/>
      <c r="Q22" s="516"/>
      <c r="R22" s="516"/>
      <c r="S22" s="516"/>
      <c r="T22" s="516"/>
      <c r="U22" s="516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14" t="s">
        <v>187</v>
      </c>
      <c r="D23" s="519">
        <v>4.8</v>
      </c>
      <c r="E23" s="519"/>
      <c r="F23" s="519"/>
      <c r="G23" s="127"/>
      <c r="H23" s="508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16"/>
      <c r="P23" s="516"/>
      <c r="Q23" s="516"/>
      <c r="R23" s="516"/>
      <c r="S23" s="516"/>
      <c r="T23" s="516"/>
      <c r="U23" s="516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14" t="s">
        <v>179</v>
      </c>
      <c r="D24" s="519">
        <v>4.8</v>
      </c>
      <c r="E24" s="519"/>
      <c r="F24" s="519"/>
      <c r="G24" s="127"/>
      <c r="H24" s="508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16"/>
      <c r="P24" s="516"/>
      <c r="Q24" s="516"/>
      <c r="R24" s="516"/>
      <c r="S24" s="516"/>
      <c r="T24" s="516"/>
      <c r="U24" s="516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14" t="s">
        <v>199</v>
      </c>
      <c r="D25" s="519">
        <v>4.8</v>
      </c>
      <c r="E25" s="519"/>
      <c r="F25" s="519"/>
      <c r="G25" s="127"/>
      <c r="H25" s="508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16"/>
      <c r="P25" s="516"/>
      <c r="Q25" s="516"/>
      <c r="R25" s="516"/>
      <c r="S25" s="516"/>
      <c r="T25" s="516"/>
      <c r="U25" s="516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19">
        <v>4.99</v>
      </c>
      <c r="E26" s="519"/>
      <c r="F26" s="519"/>
      <c r="G26" s="127"/>
      <c r="H26" s="508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16"/>
      <c r="P26" s="516"/>
      <c r="Q26" s="516"/>
      <c r="R26" s="516"/>
      <c r="S26" s="516"/>
      <c r="T26" s="516"/>
      <c r="U26" s="516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19">
        <v>4.99</v>
      </c>
      <c r="E27" s="519"/>
      <c r="F27" s="519"/>
      <c r="G27" s="127"/>
      <c r="H27" s="508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16"/>
      <c r="P27" s="516"/>
      <c r="Q27" s="516"/>
      <c r="R27" s="516"/>
      <c r="S27" s="516"/>
      <c r="T27" s="516"/>
      <c r="U27" s="516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11" t="s">
        <v>201</v>
      </c>
      <c r="B28" s="612"/>
      <c r="C28" s="517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07" t="s">
        <v>206</v>
      </c>
      <c r="C29" s="125" t="s">
        <v>199</v>
      </c>
      <c r="D29" s="519">
        <v>5.03</v>
      </c>
      <c r="E29" s="519"/>
      <c r="F29" s="519"/>
      <c r="G29" s="127"/>
      <c r="H29" s="508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12"/>
      <c r="P29" s="512"/>
      <c r="Q29" s="512"/>
      <c r="R29" s="512"/>
      <c r="S29" s="512"/>
      <c r="T29" s="512"/>
      <c r="U29" s="512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07" t="s">
        <v>425</v>
      </c>
      <c r="C30" s="177" t="s">
        <v>427</v>
      </c>
      <c r="D30" s="519">
        <v>5.03</v>
      </c>
      <c r="E30" s="519"/>
      <c r="F30" s="519"/>
      <c r="G30" s="127"/>
      <c r="H30" s="508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12"/>
      <c r="P30" s="512"/>
      <c r="Q30" s="512"/>
      <c r="R30" s="512"/>
      <c r="S30" s="512"/>
      <c r="T30" s="512"/>
      <c r="U30" s="512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07" t="s">
        <v>206</v>
      </c>
      <c r="C31" s="125" t="s">
        <v>186</v>
      </c>
      <c r="D31" s="519">
        <v>5.03</v>
      </c>
      <c r="E31" s="519"/>
      <c r="F31" s="519"/>
      <c r="G31" s="127"/>
      <c r="H31" s="508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12"/>
      <c r="P31" s="512"/>
      <c r="Q31" s="512"/>
      <c r="R31" s="512"/>
      <c r="S31" s="512"/>
      <c r="T31" s="512"/>
      <c r="U31" s="512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07" t="s">
        <v>206</v>
      </c>
      <c r="C32" s="125" t="s">
        <v>203</v>
      </c>
      <c r="D32" s="519">
        <v>5.03</v>
      </c>
      <c r="E32" s="519"/>
      <c r="F32" s="519"/>
      <c r="G32" s="127"/>
      <c r="H32" s="508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12"/>
      <c r="P32" s="512"/>
      <c r="Q32" s="512"/>
      <c r="R32" s="512"/>
      <c r="S32" s="512"/>
      <c r="T32" s="512"/>
      <c r="U32" s="512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07" t="s">
        <v>206</v>
      </c>
      <c r="C33" s="125" t="s">
        <v>207</v>
      </c>
      <c r="D33" s="519">
        <v>5.03</v>
      </c>
      <c r="E33" s="519"/>
      <c r="F33" s="519"/>
      <c r="G33" s="127"/>
      <c r="H33" s="508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12"/>
      <c r="P33" s="512"/>
      <c r="Q33" s="512"/>
      <c r="R33" s="512"/>
      <c r="S33" s="512"/>
      <c r="T33" s="512"/>
      <c r="U33" s="512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07" t="s">
        <v>414</v>
      </c>
      <c r="C34" s="177" t="s">
        <v>415</v>
      </c>
      <c r="D34" s="519">
        <v>5.03</v>
      </c>
      <c r="E34" s="519"/>
      <c r="F34" s="519"/>
      <c r="G34" s="127"/>
      <c r="H34" s="508">
        <f t="shared" si="7"/>
        <v>0</v>
      </c>
      <c r="I34" s="128"/>
      <c r="J34" s="129"/>
      <c r="K34" s="130"/>
      <c r="L34" s="128">
        <v>52</v>
      </c>
      <c r="M34" s="108"/>
      <c r="N34" s="129"/>
      <c r="O34" s="512"/>
      <c r="P34" s="512"/>
      <c r="Q34" s="512"/>
      <c r="R34" s="512"/>
      <c r="S34" s="512"/>
      <c r="T34" s="512"/>
      <c r="U34" s="512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07" t="s">
        <v>414</v>
      </c>
      <c r="C35" s="177" t="s">
        <v>416</v>
      </c>
      <c r="D35" s="519">
        <v>5.03</v>
      </c>
      <c r="E35" s="519"/>
      <c r="F35" s="519"/>
      <c r="G35" s="127"/>
      <c r="H35" s="508">
        <f t="shared" si="7"/>
        <v>0</v>
      </c>
      <c r="I35" s="128"/>
      <c r="J35" s="129"/>
      <c r="K35" s="130"/>
      <c r="L35" s="128">
        <v>52</v>
      </c>
      <c r="M35" s="108"/>
      <c r="N35" s="129"/>
      <c r="O35" s="512"/>
      <c r="P35" s="512"/>
      <c r="Q35" s="512"/>
      <c r="R35" s="512"/>
      <c r="S35" s="512"/>
      <c r="T35" s="512"/>
      <c r="U35" s="512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07" t="s">
        <v>414</v>
      </c>
      <c r="C36" s="177" t="s">
        <v>61</v>
      </c>
      <c r="D36" s="519">
        <v>5.03</v>
      </c>
      <c r="E36" s="519"/>
      <c r="F36" s="519"/>
      <c r="G36" s="127"/>
      <c r="H36" s="508">
        <f t="shared" si="7"/>
        <v>0</v>
      </c>
      <c r="I36" s="128"/>
      <c r="J36" s="129"/>
      <c r="K36" s="130"/>
      <c r="L36" s="128">
        <v>52</v>
      </c>
      <c r="M36" s="108"/>
      <c r="N36" s="129"/>
      <c r="O36" s="512"/>
      <c r="P36" s="512"/>
      <c r="Q36" s="512"/>
      <c r="R36" s="512"/>
      <c r="S36" s="512"/>
      <c r="T36" s="512"/>
      <c r="U36" s="512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07" t="s">
        <v>208</v>
      </c>
      <c r="C37" s="125" t="s">
        <v>179</v>
      </c>
      <c r="D37" s="519">
        <v>5.08</v>
      </c>
      <c r="E37" s="519"/>
      <c r="F37" s="519"/>
      <c r="G37" s="127"/>
      <c r="H37" s="508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12"/>
      <c r="P37" s="512"/>
      <c r="Q37" s="512"/>
      <c r="R37" s="512"/>
      <c r="S37" s="512"/>
      <c r="T37" s="512"/>
      <c r="U37" s="512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07" t="s">
        <v>208</v>
      </c>
      <c r="C38" s="125" t="s">
        <v>204</v>
      </c>
      <c r="D38" s="519">
        <v>5.08</v>
      </c>
      <c r="E38" s="519"/>
      <c r="F38" s="519"/>
      <c r="G38" s="127"/>
      <c r="H38" s="508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12"/>
      <c r="P38" s="512"/>
      <c r="Q38" s="512"/>
      <c r="R38" s="512"/>
      <c r="S38" s="512"/>
      <c r="T38" s="512"/>
      <c r="U38" s="512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07" t="s">
        <v>208</v>
      </c>
      <c r="C39" s="125" t="s">
        <v>205</v>
      </c>
      <c r="D39" s="519">
        <v>5.08</v>
      </c>
      <c r="E39" s="519"/>
      <c r="F39" s="519"/>
      <c r="G39" s="127"/>
      <c r="H39" s="508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12"/>
      <c r="P39" s="512"/>
      <c r="Q39" s="512"/>
      <c r="R39" s="512"/>
      <c r="S39" s="512"/>
      <c r="T39" s="512"/>
      <c r="U39" s="512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07" t="s">
        <v>208</v>
      </c>
      <c r="C40" s="125" t="s">
        <v>186</v>
      </c>
      <c r="D40" s="519">
        <v>5.08</v>
      </c>
      <c r="E40" s="519"/>
      <c r="F40" s="519"/>
      <c r="G40" s="127"/>
      <c r="H40" s="508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12"/>
      <c r="P40" s="512"/>
      <c r="Q40" s="512"/>
      <c r="R40" s="512"/>
      <c r="S40" s="512"/>
      <c r="T40" s="512"/>
      <c r="U40" s="512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07" t="s">
        <v>208</v>
      </c>
      <c r="C41" s="125" t="s">
        <v>203</v>
      </c>
      <c r="D41" s="519">
        <v>5.08</v>
      </c>
      <c r="E41" s="519"/>
      <c r="F41" s="519"/>
      <c r="G41" s="127"/>
      <c r="H41" s="508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12"/>
      <c r="P41" s="512"/>
      <c r="Q41" s="512"/>
      <c r="R41" s="512"/>
      <c r="S41" s="512"/>
      <c r="T41" s="512"/>
      <c r="U41" s="512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customHeight="1">
      <c r="A42" s="254">
        <v>30100026</v>
      </c>
      <c r="B42" s="507" t="s">
        <v>208</v>
      </c>
      <c r="C42" s="125" t="s">
        <v>199</v>
      </c>
      <c r="D42" s="519">
        <v>5.08</v>
      </c>
      <c r="E42" s="519"/>
      <c r="F42" s="519">
        <v>20170412</v>
      </c>
      <c r="G42" s="127">
        <f>108*6+59</f>
        <v>707</v>
      </c>
      <c r="H42" s="508">
        <f t="shared" si="7"/>
        <v>3591.56</v>
      </c>
      <c r="I42" s="128">
        <f>9*2</f>
        <v>18</v>
      </c>
      <c r="J42" s="128">
        <f t="array" ref="J42">IF(ISERROR(G42/I42),"",G42/I42)</f>
        <v>39.277777777777779</v>
      </c>
      <c r="K42" s="130">
        <f t="array" ref="K42">IF(ISERROR(G42/L42),"",G42/L42)</f>
        <v>33.666666666666664</v>
      </c>
      <c r="L42" s="128">
        <v>21</v>
      </c>
      <c r="M42" s="108">
        <f t="shared" si="9"/>
        <v>-15.666666666666664</v>
      </c>
      <c r="N42" s="128">
        <f t="shared" si="10"/>
        <v>0</v>
      </c>
      <c r="O42" s="516"/>
      <c r="P42" s="516"/>
      <c r="Q42" s="516"/>
      <c r="R42" s="516"/>
      <c r="S42" s="516"/>
      <c r="T42" s="516"/>
      <c r="U42" s="516"/>
      <c r="V42" s="131">
        <f t="shared" si="11"/>
        <v>0</v>
      </c>
      <c r="W42" s="509">
        <f t="shared" si="12"/>
        <v>0</v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07" t="s">
        <v>208</v>
      </c>
      <c r="C43" s="125" t="s">
        <v>187</v>
      </c>
      <c r="D43" s="519">
        <v>5.08</v>
      </c>
      <c r="E43" s="519"/>
      <c r="F43" s="519"/>
      <c r="G43" s="127"/>
      <c r="H43" s="508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12"/>
      <c r="P43" s="512"/>
      <c r="Q43" s="512"/>
      <c r="R43" s="512"/>
      <c r="S43" s="512"/>
      <c r="T43" s="512"/>
      <c r="U43" s="512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07" t="s">
        <v>208</v>
      </c>
      <c r="C44" s="125" t="s">
        <v>207</v>
      </c>
      <c r="D44" s="519">
        <v>5.08</v>
      </c>
      <c r="E44" s="519"/>
      <c r="F44" s="519"/>
      <c r="G44" s="127"/>
      <c r="H44" s="508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16"/>
      <c r="P44" s="516"/>
      <c r="Q44" s="516"/>
      <c r="R44" s="516"/>
      <c r="S44" s="516"/>
      <c r="T44" s="516"/>
      <c r="U44" s="516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07" t="s">
        <v>209</v>
      </c>
      <c r="C45" s="125" t="s">
        <v>194</v>
      </c>
      <c r="D45" s="519">
        <v>5.03</v>
      </c>
      <c r="E45" s="519"/>
      <c r="F45" s="519"/>
      <c r="G45" s="127"/>
      <c r="H45" s="508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12"/>
      <c r="P45" s="512"/>
      <c r="Q45" s="512"/>
      <c r="R45" s="512"/>
      <c r="S45" s="512"/>
      <c r="T45" s="512"/>
      <c r="U45" s="512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507" t="s">
        <v>209</v>
      </c>
      <c r="C46" s="125" t="s">
        <v>179</v>
      </c>
      <c r="D46" s="519">
        <v>5.03</v>
      </c>
      <c r="E46" s="519"/>
      <c r="F46" s="519"/>
      <c r="G46" s="127"/>
      <c r="H46" s="508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512"/>
      <c r="P46" s="512"/>
      <c r="Q46" s="512"/>
      <c r="R46" s="512"/>
      <c r="S46" s="512"/>
      <c r="T46" s="512"/>
      <c r="U46" s="512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07" t="s">
        <v>209</v>
      </c>
      <c r="C47" s="125" t="s">
        <v>195</v>
      </c>
      <c r="D47" s="519">
        <v>5.03</v>
      </c>
      <c r="E47" s="519"/>
      <c r="F47" s="519"/>
      <c r="G47" s="127"/>
      <c r="H47" s="508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12"/>
      <c r="P47" s="512"/>
      <c r="Q47" s="512"/>
      <c r="R47" s="512"/>
      <c r="S47" s="512"/>
      <c r="T47" s="512"/>
      <c r="U47" s="512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85" customFormat="1" ht="20.100000000000001" customHeight="1">
      <c r="A48" s="374">
        <v>30100031</v>
      </c>
      <c r="B48" s="424" t="s">
        <v>209</v>
      </c>
      <c r="C48" s="423" t="s">
        <v>204</v>
      </c>
      <c r="D48" s="376">
        <v>5.03</v>
      </c>
      <c r="E48" s="376"/>
      <c r="F48" s="376">
        <v>20170411</v>
      </c>
      <c r="G48" s="377">
        <f>108*14+62</f>
        <v>1574</v>
      </c>
      <c r="H48" s="378">
        <f t="shared" si="7"/>
        <v>7917.22</v>
      </c>
      <c r="I48" s="379">
        <f>9.5*2</f>
        <v>19</v>
      </c>
      <c r="J48" s="379">
        <f t="array" ref="J48">IF(ISERROR(G48/I48),"",G48/I48)</f>
        <v>82.84210526315789</v>
      </c>
      <c r="K48" s="380">
        <f t="array" ref="K48">IF(ISERROR(G48/L48),"",G48/L48)</f>
        <v>28.107142857142858</v>
      </c>
      <c r="L48" s="379">
        <v>56</v>
      </c>
      <c r="M48" s="381">
        <f t="shared" si="9"/>
        <v>-9.1071428571428577</v>
      </c>
      <c r="N48" s="379">
        <f t="shared" si="10"/>
        <v>0</v>
      </c>
      <c r="O48" s="521"/>
      <c r="P48" s="521"/>
      <c r="Q48" s="521"/>
      <c r="R48" s="521"/>
      <c r="S48" s="521"/>
      <c r="T48" s="521"/>
      <c r="U48" s="521"/>
      <c r="V48" s="383">
        <f t="shared" si="11"/>
        <v>0</v>
      </c>
      <c r="W48" s="384">
        <f t="shared" si="12"/>
        <v>0</v>
      </c>
      <c r="X48" s="383"/>
      <c r="Y48" s="383"/>
      <c r="Z48" s="383"/>
      <c r="AA48" s="383"/>
    </row>
    <row r="49" spans="1:27" s="305" customFormat="1" ht="20.100000000000001" customHeight="1">
      <c r="A49" s="254">
        <v>30100019</v>
      </c>
      <c r="B49" s="507" t="s">
        <v>382</v>
      </c>
      <c r="C49" s="177" t="s">
        <v>383</v>
      </c>
      <c r="D49" s="519">
        <v>5.03</v>
      </c>
      <c r="E49" s="519"/>
      <c r="F49" s="519">
        <v>20170412</v>
      </c>
      <c r="G49" s="127">
        <f>90*6+58</f>
        <v>598</v>
      </c>
      <c r="H49" s="508">
        <f t="shared" si="7"/>
        <v>3007.94</v>
      </c>
      <c r="I49" s="128">
        <v>11</v>
      </c>
      <c r="J49" s="128"/>
      <c r="K49" s="130">
        <f t="array" ref="K49">IF(ISERROR(G49/L49),"",G49/L49)</f>
        <v>11.074074074074074</v>
      </c>
      <c r="L49" s="128">
        <v>54</v>
      </c>
      <c r="M49" s="108">
        <f t="shared" si="9"/>
        <v>-7.4074074074074403E-2</v>
      </c>
      <c r="N49" s="128">
        <f t="shared" si="10"/>
        <v>0</v>
      </c>
      <c r="O49" s="512"/>
      <c r="P49" s="512"/>
      <c r="Q49" s="512"/>
      <c r="R49" s="512"/>
      <c r="S49" s="512"/>
      <c r="T49" s="512"/>
      <c r="U49" s="512"/>
      <c r="V49" s="131"/>
      <c r="W49" s="509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07" t="s">
        <v>382</v>
      </c>
      <c r="C50" s="177" t="s">
        <v>384</v>
      </c>
      <c r="D50" s="519">
        <v>5.03</v>
      </c>
      <c r="E50" s="519"/>
      <c r="F50" s="519"/>
      <c r="G50" s="127"/>
      <c r="H50" s="508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12"/>
      <c r="P50" s="512"/>
      <c r="Q50" s="512"/>
      <c r="R50" s="512"/>
      <c r="S50" s="512"/>
      <c r="T50" s="512"/>
      <c r="U50" s="512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07" t="s">
        <v>382</v>
      </c>
      <c r="C51" s="177" t="s">
        <v>389</v>
      </c>
      <c r="D51" s="519">
        <v>5.03</v>
      </c>
      <c r="E51" s="519"/>
      <c r="F51" s="519"/>
      <c r="G51" s="127"/>
      <c r="H51" s="508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12"/>
      <c r="P51" s="512"/>
      <c r="Q51" s="512"/>
      <c r="R51" s="512"/>
      <c r="S51" s="512"/>
      <c r="T51" s="512"/>
      <c r="U51" s="512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07" t="s">
        <v>382</v>
      </c>
      <c r="C52" s="177" t="s">
        <v>391</v>
      </c>
      <c r="D52" s="519">
        <v>5.03</v>
      </c>
      <c r="E52" s="519"/>
      <c r="F52" s="519"/>
      <c r="G52" s="127"/>
      <c r="H52" s="508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12"/>
      <c r="P52" s="512"/>
      <c r="Q52" s="512"/>
      <c r="R52" s="512"/>
      <c r="S52" s="512"/>
      <c r="T52" s="512"/>
      <c r="U52" s="512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07" t="s">
        <v>418</v>
      </c>
      <c r="C53" s="177" t="s">
        <v>364</v>
      </c>
      <c r="D53" s="519">
        <v>5.03</v>
      </c>
      <c r="E53" s="519"/>
      <c r="F53" s="519"/>
      <c r="G53" s="127"/>
      <c r="H53" s="508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12"/>
      <c r="P53" s="512"/>
      <c r="Q53" s="512"/>
      <c r="R53" s="512"/>
      <c r="S53" s="512"/>
      <c r="T53" s="512"/>
      <c r="U53" s="512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07" t="s">
        <v>418</v>
      </c>
      <c r="C54" s="177" t="s">
        <v>365</v>
      </c>
      <c r="D54" s="519">
        <v>5.03</v>
      </c>
      <c r="E54" s="519"/>
      <c r="F54" s="519"/>
      <c r="G54" s="127"/>
      <c r="H54" s="508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12"/>
      <c r="P54" s="512"/>
      <c r="Q54" s="512"/>
      <c r="R54" s="512"/>
      <c r="S54" s="512"/>
      <c r="T54" s="512"/>
      <c r="U54" s="512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07" t="s">
        <v>418</v>
      </c>
      <c r="C55" s="177" t="s">
        <v>366</v>
      </c>
      <c r="D55" s="519">
        <v>5.03</v>
      </c>
      <c r="E55" s="519"/>
      <c r="F55" s="519"/>
      <c r="G55" s="127"/>
      <c r="H55" s="508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12"/>
      <c r="P55" s="512"/>
      <c r="Q55" s="512"/>
      <c r="R55" s="512"/>
      <c r="S55" s="512"/>
      <c r="T55" s="512"/>
      <c r="U55" s="512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07" t="s">
        <v>418</v>
      </c>
      <c r="C56" s="177" t="s">
        <v>367</v>
      </c>
      <c r="D56" s="519">
        <v>5.03</v>
      </c>
      <c r="E56" s="519"/>
      <c r="F56" s="519"/>
      <c r="G56" s="127"/>
      <c r="H56" s="508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12"/>
      <c r="P56" s="512"/>
      <c r="Q56" s="512"/>
      <c r="R56" s="512"/>
      <c r="S56" s="512"/>
      <c r="T56" s="512"/>
      <c r="U56" s="512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19">
        <v>5.03</v>
      </c>
      <c r="E57" s="519"/>
      <c r="F57" s="519"/>
      <c r="G57" s="127"/>
      <c r="H57" s="508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16"/>
      <c r="P57" s="516"/>
      <c r="Q57" s="516"/>
      <c r="R57" s="516"/>
      <c r="S57" s="516"/>
      <c r="T57" s="516"/>
      <c r="U57" s="516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19">
        <v>5.03</v>
      </c>
      <c r="E58" s="519"/>
      <c r="F58" s="519"/>
      <c r="G58" s="127"/>
      <c r="H58" s="508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16"/>
      <c r="P58" s="516"/>
      <c r="Q58" s="516"/>
      <c r="R58" s="516"/>
      <c r="S58" s="516"/>
      <c r="T58" s="516"/>
      <c r="U58" s="516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19">
        <v>5.03</v>
      </c>
      <c r="E59" s="519"/>
      <c r="F59" s="519"/>
      <c r="G59" s="127"/>
      <c r="H59" s="508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16"/>
      <c r="P59" s="516"/>
      <c r="Q59" s="516"/>
      <c r="R59" s="516"/>
      <c r="S59" s="516"/>
      <c r="T59" s="516"/>
      <c r="U59" s="516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519">
        <v>5.03</v>
      </c>
      <c r="E60" s="519"/>
      <c r="F60" s="519"/>
      <c r="G60" s="127"/>
      <c r="H60" s="508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16"/>
      <c r="P60" s="516"/>
      <c r="Q60" s="516"/>
      <c r="R60" s="516"/>
      <c r="S60" s="516"/>
      <c r="T60" s="516"/>
      <c r="U60" s="516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519">
        <v>5.03</v>
      </c>
      <c r="E61" s="519"/>
      <c r="F61" s="519"/>
      <c r="G61" s="127"/>
      <c r="H61" s="508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16"/>
      <c r="P61" s="516"/>
      <c r="Q61" s="516"/>
      <c r="R61" s="516"/>
      <c r="S61" s="516"/>
      <c r="T61" s="516"/>
      <c r="U61" s="516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519">
        <v>5.03</v>
      </c>
      <c r="E62" s="519"/>
      <c r="F62" s="519"/>
      <c r="G62" s="127"/>
      <c r="H62" s="508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16"/>
      <c r="P62" s="516"/>
      <c r="Q62" s="516"/>
      <c r="R62" s="516"/>
      <c r="S62" s="516"/>
      <c r="T62" s="516"/>
      <c r="U62" s="516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519">
        <v>5.03</v>
      </c>
      <c r="E63" s="519"/>
      <c r="F63" s="519"/>
      <c r="G63" s="127"/>
      <c r="H63" s="508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16"/>
      <c r="P63" s="516"/>
      <c r="Q63" s="516"/>
      <c r="R63" s="516"/>
      <c r="S63" s="516"/>
      <c r="T63" s="516"/>
      <c r="U63" s="516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19">
        <v>5.03</v>
      </c>
      <c r="E64" s="519"/>
      <c r="F64" s="519"/>
      <c r="G64" s="127"/>
      <c r="H64" s="508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16"/>
      <c r="P64" s="516"/>
      <c r="Q64" s="516"/>
      <c r="R64" s="516"/>
      <c r="S64" s="516"/>
      <c r="T64" s="516"/>
      <c r="U64" s="516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19">
        <v>5.03</v>
      </c>
      <c r="E65" s="519"/>
      <c r="F65" s="519"/>
      <c r="G65" s="127"/>
      <c r="H65" s="508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16"/>
      <c r="P65" s="516"/>
      <c r="Q65" s="516"/>
      <c r="R65" s="516"/>
      <c r="S65" s="516"/>
      <c r="T65" s="516"/>
      <c r="U65" s="516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19">
        <v>5.03</v>
      </c>
      <c r="E66" s="519"/>
      <c r="F66" s="519"/>
      <c r="G66" s="127"/>
      <c r="H66" s="508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16"/>
      <c r="P66" s="516"/>
      <c r="Q66" s="516"/>
      <c r="R66" s="516"/>
      <c r="S66" s="516"/>
      <c r="T66" s="516"/>
      <c r="U66" s="516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19">
        <v>5.03</v>
      </c>
      <c r="E67" s="519"/>
      <c r="F67" s="519"/>
      <c r="G67" s="127"/>
      <c r="H67" s="508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16"/>
      <c r="P67" s="516"/>
      <c r="Q67" s="516"/>
      <c r="R67" s="516"/>
      <c r="S67" s="516"/>
      <c r="T67" s="516"/>
      <c r="U67" s="516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19">
        <v>5</v>
      </c>
      <c r="E68" s="519"/>
      <c r="F68" s="519"/>
      <c r="G68" s="127"/>
      <c r="H68" s="508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16"/>
      <c r="P68" s="516"/>
      <c r="Q68" s="516"/>
      <c r="R68" s="516"/>
      <c r="S68" s="516"/>
      <c r="T68" s="516"/>
      <c r="U68" s="516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19">
        <v>5.03</v>
      </c>
      <c r="E69" s="519"/>
      <c r="F69" s="519"/>
      <c r="G69" s="127"/>
      <c r="H69" s="508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16"/>
      <c r="P69" s="516"/>
      <c r="Q69" s="516"/>
      <c r="R69" s="516"/>
      <c r="S69" s="516"/>
      <c r="T69" s="516"/>
      <c r="U69" s="516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19">
        <v>5.03</v>
      </c>
      <c r="E70" s="519"/>
      <c r="F70" s="519"/>
      <c r="G70" s="127"/>
      <c r="H70" s="508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16"/>
      <c r="P70" s="516"/>
      <c r="Q70" s="516"/>
      <c r="R70" s="516"/>
      <c r="S70" s="516"/>
      <c r="T70" s="516"/>
      <c r="U70" s="516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482</v>
      </c>
      <c r="C71" s="177" t="s">
        <v>361</v>
      </c>
      <c r="D71" s="519">
        <v>5.03</v>
      </c>
      <c r="E71" s="519"/>
      <c r="F71" s="519"/>
      <c r="G71" s="127"/>
      <c r="H71" s="508">
        <f t="shared" si="7"/>
        <v>0</v>
      </c>
      <c r="I71" s="128"/>
      <c r="J71" s="129"/>
      <c r="K71" s="130"/>
      <c r="L71" s="128"/>
      <c r="M71" s="108"/>
      <c r="N71" s="129"/>
      <c r="O71" s="516"/>
      <c r="P71" s="516"/>
      <c r="Q71" s="516"/>
      <c r="R71" s="516"/>
      <c r="S71" s="516"/>
      <c r="T71" s="516"/>
      <c r="U71" s="516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19">
        <v>5.0599999999999996</v>
      </c>
      <c r="E72" s="519"/>
      <c r="F72" s="519"/>
      <c r="G72" s="127"/>
      <c r="H72" s="508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16"/>
      <c r="P72" s="516"/>
      <c r="Q72" s="516"/>
      <c r="R72" s="516"/>
      <c r="S72" s="516"/>
      <c r="T72" s="516"/>
      <c r="U72" s="516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19">
        <v>5.0599999999999996</v>
      </c>
      <c r="E73" s="519"/>
      <c r="F73" s="519"/>
      <c r="G73" s="127"/>
      <c r="H73" s="508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16"/>
      <c r="P73" s="516"/>
      <c r="Q73" s="516"/>
      <c r="R73" s="516"/>
      <c r="S73" s="516"/>
      <c r="T73" s="516"/>
      <c r="U73" s="516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19">
        <v>5.0599999999999996</v>
      </c>
      <c r="E74" s="519"/>
      <c r="F74" s="519"/>
      <c r="G74" s="127"/>
      <c r="H74" s="508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16"/>
      <c r="P74" s="516"/>
      <c r="Q74" s="516"/>
      <c r="R74" s="516"/>
      <c r="S74" s="516"/>
      <c r="T74" s="516"/>
      <c r="U74" s="516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19">
        <v>5.0599999999999996</v>
      </c>
      <c r="E75" s="519"/>
      <c r="F75" s="519"/>
      <c r="G75" s="127"/>
      <c r="H75" s="508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16"/>
      <c r="P75" s="516"/>
      <c r="Q75" s="516"/>
      <c r="R75" s="516"/>
      <c r="S75" s="516"/>
      <c r="T75" s="516"/>
      <c r="U75" s="516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19">
        <v>5.5</v>
      </c>
      <c r="E76" s="519"/>
      <c r="F76" s="519"/>
      <c r="G76" s="127"/>
      <c r="H76" s="508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16"/>
      <c r="P76" s="516"/>
      <c r="Q76" s="516"/>
      <c r="R76" s="516"/>
      <c r="S76" s="516"/>
      <c r="T76" s="516"/>
      <c r="U76" s="516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19">
        <v>5.5</v>
      </c>
      <c r="E77" s="519"/>
      <c r="F77" s="519"/>
      <c r="G77" s="127"/>
      <c r="H77" s="508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16"/>
      <c r="P77" s="516"/>
      <c r="Q77" s="516"/>
      <c r="R77" s="516"/>
      <c r="S77" s="516"/>
      <c r="T77" s="516"/>
      <c r="U77" s="516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19">
        <v>5.5</v>
      </c>
      <c r="E78" s="519"/>
      <c r="F78" s="519"/>
      <c r="G78" s="127"/>
      <c r="H78" s="508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16"/>
      <c r="P78" s="516"/>
      <c r="Q78" s="516"/>
      <c r="R78" s="516"/>
      <c r="S78" s="516"/>
      <c r="T78" s="516"/>
      <c r="U78" s="516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19">
        <v>5.5</v>
      </c>
      <c r="E79" s="519"/>
      <c r="F79" s="519"/>
      <c r="G79" s="127"/>
      <c r="H79" s="508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16"/>
      <c r="P79" s="516"/>
      <c r="Q79" s="516"/>
      <c r="R79" s="516"/>
      <c r="S79" s="516"/>
      <c r="T79" s="516"/>
      <c r="U79" s="516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19">
        <v>5.03</v>
      </c>
      <c r="E80" s="519"/>
      <c r="F80" s="519"/>
      <c r="G80" s="127"/>
      <c r="H80" s="508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16"/>
      <c r="P80" s="516"/>
      <c r="Q80" s="516"/>
      <c r="R80" s="516"/>
      <c r="S80" s="516"/>
      <c r="T80" s="516"/>
      <c r="U80" s="516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19">
        <v>5.03</v>
      </c>
      <c r="E81" s="519"/>
      <c r="F81" s="519"/>
      <c r="G81" s="127"/>
      <c r="H81" s="508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16"/>
      <c r="P81" s="516"/>
      <c r="Q81" s="516"/>
      <c r="R81" s="516"/>
      <c r="S81" s="516"/>
      <c r="T81" s="516"/>
      <c r="U81" s="516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19">
        <v>5.03</v>
      </c>
      <c r="E82" s="519"/>
      <c r="F82" s="519"/>
      <c r="G82" s="127"/>
      <c r="H82" s="508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16"/>
      <c r="P82" s="516"/>
      <c r="Q82" s="516"/>
      <c r="R82" s="516"/>
      <c r="S82" s="516"/>
      <c r="T82" s="516"/>
      <c r="U82" s="516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19">
        <v>5.03</v>
      </c>
      <c r="E83" s="519"/>
      <c r="F83" s="519"/>
      <c r="G83" s="127"/>
      <c r="H83" s="508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16"/>
      <c r="P83" s="516"/>
      <c r="Q83" s="516"/>
      <c r="R83" s="516"/>
      <c r="S83" s="516"/>
      <c r="T83" s="516"/>
      <c r="U83" s="516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19">
        <v>5.03</v>
      </c>
      <c r="E84" s="519"/>
      <c r="F84" s="519"/>
      <c r="G84" s="127"/>
      <c r="H84" s="508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16"/>
      <c r="P84" s="516"/>
      <c r="Q84" s="516"/>
      <c r="R84" s="516"/>
      <c r="S84" s="516"/>
      <c r="T84" s="516"/>
      <c r="U84" s="516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19">
        <v>5.03</v>
      </c>
      <c r="E85" s="519"/>
      <c r="F85" s="519"/>
      <c r="G85" s="127"/>
      <c r="H85" s="508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16"/>
      <c r="P85" s="516"/>
      <c r="Q85" s="516"/>
      <c r="R85" s="516"/>
      <c r="S85" s="516"/>
      <c r="T85" s="516"/>
      <c r="U85" s="516"/>
      <c r="V85" s="131"/>
      <c r="W85" s="132"/>
      <c r="X85" s="131"/>
      <c r="Y85" s="131"/>
      <c r="Z85" s="131"/>
      <c r="AA85" s="131"/>
    </row>
    <row r="86" spans="1:27" ht="20.100000000000001" customHeight="1">
      <c r="A86" s="619" t="s">
        <v>216</v>
      </c>
      <c r="B86" s="619"/>
      <c r="C86" s="517" t="s">
        <v>202</v>
      </c>
      <c r="D86" s="138"/>
      <c r="E86" s="138"/>
      <c r="F86" s="138"/>
      <c r="G86" s="139">
        <f>SUM(G29:G85)</f>
        <v>2879</v>
      </c>
      <c r="H86" s="140">
        <f>SUM(H29:H85)</f>
        <v>14516.720000000001</v>
      </c>
      <c r="I86" s="140">
        <f>SUM(I29:I85)</f>
        <v>48</v>
      </c>
      <c r="J86" s="129">
        <f t="array" ref="J86">IF(ISERROR(G86/I86),"",G86/I86)</f>
        <v>59.979166666666664</v>
      </c>
      <c r="K86" s="140">
        <f>SUM(K29:K85)</f>
        <v>72.847883597883595</v>
      </c>
      <c r="L86" s="141"/>
      <c r="M86" s="144">
        <f t="shared" ref="M86:V86" si="17">SUM(M29:M85)</f>
        <v>-24.847883597883595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07" t="s">
        <v>217</v>
      </c>
      <c r="C87" s="125" t="s">
        <v>179</v>
      </c>
      <c r="D87" s="519">
        <v>5.03</v>
      </c>
      <c r="E87" s="519"/>
      <c r="F87" s="519"/>
      <c r="G87" s="127"/>
      <c r="H87" s="508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16"/>
      <c r="P87" s="516"/>
      <c r="Q87" s="516"/>
      <c r="R87" s="516"/>
      <c r="S87" s="516"/>
      <c r="T87" s="516"/>
      <c r="U87" s="516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07" t="s">
        <v>217</v>
      </c>
      <c r="C88" s="125" t="s">
        <v>186</v>
      </c>
      <c r="D88" s="519">
        <v>5.03</v>
      </c>
      <c r="E88" s="519"/>
      <c r="F88" s="519"/>
      <c r="G88" s="127"/>
      <c r="H88" s="508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16"/>
      <c r="P88" s="516"/>
      <c r="Q88" s="516"/>
      <c r="R88" s="516"/>
      <c r="S88" s="516"/>
      <c r="T88" s="516"/>
      <c r="U88" s="516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07" t="s">
        <v>217</v>
      </c>
      <c r="C89" s="125" t="s">
        <v>204</v>
      </c>
      <c r="D89" s="519">
        <v>5.03</v>
      </c>
      <c r="E89" s="519"/>
      <c r="F89" s="519"/>
      <c r="G89" s="127"/>
      <c r="H89" s="508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16"/>
      <c r="P89" s="516"/>
      <c r="Q89" s="516"/>
      <c r="R89" s="516"/>
      <c r="S89" s="516"/>
      <c r="T89" s="516"/>
      <c r="U89" s="516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s="305" customFormat="1" ht="20.100000000000001" customHeight="1">
      <c r="A90" s="253">
        <v>30400014</v>
      </c>
      <c r="B90" s="145" t="s">
        <v>507</v>
      </c>
      <c r="C90" s="125" t="s">
        <v>179</v>
      </c>
      <c r="D90" s="519">
        <v>5.03</v>
      </c>
      <c r="E90" s="519"/>
      <c r="F90" s="519">
        <v>20170410</v>
      </c>
      <c r="G90" s="127">
        <f>108*2+98+103+80+89</f>
        <v>586</v>
      </c>
      <c r="H90" s="508">
        <f t="shared" si="19"/>
        <v>2947.58</v>
      </c>
      <c r="I90" s="128">
        <v>60</v>
      </c>
      <c r="J90" s="128">
        <f t="array" ref="J90">IF(ISERROR(G90/I90),"",G90/I90)</f>
        <v>9.7666666666666675</v>
      </c>
      <c r="K90" s="130">
        <f t="array" ref="K90">IF(ISERROR(G90/L90),"",G90/L90)</f>
        <v>63.01075268817204</v>
      </c>
      <c r="L90" s="128">
        <v>9.3000000000000007</v>
      </c>
      <c r="M90" s="108">
        <f t="shared" si="20"/>
        <v>-3.0107526881720403</v>
      </c>
      <c r="N90" s="128">
        <f t="shared" si="21"/>
        <v>0</v>
      </c>
      <c r="O90" s="516"/>
      <c r="P90" s="516"/>
      <c r="Q90" s="516"/>
      <c r="R90" s="516"/>
      <c r="S90" s="516"/>
      <c r="T90" s="516"/>
      <c r="U90" s="516"/>
      <c r="V90" s="131">
        <f t="shared" si="22"/>
        <v>0</v>
      </c>
      <c r="W90" s="509">
        <f t="shared" si="18"/>
        <v>0</v>
      </c>
      <c r="X90" s="131"/>
      <c r="Y90" s="131"/>
      <c r="Z90" s="131"/>
      <c r="AA90" s="131"/>
    </row>
    <row r="91" spans="1:27" s="305" customFormat="1" ht="20.100000000000001" customHeight="1">
      <c r="A91" s="253">
        <v>30400013</v>
      </c>
      <c r="B91" s="145" t="s">
        <v>468</v>
      </c>
      <c r="C91" s="125" t="s">
        <v>203</v>
      </c>
      <c r="D91" s="519">
        <v>5.03</v>
      </c>
      <c r="E91" s="519"/>
      <c r="F91" s="519">
        <v>20170410</v>
      </c>
      <c r="G91" s="127">
        <f>52+65+67+75</f>
        <v>259</v>
      </c>
      <c r="H91" s="508">
        <f t="shared" si="19"/>
        <v>1302.77</v>
      </c>
      <c r="I91" s="128">
        <v>25</v>
      </c>
      <c r="J91" s="128">
        <f t="array" ref="J91">IF(ISERROR(G91/I91),"",G91/I91)</f>
        <v>10.36</v>
      </c>
      <c r="K91" s="130">
        <f t="array" ref="K91">IF(ISERROR(G91/L91),"",G91/L91)</f>
        <v>27.849462365591396</v>
      </c>
      <c r="L91" s="128">
        <v>9.3000000000000007</v>
      </c>
      <c r="M91" s="108">
        <f t="shared" si="20"/>
        <v>-2.8494623655913962</v>
      </c>
      <c r="N91" s="128">
        <f t="shared" si="21"/>
        <v>0</v>
      </c>
      <c r="O91" s="516"/>
      <c r="P91" s="516"/>
      <c r="Q91" s="516"/>
      <c r="R91" s="516"/>
      <c r="S91" s="516"/>
      <c r="T91" s="516"/>
      <c r="U91" s="516"/>
      <c r="V91" s="131">
        <f t="shared" si="22"/>
        <v>0</v>
      </c>
      <c r="W91" s="509">
        <f t="shared" si="18"/>
        <v>0</v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19">
        <v>5.03</v>
      </c>
      <c r="E92" s="519"/>
      <c r="F92" s="519"/>
      <c r="G92" s="127"/>
      <c r="H92" s="508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16"/>
      <c r="P92" s="516"/>
      <c r="Q92" s="516"/>
      <c r="R92" s="516"/>
      <c r="S92" s="516"/>
      <c r="T92" s="516"/>
      <c r="U92" s="516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19">
        <v>5.03</v>
      </c>
      <c r="E93" s="519"/>
      <c r="F93" s="519"/>
      <c r="G93" s="127"/>
      <c r="H93" s="508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16"/>
      <c r="P93" s="516"/>
      <c r="Q93" s="516"/>
      <c r="R93" s="516"/>
      <c r="S93" s="516"/>
      <c r="T93" s="516"/>
      <c r="U93" s="516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19"/>
      <c r="F94" s="519"/>
      <c r="G94" s="127"/>
      <c r="H94" s="508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16"/>
      <c r="P94" s="516"/>
      <c r="Q94" s="516"/>
      <c r="R94" s="516"/>
      <c r="S94" s="516"/>
      <c r="T94" s="516"/>
      <c r="U94" s="516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19">
        <v>5.03</v>
      </c>
      <c r="E95" s="519"/>
      <c r="F95" s="519"/>
      <c r="G95" s="146"/>
      <c r="H95" s="508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16"/>
      <c r="P95" s="516"/>
      <c r="Q95" s="516"/>
      <c r="R95" s="516"/>
      <c r="S95" s="516"/>
      <c r="T95" s="516"/>
      <c r="U95" s="516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19">
        <v>5.03</v>
      </c>
      <c r="E96" s="519"/>
      <c r="F96" s="519"/>
      <c r="G96" s="127"/>
      <c r="H96" s="508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16"/>
      <c r="P96" s="516"/>
      <c r="Q96" s="516"/>
      <c r="R96" s="516"/>
      <c r="S96" s="516"/>
      <c r="T96" s="516"/>
      <c r="U96" s="516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19">
        <v>5.03</v>
      </c>
      <c r="E97" s="519"/>
      <c r="F97" s="519"/>
      <c r="G97" s="127"/>
      <c r="H97" s="508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16"/>
      <c r="P97" s="516"/>
      <c r="Q97" s="516"/>
      <c r="R97" s="516"/>
      <c r="S97" s="516"/>
      <c r="T97" s="516"/>
      <c r="U97" s="516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19">
        <v>5.03</v>
      </c>
      <c r="E98" s="519"/>
      <c r="F98" s="519"/>
      <c r="G98" s="127"/>
      <c r="H98" s="508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16"/>
      <c r="P98" s="516"/>
      <c r="Q98" s="516"/>
      <c r="R98" s="516"/>
      <c r="S98" s="516"/>
      <c r="T98" s="516"/>
      <c r="U98" s="516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484</v>
      </c>
      <c r="C99" s="125" t="s">
        <v>179</v>
      </c>
      <c r="D99" s="519">
        <v>5.03</v>
      </c>
      <c r="E99" s="519"/>
      <c r="F99" s="519"/>
      <c r="G99" s="127"/>
      <c r="H99" s="508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16"/>
      <c r="P99" s="516"/>
      <c r="Q99" s="516"/>
      <c r="R99" s="516"/>
      <c r="S99" s="516"/>
      <c r="T99" s="516"/>
      <c r="U99" s="516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19">
        <v>5.03</v>
      </c>
      <c r="E100" s="519"/>
      <c r="F100" s="519"/>
      <c r="G100" s="127"/>
      <c r="H100" s="508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16"/>
      <c r="P100" s="516"/>
      <c r="Q100" s="516"/>
      <c r="R100" s="516"/>
      <c r="S100" s="516"/>
      <c r="T100" s="516"/>
      <c r="U100" s="516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19">
        <v>5.03</v>
      </c>
      <c r="E101" s="519"/>
      <c r="F101" s="519"/>
      <c r="G101" s="127"/>
      <c r="H101" s="508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16"/>
      <c r="P101" s="516"/>
      <c r="Q101" s="516"/>
      <c r="R101" s="516"/>
      <c r="S101" s="516"/>
      <c r="T101" s="516"/>
      <c r="U101" s="516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19">
        <v>5.03</v>
      </c>
      <c r="E102" s="519"/>
      <c r="F102" s="519"/>
      <c r="G102" s="127"/>
      <c r="H102" s="508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16"/>
      <c r="P102" s="516"/>
      <c r="Q102" s="516"/>
      <c r="R102" s="516"/>
      <c r="S102" s="516"/>
      <c r="T102" s="516"/>
      <c r="U102" s="516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07" t="s">
        <v>222</v>
      </c>
      <c r="C103" s="125" t="s">
        <v>181</v>
      </c>
      <c r="D103" s="519">
        <v>10.199999999999999</v>
      </c>
      <c r="E103" s="519"/>
      <c r="F103" s="519"/>
      <c r="G103" s="127"/>
      <c r="H103" s="508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16"/>
      <c r="P103" s="516"/>
      <c r="Q103" s="516"/>
      <c r="R103" s="516"/>
      <c r="S103" s="516"/>
      <c r="T103" s="516"/>
      <c r="U103" s="516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07" t="s">
        <v>222</v>
      </c>
      <c r="C104" s="125" t="s">
        <v>179</v>
      </c>
      <c r="D104" s="519">
        <v>10.199999999999999</v>
      </c>
      <c r="E104" s="519"/>
      <c r="F104" s="519"/>
      <c r="G104" s="127"/>
      <c r="H104" s="508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16"/>
      <c r="P104" s="516"/>
      <c r="Q104" s="516"/>
      <c r="R104" s="516"/>
      <c r="S104" s="516"/>
      <c r="T104" s="516"/>
      <c r="U104" s="516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07" t="s">
        <v>222</v>
      </c>
      <c r="C105" s="125" t="s">
        <v>221</v>
      </c>
      <c r="D105" s="519">
        <v>10.199999999999999</v>
      </c>
      <c r="E105" s="519"/>
      <c r="F105" s="519"/>
      <c r="G105" s="127"/>
      <c r="H105" s="508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16"/>
      <c r="P105" s="516"/>
      <c r="Q105" s="516"/>
      <c r="R105" s="516"/>
      <c r="S105" s="516"/>
      <c r="T105" s="516"/>
      <c r="U105" s="516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07" t="s">
        <v>222</v>
      </c>
      <c r="C106" s="125" t="s">
        <v>186</v>
      </c>
      <c r="D106" s="519">
        <v>10.199999999999999</v>
      </c>
      <c r="E106" s="519"/>
      <c r="F106" s="519"/>
      <c r="G106" s="127"/>
      <c r="H106" s="508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16"/>
      <c r="P106" s="516"/>
      <c r="Q106" s="516"/>
      <c r="R106" s="516"/>
      <c r="S106" s="516"/>
      <c r="T106" s="516"/>
      <c r="U106" s="516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07" t="s">
        <v>393</v>
      </c>
      <c r="C107" s="177" t="s">
        <v>395</v>
      </c>
      <c r="D107" s="519">
        <v>5</v>
      </c>
      <c r="E107" s="519"/>
      <c r="F107" s="519"/>
      <c r="G107" s="127"/>
      <c r="H107" s="508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16"/>
      <c r="P107" s="516"/>
      <c r="Q107" s="516"/>
      <c r="R107" s="516"/>
      <c r="S107" s="516"/>
      <c r="T107" s="516"/>
      <c r="U107" s="516"/>
      <c r="V107" s="131"/>
      <c r="W107" s="13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507" t="s">
        <v>393</v>
      </c>
      <c r="C108" s="177" t="s">
        <v>402</v>
      </c>
      <c r="D108" s="519">
        <v>5</v>
      </c>
      <c r="E108" s="519"/>
      <c r="F108" s="519">
        <v>20170412</v>
      </c>
      <c r="G108" s="127">
        <f>90+90</f>
        <v>180</v>
      </c>
      <c r="H108" s="508">
        <f t="shared" si="19"/>
        <v>900</v>
      </c>
      <c r="I108" s="128">
        <v>40</v>
      </c>
      <c r="J108" s="128"/>
      <c r="K108" s="130">
        <f t="array" ref="K108">IF(ISERROR(G108/L108),"",G108/L108)</f>
        <v>36</v>
      </c>
      <c r="L108" s="128">
        <v>5</v>
      </c>
      <c r="M108" s="108">
        <f t="shared" si="20"/>
        <v>4</v>
      </c>
      <c r="N108" s="128">
        <f t="shared" si="23"/>
        <v>0</v>
      </c>
      <c r="O108" s="516"/>
      <c r="P108" s="516"/>
      <c r="Q108" s="516"/>
      <c r="R108" s="516"/>
      <c r="S108" s="516"/>
      <c r="T108" s="516"/>
      <c r="U108" s="516"/>
      <c r="V108" s="131"/>
      <c r="W108" s="509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07" t="s">
        <v>404</v>
      </c>
      <c r="C109" s="177" t="s">
        <v>405</v>
      </c>
      <c r="D109" s="519">
        <v>5</v>
      </c>
      <c r="E109" s="519"/>
      <c r="F109" s="519"/>
      <c r="G109" s="127"/>
      <c r="H109" s="508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16"/>
      <c r="P109" s="516"/>
      <c r="Q109" s="516"/>
      <c r="R109" s="516"/>
      <c r="S109" s="516"/>
      <c r="T109" s="516"/>
      <c r="U109" s="516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07" t="s">
        <v>486</v>
      </c>
      <c r="C110" s="177" t="s">
        <v>372</v>
      </c>
      <c r="D110" s="519">
        <v>5</v>
      </c>
      <c r="E110" s="519"/>
      <c r="F110" s="519"/>
      <c r="G110" s="127"/>
      <c r="H110" s="508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16"/>
      <c r="P110" s="516"/>
      <c r="Q110" s="516"/>
      <c r="R110" s="516"/>
      <c r="S110" s="516"/>
      <c r="T110" s="516"/>
      <c r="U110" s="516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07" t="s">
        <v>343</v>
      </c>
      <c r="C111" s="125" t="s">
        <v>345</v>
      </c>
      <c r="D111" s="519">
        <v>5</v>
      </c>
      <c r="E111" s="519"/>
      <c r="F111" s="519"/>
      <c r="G111" s="127"/>
      <c r="H111" s="508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16"/>
      <c r="P111" s="516"/>
      <c r="Q111" s="516"/>
      <c r="R111" s="516"/>
      <c r="S111" s="516"/>
      <c r="T111" s="516"/>
      <c r="U111" s="516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07" t="s">
        <v>343</v>
      </c>
      <c r="C112" s="125" t="s">
        <v>347</v>
      </c>
      <c r="D112" s="519">
        <v>5</v>
      </c>
      <c r="E112" s="519"/>
      <c r="F112" s="519"/>
      <c r="G112" s="127"/>
      <c r="H112" s="508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16"/>
      <c r="P112" s="516"/>
      <c r="Q112" s="516"/>
      <c r="R112" s="516"/>
      <c r="S112" s="516"/>
      <c r="T112" s="516"/>
      <c r="U112" s="516"/>
      <c r="V112" s="131"/>
      <c r="W112" s="132"/>
      <c r="X112" s="131"/>
      <c r="Y112" s="131"/>
      <c r="Z112" s="131"/>
      <c r="AA112" s="131"/>
    </row>
    <row r="113" spans="1:27" s="305" customFormat="1" ht="20.100000000000001" customHeight="1">
      <c r="A113" s="253">
        <v>30400001</v>
      </c>
      <c r="B113" s="145" t="s">
        <v>508</v>
      </c>
      <c r="C113" s="125" t="s">
        <v>187</v>
      </c>
      <c r="D113" s="519">
        <v>5.0599999999999996</v>
      </c>
      <c r="E113" s="519"/>
      <c r="F113" s="519">
        <v>20170411</v>
      </c>
      <c r="G113" s="127">
        <f>163+52</f>
        <v>215</v>
      </c>
      <c r="H113" s="508">
        <f t="shared" si="19"/>
        <v>1087.8999999999999</v>
      </c>
      <c r="I113" s="128">
        <v>4</v>
      </c>
      <c r="J113" s="128">
        <f t="array" ref="J113">IF(ISERROR(G113/I113),"",G113/I113)</f>
        <v>53.75</v>
      </c>
      <c r="K113" s="130">
        <f t="array" ref="K113">IF(ISERROR(G113/L113),"",G113/L113)</f>
        <v>13.870967741935484</v>
      </c>
      <c r="L113" s="128">
        <v>15.5</v>
      </c>
      <c r="M113" s="108">
        <f t="shared" si="20"/>
        <v>-9.870967741935484</v>
      </c>
      <c r="N113" s="128">
        <f t="shared" si="23"/>
        <v>0</v>
      </c>
      <c r="O113" s="516"/>
      <c r="P113" s="516"/>
      <c r="Q113" s="516"/>
      <c r="R113" s="516"/>
      <c r="S113" s="516"/>
      <c r="T113" s="516"/>
      <c r="U113" s="516"/>
      <c r="V113" s="131">
        <f>SUM(X113:AA113)</f>
        <v>0</v>
      </c>
      <c r="W113" s="509">
        <f>IF(ISERROR(V113/G113),"",V113/G113)</f>
        <v>0</v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19">
        <v>5.0599999999999996</v>
      </c>
      <c r="E114" s="519"/>
      <c r="F114" s="519"/>
      <c r="G114" s="127"/>
      <c r="H114" s="508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16"/>
      <c r="P114" s="516"/>
      <c r="Q114" s="516"/>
      <c r="R114" s="516"/>
      <c r="S114" s="516"/>
      <c r="T114" s="516"/>
      <c r="U114" s="516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420</v>
      </c>
      <c r="D115" s="519">
        <v>5</v>
      </c>
      <c r="E115" s="519"/>
      <c r="F115" s="519"/>
      <c r="G115" s="127"/>
      <c r="H115" s="508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16"/>
      <c r="P115" s="516"/>
      <c r="Q115" s="516"/>
      <c r="R115" s="516"/>
      <c r="S115" s="516"/>
      <c r="T115" s="516"/>
      <c r="U115" s="516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19">
        <v>5</v>
      </c>
      <c r="E116" s="519"/>
      <c r="F116" s="519"/>
      <c r="G116" s="127"/>
      <c r="H116" s="508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16"/>
      <c r="P116" s="516"/>
      <c r="Q116" s="516"/>
      <c r="R116" s="516"/>
      <c r="S116" s="516"/>
      <c r="T116" s="516"/>
      <c r="U116" s="516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19">
        <v>5</v>
      </c>
      <c r="E117" s="519"/>
      <c r="F117" s="519"/>
      <c r="G117" s="127"/>
      <c r="H117" s="508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16"/>
      <c r="P117" s="516"/>
      <c r="Q117" s="516"/>
      <c r="R117" s="516"/>
      <c r="S117" s="516"/>
      <c r="T117" s="516"/>
      <c r="U117" s="516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19">
        <v>5.07</v>
      </c>
      <c r="E118" s="519"/>
      <c r="F118" s="519"/>
      <c r="G118" s="127"/>
      <c r="H118" s="508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16"/>
      <c r="P118" s="516"/>
      <c r="Q118" s="516"/>
      <c r="R118" s="516"/>
      <c r="S118" s="516"/>
      <c r="T118" s="516"/>
      <c r="U118" s="516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19">
        <v>5.07</v>
      </c>
      <c r="E119" s="519"/>
      <c r="F119" s="519"/>
      <c r="G119" s="127"/>
      <c r="H119" s="508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16"/>
      <c r="P119" s="516"/>
      <c r="Q119" s="516"/>
      <c r="R119" s="516"/>
      <c r="S119" s="516"/>
      <c r="T119" s="516"/>
      <c r="U119" s="516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19">
        <v>5.0599999999999996</v>
      </c>
      <c r="E120" s="519"/>
      <c r="F120" s="520"/>
      <c r="G120" s="127"/>
      <c r="H120" s="508">
        <f t="shared" si="19"/>
        <v>0</v>
      </c>
      <c r="I120" s="128"/>
      <c r="J120" s="129" t="str">
        <f t="array" ref="J120">IF(ISERROR(G120/I120),"",G120/I120)</f>
        <v/>
      </c>
      <c r="K120" s="508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16"/>
      <c r="P120" s="516"/>
      <c r="Q120" s="516"/>
      <c r="R120" s="516"/>
      <c r="S120" s="516"/>
      <c r="T120" s="516"/>
      <c r="U120" s="516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11" t="s">
        <v>224</v>
      </c>
      <c r="B121" s="612"/>
      <c r="C121" s="517" t="s">
        <v>202</v>
      </c>
      <c r="D121" s="138"/>
      <c r="E121" s="138"/>
      <c r="F121" s="138"/>
      <c r="G121" s="139">
        <f>SUM(G87:G120)</f>
        <v>1240</v>
      </c>
      <c r="H121" s="140">
        <f>SUM(H87:H120)</f>
        <v>6238.25</v>
      </c>
      <c r="I121" s="140">
        <f>SUM(I87:I120)</f>
        <v>129</v>
      </c>
      <c r="J121" s="129">
        <f t="array" ref="J121">IF(ISERROR(G121/I121),"",G121/I121)</f>
        <v>9.6124031007751931</v>
      </c>
      <c r="K121" s="140">
        <f>SUM(K87:K120)</f>
        <v>140.73118279569891</v>
      </c>
      <c r="L121" s="141"/>
      <c r="M121" s="144">
        <f t="shared" ref="M121:V121" si="27">SUM(M87:M120)</f>
        <v>-11.731182795698921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19">
        <v>5.03</v>
      </c>
      <c r="E122" s="519"/>
      <c r="F122" s="519"/>
      <c r="G122" s="127"/>
      <c r="H122" s="508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16"/>
      <c r="P122" s="516"/>
      <c r="Q122" s="516"/>
      <c r="R122" s="516"/>
      <c r="S122" s="516"/>
      <c r="T122" s="516"/>
      <c r="U122" s="516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19">
        <v>5.03</v>
      </c>
      <c r="E123" s="519"/>
      <c r="F123" s="519"/>
      <c r="G123" s="127"/>
      <c r="H123" s="508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16"/>
      <c r="P123" s="516"/>
      <c r="Q123" s="516"/>
      <c r="R123" s="516"/>
      <c r="S123" s="516"/>
      <c r="T123" s="516"/>
      <c r="U123" s="516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19">
        <v>5.04</v>
      </c>
      <c r="E124" s="519"/>
      <c r="F124" s="519"/>
      <c r="G124" s="127"/>
      <c r="H124" s="508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16"/>
      <c r="P124" s="516"/>
      <c r="Q124" s="516"/>
      <c r="R124" s="516"/>
      <c r="S124" s="516"/>
      <c r="T124" s="516"/>
      <c r="U124" s="516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488</v>
      </c>
      <c r="C125" s="125" t="s">
        <v>212</v>
      </c>
      <c r="D125" s="519">
        <v>5.03</v>
      </c>
      <c r="E125" s="519"/>
      <c r="F125" s="519"/>
      <c r="G125" s="127"/>
      <c r="H125" s="508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16"/>
      <c r="P125" s="516"/>
      <c r="Q125" s="516"/>
      <c r="R125" s="516"/>
      <c r="S125" s="516"/>
      <c r="T125" s="516"/>
      <c r="U125" s="516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13" t="s">
        <v>203</v>
      </c>
      <c r="D126" s="519">
        <v>5.03</v>
      </c>
      <c r="E126" s="519"/>
      <c r="F126" s="519"/>
      <c r="G126" s="127"/>
      <c r="H126" s="508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16"/>
      <c r="P126" s="516"/>
      <c r="Q126" s="516"/>
      <c r="R126" s="516"/>
      <c r="S126" s="516"/>
      <c r="T126" s="516"/>
      <c r="U126" s="516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19">
        <v>5.03</v>
      </c>
      <c r="E127" s="519"/>
      <c r="F127" s="519"/>
      <c r="G127" s="127"/>
      <c r="H127" s="508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16"/>
      <c r="P127" s="516"/>
      <c r="Q127" s="516"/>
      <c r="R127" s="516"/>
      <c r="S127" s="516"/>
      <c r="T127" s="516"/>
      <c r="U127" s="516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19">
        <v>5.03</v>
      </c>
      <c r="E128" s="519"/>
      <c r="F128" s="519"/>
      <c r="G128" s="127"/>
      <c r="H128" s="508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16"/>
      <c r="P128" s="516"/>
      <c r="Q128" s="516"/>
      <c r="R128" s="516"/>
      <c r="S128" s="516"/>
      <c r="T128" s="516"/>
      <c r="U128" s="516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13" t="s">
        <v>228</v>
      </c>
      <c r="D129" s="519">
        <v>5.03</v>
      </c>
      <c r="E129" s="519"/>
      <c r="F129" s="519"/>
      <c r="G129" s="127"/>
      <c r="H129" s="508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16"/>
      <c r="P129" s="516"/>
      <c r="Q129" s="516"/>
      <c r="R129" s="516"/>
      <c r="S129" s="516"/>
      <c r="T129" s="516"/>
      <c r="U129" s="516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490</v>
      </c>
      <c r="C130" s="513" t="s">
        <v>212</v>
      </c>
      <c r="D130" s="519">
        <v>5.03</v>
      </c>
      <c r="E130" s="519"/>
      <c r="F130" s="519"/>
      <c r="G130" s="127"/>
      <c r="H130" s="508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16"/>
      <c r="P130" s="516"/>
      <c r="Q130" s="516"/>
      <c r="R130" s="516"/>
      <c r="S130" s="516"/>
      <c r="T130" s="516"/>
      <c r="U130" s="516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13" t="s">
        <v>203</v>
      </c>
      <c r="D131" s="519">
        <v>5.03</v>
      </c>
      <c r="E131" s="519"/>
      <c r="F131" s="519"/>
      <c r="G131" s="127"/>
      <c r="H131" s="508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16"/>
      <c r="P131" s="516"/>
      <c r="Q131" s="516"/>
      <c r="R131" s="516"/>
      <c r="S131" s="516"/>
      <c r="T131" s="516"/>
      <c r="U131" s="516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13" t="s">
        <v>186</v>
      </c>
      <c r="D132" s="519">
        <v>5.03</v>
      </c>
      <c r="E132" s="519"/>
      <c r="F132" s="519"/>
      <c r="G132" s="127"/>
      <c r="H132" s="508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16"/>
      <c r="P132" s="516"/>
      <c r="Q132" s="516"/>
      <c r="R132" s="516"/>
      <c r="S132" s="516"/>
      <c r="T132" s="516"/>
      <c r="U132" s="516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13" t="s">
        <v>228</v>
      </c>
      <c r="D133" s="519">
        <v>5.03</v>
      </c>
      <c r="E133" s="519"/>
      <c r="F133" s="519"/>
      <c r="G133" s="127"/>
      <c r="H133" s="508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16"/>
      <c r="P133" s="516"/>
      <c r="Q133" s="516"/>
      <c r="R133" s="516"/>
      <c r="S133" s="516"/>
      <c r="T133" s="516"/>
      <c r="U133" s="516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13" t="s">
        <v>199</v>
      </c>
      <c r="D134" s="519">
        <v>5.03</v>
      </c>
      <c r="E134" s="519"/>
      <c r="F134" s="519"/>
      <c r="G134" s="127"/>
      <c r="H134" s="508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16"/>
      <c r="P134" s="516"/>
      <c r="Q134" s="516"/>
      <c r="R134" s="516"/>
      <c r="S134" s="516"/>
      <c r="T134" s="516"/>
      <c r="U134" s="516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19">
        <v>5.0599999999999996</v>
      </c>
      <c r="E135" s="519"/>
      <c r="F135" s="519"/>
      <c r="G135" s="127"/>
      <c r="H135" s="508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16"/>
      <c r="P135" s="516"/>
      <c r="Q135" s="516"/>
      <c r="R135" s="516"/>
      <c r="S135" s="516"/>
      <c r="T135" s="516"/>
      <c r="U135" s="516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19">
        <v>5.0599999999999996</v>
      </c>
      <c r="E136" s="519"/>
      <c r="F136" s="519"/>
      <c r="G136" s="127"/>
      <c r="H136" s="508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16"/>
      <c r="P136" s="516"/>
      <c r="Q136" s="516"/>
      <c r="R136" s="516"/>
      <c r="S136" s="516"/>
      <c r="T136" s="516"/>
      <c r="U136" s="516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11" t="s">
        <v>231</v>
      </c>
      <c r="B137" s="612"/>
      <c r="C137" s="517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19">
        <v>5.04</v>
      </c>
      <c r="E138" s="519"/>
      <c r="F138" s="519"/>
      <c r="G138" s="127"/>
      <c r="H138" s="508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16"/>
      <c r="P138" s="516"/>
      <c r="Q138" s="516"/>
      <c r="R138" s="516"/>
      <c r="S138" s="516"/>
      <c r="T138" s="516"/>
      <c r="U138" s="516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19">
        <v>5.04</v>
      </c>
      <c r="E139" s="519"/>
      <c r="F139" s="519"/>
      <c r="G139" s="127"/>
      <c r="H139" s="508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16"/>
      <c r="P139" s="516"/>
      <c r="Q139" s="516"/>
      <c r="R139" s="516"/>
      <c r="S139" s="516"/>
      <c r="T139" s="516"/>
      <c r="U139" s="516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19">
        <v>5.04</v>
      </c>
      <c r="E140" s="519"/>
      <c r="F140" s="519"/>
      <c r="G140" s="127"/>
      <c r="H140" s="508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16"/>
      <c r="P140" s="516"/>
      <c r="Q140" s="516"/>
      <c r="R140" s="516"/>
      <c r="S140" s="516"/>
      <c r="T140" s="516"/>
      <c r="U140" s="516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491</v>
      </c>
      <c r="C141" s="125" t="s">
        <v>195</v>
      </c>
      <c r="D141" s="519">
        <v>5.04</v>
      </c>
      <c r="E141" s="519"/>
      <c r="F141" s="519"/>
      <c r="G141" s="127"/>
      <c r="H141" s="508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16"/>
      <c r="P141" s="516"/>
      <c r="Q141" s="516"/>
      <c r="R141" s="516"/>
      <c r="S141" s="516"/>
      <c r="T141" s="516"/>
      <c r="U141" s="516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19">
        <v>5.04</v>
      </c>
      <c r="E142" s="519"/>
      <c r="F142" s="519"/>
      <c r="G142" s="127"/>
      <c r="H142" s="508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16"/>
      <c r="P142" s="516"/>
      <c r="Q142" s="516"/>
      <c r="R142" s="516"/>
      <c r="S142" s="516"/>
      <c r="T142" s="516"/>
      <c r="U142" s="516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19">
        <v>5.04</v>
      </c>
      <c r="E143" s="519"/>
      <c r="F143" s="519"/>
      <c r="G143" s="127"/>
      <c r="H143" s="508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16"/>
      <c r="P143" s="516"/>
      <c r="Q143" s="516"/>
      <c r="R143" s="516"/>
      <c r="S143" s="516"/>
      <c r="T143" s="516"/>
      <c r="U143" s="516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19">
        <v>5.04</v>
      </c>
      <c r="E144" s="519"/>
      <c r="F144" s="519"/>
      <c r="G144" s="127"/>
      <c r="H144" s="508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16"/>
      <c r="P144" s="516"/>
      <c r="Q144" s="516"/>
      <c r="R144" s="516"/>
      <c r="S144" s="516"/>
      <c r="T144" s="516"/>
      <c r="U144" s="516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511</v>
      </c>
      <c r="D145" s="519">
        <v>5.04</v>
      </c>
      <c r="E145" s="519"/>
      <c r="F145" s="519">
        <v>20170411</v>
      </c>
      <c r="G145" s="127">
        <f>90*5</f>
        <v>450</v>
      </c>
      <c r="H145" s="508">
        <f t="shared" si="32"/>
        <v>2268</v>
      </c>
      <c r="I145" s="128">
        <v>20</v>
      </c>
      <c r="J145" s="128"/>
      <c r="K145" s="130">
        <f t="array" ref="K145">IF(ISERROR(G145/L145),"",G145/L145)</f>
        <v>33.333333333333336</v>
      </c>
      <c r="L145" s="128">
        <v>13.5</v>
      </c>
      <c r="M145" s="108"/>
      <c r="N145" s="128"/>
      <c r="O145" s="516"/>
      <c r="P145" s="516"/>
      <c r="Q145" s="516"/>
      <c r="R145" s="516"/>
      <c r="S145" s="516"/>
      <c r="T145" s="516"/>
      <c r="U145" s="516"/>
      <c r="V145" s="131"/>
      <c r="W145" s="509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19">
        <v>5.04</v>
      </c>
      <c r="E146" s="519"/>
      <c r="F146" s="519"/>
      <c r="G146" s="127"/>
      <c r="H146" s="508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16"/>
      <c r="P146" s="516"/>
      <c r="Q146" s="516"/>
      <c r="R146" s="516"/>
      <c r="S146" s="516"/>
      <c r="T146" s="516"/>
      <c r="U146" s="516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19">
        <v>5.04</v>
      </c>
      <c r="E147" s="519"/>
      <c r="F147" s="519"/>
      <c r="G147" s="127"/>
      <c r="H147" s="508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16"/>
      <c r="P147" s="516"/>
      <c r="Q147" s="516"/>
      <c r="R147" s="516"/>
      <c r="S147" s="516"/>
      <c r="T147" s="516"/>
      <c r="U147" s="516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11" t="s">
        <v>234</v>
      </c>
      <c r="B148" s="612"/>
      <c r="C148" s="517" t="s">
        <v>202</v>
      </c>
      <c r="D148" s="138"/>
      <c r="E148" s="138"/>
      <c r="F148" s="138"/>
      <c r="G148" s="139">
        <f>SUM(G138:G147)</f>
        <v>450</v>
      </c>
      <c r="H148" s="140">
        <f>SUM(H138:H147)</f>
        <v>2268</v>
      </c>
      <c r="I148" s="140">
        <f>SUM(I138:I147)</f>
        <v>20</v>
      </c>
      <c r="J148" s="129">
        <f t="array" ref="J148">IF(ISERROR(G148/I148),"",G148/I148)</f>
        <v>22.5</v>
      </c>
      <c r="K148" s="140">
        <f>SUM(K138:K147)</f>
        <v>33.333333333333336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customHeight="1">
      <c r="A149" s="253">
        <v>30700013</v>
      </c>
      <c r="B149" s="252" t="s">
        <v>103</v>
      </c>
      <c r="C149" s="514"/>
      <c r="D149" s="519">
        <v>3.65</v>
      </c>
      <c r="E149" s="519"/>
      <c r="F149" s="520">
        <v>20170402</v>
      </c>
      <c r="G149" s="127">
        <f>28*7+20</f>
        <v>216</v>
      </c>
      <c r="H149" s="508">
        <f t="shared" ref="H149:H162" si="40">D149*G149</f>
        <v>788.4</v>
      </c>
      <c r="I149" s="128">
        <v>45</v>
      </c>
      <c r="J149" s="128">
        <f t="array" ref="J149">IF(ISERROR(G149/I149),"",G149/I149)</f>
        <v>4.8</v>
      </c>
      <c r="K149" s="508">
        <f t="array" ref="K149">IF(ISERROR(G149/L149),"",G149/L149)</f>
        <v>43.2</v>
      </c>
      <c r="L149" s="128">
        <v>5</v>
      </c>
      <c r="M149" s="108">
        <f>IF(ISERROR(I149-K149),"",I149-K149)</f>
        <v>1.7999999999999972</v>
      </c>
      <c r="N149" s="128">
        <f>SUM(O149:U149)</f>
        <v>0</v>
      </c>
      <c r="O149" s="516"/>
      <c r="P149" s="516"/>
      <c r="Q149" s="516"/>
      <c r="R149" s="516"/>
      <c r="S149" s="516"/>
      <c r="T149" s="516"/>
      <c r="U149" s="516"/>
      <c r="V149" s="131">
        <f>SUM(X149:AA149)</f>
        <v>0</v>
      </c>
      <c r="W149" s="509">
        <f t="shared" si="39"/>
        <v>0</v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14"/>
      <c r="D150" s="519">
        <v>6.58</v>
      </c>
      <c r="E150" s="519"/>
      <c r="F150" s="519"/>
      <c r="G150" s="127"/>
      <c r="H150" s="508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16"/>
      <c r="P150" s="516"/>
      <c r="Q150" s="516"/>
      <c r="R150" s="516"/>
      <c r="S150" s="516"/>
      <c r="T150" s="516"/>
      <c r="U150" s="516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14"/>
      <c r="D151" s="519">
        <v>7.8</v>
      </c>
      <c r="E151" s="519"/>
      <c r="F151" s="519"/>
      <c r="G151" s="127"/>
      <c r="H151" s="508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16"/>
      <c r="P151" s="516"/>
      <c r="Q151" s="516"/>
      <c r="R151" s="516"/>
      <c r="S151" s="516"/>
      <c r="T151" s="516"/>
      <c r="U151" s="516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514"/>
      <c r="D152" s="519">
        <v>4.4000000000000004</v>
      </c>
      <c r="E152" s="519"/>
      <c r="F152" s="519">
        <v>20170402</v>
      </c>
      <c r="G152" s="127">
        <f>72*2+67+29+73+30</f>
        <v>343</v>
      </c>
      <c r="H152" s="508">
        <f t="shared" si="40"/>
        <v>1509.2</v>
      </c>
      <c r="I152" s="128">
        <v>60</v>
      </c>
      <c r="J152" s="128">
        <f t="array" ref="J152">IF(ISERROR(G152/I152),"",G152/I152)</f>
        <v>5.7166666666666668</v>
      </c>
      <c r="K152" s="130">
        <f t="array" ref="K152">IF(ISERROR(G152/L152),"",G152/L152)</f>
        <v>59.137931034482762</v>
      </c>
      <c r="L152" s="128">
        <v>5.8</v>
      </c>
      <c r="M152" s="108">
        <f>IF(ISERROR(I152-K152),"",I152-K152)</f>
        <v>0.86206896551723844</v>
      </c>
      <c r="N152" s="128">
        <f>SUM(O152:U152)</f>
        <v>0</v>
      </c>
      <c r="O152" s="516"/>
      <c r="P152" s="516"/>
      <c r="Q152" s="516"/>
      <c r="R152" s="516"/>
      <c r="S152" s="516"/>
      <c r="T152" s="516"/>
      <c r="U152" s="516"/>
      <c r="V152" s="131">
        <f>SUM(X152:AA152)</f>
        <v>0</v>
      </c>
      <c r="W152" s="509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19"/>
      <c r="E153" s="519"/>
      <c r="F153" s="519"/>
      <c r="G153" s="127"/>
      <c r="H153" s="508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16"/>
      <c r="P153" s="516"/>
      <c r="Q153" s="516"/>
      <c r="R153" s="516"/>
      <c r="S153" s="516"/>
      <c r="T153" s="516"/>
      <c r="U153" s="516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14" t="s">
        <v>493</v>
      </c>
      <c r="C154" s="514" t="s">
        <v>179</v>
      </c>
      <c r="D154" s="519">
        <v>6.04</v>
      </c>
      <c r="E154" s="519"/>
      <c r="F154" s="519"/>
      <c r="G154" s="127"/>
      <c r="H154" s="508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16"/>
      <c r="P154" s="516"/>
      <c r="Q154" s="516"/>
      <c r="R154" s="516"/>
      <c r="S154" s="516"/>
      <c r="T154" s="516"/>
      <c r="U154" s="516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14" t="s">
        <v>239</v>
      </c>
      <c r="C155" s="514" t="s">
        <v>186</v>
      </c>
      <c r="D155" s="519">
        <v>6.04</v>
      </c>
      <c r="E155" s="519"/>
      <c r="F155" s="519"/>
      <c r="G155" s="127"/>
      <c r="H155" s="508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16"/>
      <c r="P155" s="516"/>
      <c r="Q155" s="516"/>
      <c r="R155" s="516"/>
      <c r="S155" s="516"/>
      <c r="T155" s="516"/>
      <c r="U155" s="516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14" t="s">
        <v>440</v>
      </c>
      <c r="C156" s="514" t="s">
        <v>179</v>
      </c>
      <c r="D156" s="519">
        <v>6</v>
      </c>
      <c r="E156" s="519"/>
      <c r="F156" s="519"/>
      <c r="G156" s="127"/>
      <c r="H156" s="508">
        <f t="shared" si="40"/>
        <v>0</v>
      </c>
      <c r="I156" s="128"/>
      <c r="J156" s="129"/>
      <c r="K156" s="130"/>
      <c r="L156" s="128"/>
      <c r="M156" s="108"/>
      <c r="N156" s="129"/>
      <c r="O156" s="516"/>
      <c r="P156" s="516"/>
      <c r="Q156" s="516"/>
      <c r="R156" s="516"/>
      <c r="S156" s="516"/>
      <c r="T156" s="516"/>
      <c r="U156" s="516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14" t="s">
        <v>440</v>
      </c>
      <c r="C157" s="514" t="s">
        <v>60</v>
      </c>
      <c r="D157" s="519">
        <v>6</v>
      </c>
      <c r="E157" s="519"/>
      <c r="F157" s="519"/>
      <c r="G157" s="127"/>
      <c r="H157" s="508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16"/>
      <c r="P157" s="516"/>
      <c r="Q157" s="516"/>
      <c r="R157" s="516"/>
      <c r="S157" s="516"/>
      <c r="T157" s="516"/>
      <c r="U157" s="516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07" t="s">
        <v>240</v>
      </c>
      <c r="C158" s="125"/>
      <c r="D158" s="519">
        <v>7.3</v>
      </c>
      <c r="E158" s="519"/>
      <c r="F158" s="519"/>
      <c r="G158" s="127"/>
      <c r="H158" s="508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16"/>
      <c r="P158" s="516"/>
      <c r="Q158" s="516"/>
      <c r="R158" s="516"/>
      <c r="S158" s="516"/>
      <c r="T158" s="516"/>
      <c r="U158" s="516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20170410</v>
      </c>
      <c r="G159" s="377">
        <f>54*17</f>
        <v>918</v>
      </c>
      <c r="H159" s="378">
        <f t="shared" si="40"/>
        <v>8592.48</v>
      </c>
      <c r="I159" s="379">
        <f>11*11</f>
        <v>121</v>
      </c>
      <c r="J159" s="379">
        <f t="array" ref="J159">IF(ISERROR(G159/I159),"",G159/I159)</f>
        <v>7.5867768595041323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507" t="s">
        <v>242</v>
      </c>
      <c r="C160" s="125"/>
      <c r="D160" s="519">
        <v>4.5</v>
      </c>
      <c r="E160" s="519"/>
      <c r="F160" s="519"/>
      <c r="G160" s="127"/>
      <c r="H160" s="508">
        <f t="shared" si="40"/>
        <v>0</v>
      </c>
      <c r="I160" s="128"/>
      <c r="J160" s="129"/>
      <c r="K160" s="130"/>
      <c r="L160" s="128"/>
      <c r="M160" s="108"/>
      <c r="N160" s="129"/>
      <c r="O160" s="516"/>
      <c r="P160" s="516"/>
      <c r="Q160" s="516"/>
      <c r="R160" s="516"/>
      <c r="S160" s="516"/>
      <c r="T160" s="516"/>
      <c r="U160" s="516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07" t="s">
        <v>243</v>
      </c>
      <c r="C161" s="125"/>
      <c r="D161" s="519">
        <v>4.5</v>
      </c>
      <c r="E161" s="519"/>
      <c r="F161" s="519"/>
      <c r="G161" s="127"/>
      <c r="H161" s="508">
        <f t="shared" si="40"/>
        <v>0</v>
      </c>
      <c r="I161" s="128"/>
      <c r="J161" s="129"/>
      <c r="K161" s="130"/>
      <c r="L161" s="128"/>
      <c r="M161" s="108"/>
      <c r="N161" s="129"/>
      <c r="O161" s="516"/>
      <c r="P161" s="516"/>
      <c r="Q161" s="516"/>
      <c r="R161" s="516"/>
      <c r="S161" s="516"/>
      <c r="T161" s="516"/>
      <c r="U161" s="516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19">
        <v>5.03</v>
      </c>
      <c r="E162" s="519"/>
      <c r="F162" s="519"/>
      <c r="G162" s="127"/>
      <c r="H162" s="508">
        <f t="shared" si="40"/>
        <v>0</v>
      </c>
      <c r="I162" s="128"/>
      <c r="J162" s="129"/>
      <c r="K162" s="130"/>
      <c r="L162" s="128"/>
      <c r="M162" s="108"/>
      <c r="N162" s="129"/>
      <c r="O162" s="516"/>
      <c r="P162" s="516"/>
      <c r="Q162" s="516"/>
      <c r="R162" s="516"/>
      <c r="S162" s="516"/>
      <c r="T162" s="516"/>
      <c r="U162" s="516"/>
      <c r="V162" s="131"/>
      <c r="W162" s="132"/>
      <c r="X162" s="131"/>
      <c r="Y162" s="131"/>
      <c r="Z162" s="131"/>
      <c r="AA162" s="131"/>
    </row>
    <row r="163" spans="1:27" ht="20.100000000000001" customHeight="1">
      <c r="A163" s="611" t="s">
        <v>244</v>
      </c>
      <c r="B163" s="612"/>
      <c r="C163" s="517" t="s">
        <v>202</v>
      </c>
      <c r="D163" s="138"/>
      <c r="E163" s="138"/>
      <c r="F163" s="138"/>
      <c r="G163" s="139">
        <f>SUM(G149:G161)</f>
        <v>1477</v>
      </c>
      <c r="H163" s="140">
        <f>SUM(H149:H159)</f>
        <v>10890.08</v>
      </c>
      <c r="I163" s="140">
        <f>SUM(I149:I161)</f>
        <v>226</v>
      </c>
      <c r="J163" s="129">
        <f t="array" ref="J163">IF(ISERROR(G163/I163),"",G163/I163)</f>
        <v>6.5353982300884956</v>
      </c>
      <c r="K163" s="140">
        <f>SUM(K149:K159)</f>
        <v>102.33793103448276</v>
      </c>
      <c r="L163" s="141"/>
      <c r="M163" s="144">
        <f t="shared" ref="M163:V163" si="41">SUM(M149:M159)</f>
        <v>2.6620689655172356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13" t="s">
        <v>246</v>
      </c>
      <c r="B164" s="614"/>
      <c r="C164" s="614"/>
      <c r="D164" s="614"/>
      <c r="E164" s="614"/>
      <c r="F164" s="615"/>
      <c r="G164" s="147">
        <f>SUM(G28,G86,G121,G137,G148,G163)</f>
        <v>6046</v>
      </c>
      <c r="H164" s="147">
        <f>SUM(H28,H86,H121,H137,H148,H163)</f>
        <v>33913.050000000003</v>
      </c>
      <c r="I164" s="147">
        <f>SUM(I28,I86,I121,I137,I148,I163)</f>
        <v>423</v>
      </c>
      <c r="J164" s="148">
        <f t="array" ref="J164">IF(ISERROR(G164/I164),"",G164/I164)</f>
        <v>14.293144208037825</v>
      </c>
      <c r="K164" s="147">
        <f>SUM(K28,K86,K121,K137,K148,K163)</f>
        <v>349.25033076139863</v>
      </c>
      <c r="L164" s="148">
        <f>IF(ISERROR(G164/K164),"",G164/K164)</f>
        <v>17.311365136918123</v>
      </c>
      <c r="M164" s="147">
        <f t="shared" ref="M164:AA164" si="42">SUM(M28,M86,M121,M137,M148,M163)</f>
        <v>-33.91699742806528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6" t="s">
        <v>471</v>
      </c>
      <c r="B165" s="510" t="s">
        <v>247</v>
      </c>
      <c r="C165" s="599" t="s">
        <v>248</v>
      </c>
      <c r="D165" s="600"/>
      <c r="E165" s="670" t="s">
        <v>249</v>
      </c>
      <c r="F165" s="670"/>
      <c r="G165" s="577" t="s">
        <v>250</v>
      </c>
      <c r="H165" s="577"/>
      <c r="I165" s="607" t="s">
        <v>251</v>
      </c>
      <c r="J165" s="607"/>
      <c r="K165" s="607" t="s">
        <v>252</v>
      </c>
      <c r="L165" s="607"/>
      <c r="M165" s="607" t="s">
        <v>253</v>
      </c>
      <c r="N165" s="607"/>
      <c r="O165" s="607" t="s">
        <v>254</v>
      </c>
      <c r="P165" s="577" t="s">
        <v>255</v>
      </c>
      <c r="Q165" s="577"/>
      <c r="R165" s="577" t="s">
        <v>252</v>
      </c>
      <c r="S165" s="577"/>
      <c r="T165" s="577" t="s">
        <v>256</v>
      </c>
      <c r="U165" s="577"/>
      <c r="V165" s="577" t="s">
        <v>257</v>
      </c>
      <c r="W165" s="577"/>
      <c r="X165" s="577" t="s">
        <v>252</v>
      </c>
      <c r="Y165" s="577"/>
      <c r="Z165" s="577" t="s">
        <v>256</v>
      </c>
      <c r="AA165" s="577"/>
    </row>
    <row r="166" spans="1:27" ht="20.100000000000001" customHeight="1">
      <c r="A166" s="617"/>
      <c r="B166" s="510" t="s">
        <v>258</v>
      </c>
      <c r="C166" s="599">
        <v>1</v>
      </c>
      <c r="D166" s="600"/>
      <c r="E166" s="670">
        <f>C166*11</f>
        <v>11</v>
      </c>
      <c r="F166" s="670"/>
      <c r="G166" s="577">
        <v>1</v>
      </c>
      <c r="H166" s="577"/>
      <c r="I166" s="610">
        <f>G166*11</f>
        <v>11</v>
      </c>
      <c r="J166" s="610"/>
      <c r="K166" s="610">
        <f>E166-I166</f>
        <v>0</v>
      </c>
      <c r="L166" s="610"/>
      <c r="M166" s="608">
        <f>IF(ISERROR(K166/E166),"",K166/E166)</f>
        <v>0</v>
      </c>
      <c r="N166" s="608"/>
      <c r="O166" s="607"/>
      <c r="P166" s="577" t="s">
        <v>201</v>
      </c>
      <c r="Q166" s="577"/>
      <c r="R166" s="606">
        <f>SUM(O28:U28)</f>
        <v>0</v>
      </c>
      <c r="S166" s="606"/>
      <c r="T166" s="601" t="str">
        <f t="array" ref="T166">IF(ISERROR(R166/R173),"",R166/R173)</f>
        <v/>
      </c>
      <c r="U166" s="601"/>
      <c r="V166" s="577" t="s">
        <v>259</v>
      </c>
      <c r="W166" s="577"/>
      <c r="X166" s="604">
        <f>SUM(P27,P85,P120,P136,P147,P161)</f>
        <v>0</v>
      </c>
      <c r="Y166" s="604"/>
      <c r="Z166" s="601" t="str">
        <f t="array" ref="Z166">IF(ISERROR(X166/X173),"",X166/X173)</f>
        <v/>
      </c>
      <c r="AA166" s="601"/>
    </row>
    <row r="167" spans="1:27" ht="20.100000000000001" customHeight="1">
      <c r="A167" s="617"/>
      <c r="B167" s="510" t="s">
        <v>260</v>
      </c>
      <c r="C167" s="599">
        <v>1</v>
      </c>
      <c r="D167" s="600"/>
      <c r="E167" s="670">
        <f>C167*11</f>
        <v>11</v>
      </c>
      <c r="F167" s="670"/>
      <c r="G167" s="577">
        <v>1</v>
      </c>
      <c r="H167" s="577"/>
      <c r="I167" s="610">
        <f>G167*11</f>
        <v>11</v>
      </c>
      <c r="J167" s="610"/>
      <c r="K167" s="610">
        <f>E167-I167</f>
        <v>0</v>
      </c>
      <c r="L167" s="610"/>
      <c r="M167" s="608">
        <f>IF(ISERROR(K167/E167),"",K167/E167)</f>
        <v>0</v>
      </c>
      <c r="N167" s="608"/>
      <c r="O167" s="607"/>
      <c r="P167" s="577" t="s">
        <v>216</v>
      </c>
      <c r="Q167" s="577"/>
      <c r="R167" s="606">
        <f>SUM(O86:U86)</f>
        <v>0</v>
      </c>
      <c r="S167" s="606"/>
      <c r="T167" s="601" t="str">
        <f>IF(ISERROR(R167/R173),"",R167/R173)</f>
        <v/>
      </c>
      <c r="U167" s="601"/>
      <c r="V167" s="577" t="s">
        <v>261</v>
      </c>
      <c r="W167" s="577"/>
      <c r="X167" s="604">
        <f>SUM(P28,P86,P121,P137,P148,P163)</f>
        <v>0</v>
      </c>
      <c r="Y167" s="604"/>
      <c r="Z167" s="601" t="str">
        <f>IF(ISERROR(X167/X173),"",X167/X173)</f>
        <v/>
      </c>
      <c r="AA167" s="601"/>
    </row>
    <row r="168" spans="1:27" ht="20.100000000000001" customHeight="1">
      <c r="A168" s="617"/>
      <c r="B168" s="510" t="s">
        <v>262</v>
      </c>
      <c r="C168" s="599">
        <v>1</v>
      </c>
      <c r="D168" s="600"/>
      <c r="E168" s="670">
        <f>C168*8</f>
        <v>8</v>
      </c>
      <c r="F168" s="670"/>
      <c r="G168" s="577">
        <v>1</v>
      </c>
      <c r="H168" s="577"/>
      <c r="I168" s="610">
        <f>G168*8</f>
        <v>8</v>
      </c>
      <c r="J168" s="610"/>
      <c r="K168" s="610">
        <f>E168-I168</f>
        <v>0</v>
      </c>
      <c r="L168" s="610"/>
      <c r="M168" s="608">
        <f>IF(ISERROR(K168/E168),"",K168/E168)</f>
        <v>0</v>
      </c>
      <c r="N168" s="608"/>
      <c r="O168" s="607"/>
      <c r="P168" s="577" t="s">
        <v>224</v>
      </c>
      <c r="Q168" s="577"/>
      <c r="R168" s="606">
        <f>SUM(O121:U121)</f>
        <v>0</v>
      </c>
      <c r="S168" s="606"/>
      <c r="T168" s="601" t="str">
        <f>IF(ISERROR(R168/R173),"",R168/R173)</f>
        <v/>
      </c>
      <c r="U168" s="601"/>
      <c r="V168" s="577" t="s">
        <v>263</v>
      </c>
      <c r="W168" s="577"/>
      <c r="X168" s="604">
        <f>SUM(P29,P87,P122,P138,P149,P164)</f>
        <v>0</v>
      </c>
      <c r="Y168" s="604"/>
      <c r="Z168" s="601" t="str">
        <f>IF(ISERROR(X168/X173),"",X168/X173)</f>
        <v/>
      </c>
      <c r="AA168" s="601"/>
    </row>
    <row r="169" spans="1:27" ht="20.100000000000001" customHeight="1">
      <c r="A169" s="617"/>
      <c r="B169" s="510" t="s">
        <v>264</v>
      </c>
      <c r="C169" s="599">
        <v>1</v>
      </c>
      <c r="D169" s="600"/>
      <c r="E169" s="670">
        <f>C169*11</f>
        <v>11</v>
      </c>
      <c r="F169" s="670"/>
      <c r="G169" s="577">
        <v>1</v>
      </c>
      <c r="H169" s="577"/>
      <c r="I169" s="610">
        <f>G169*11</f>
        <v>11</v>
      </c>
      <c r="J169" s="610"/>
      <c r="K169" s="610">
        <f>E169-I169</f>
        <v>0</v>
      </c>
      <c r="L169" s="610"/>
      <c r="M169" s="608">
        <f>IF(ISERROR(K169/E169),"",K169/E169)</f>
        <v>0</v>
      </c>
      <c r="N169" s="608"/>
      <c r="O169" s="607"/>
      <c r="P169" s="577" t="s">
        <v>231</v>
      </c>
      <c r="Q169" s="577"/>
      <c r="R169" s="606">
        <f>SUM(O137:U137)</f>
        <v>0</v>
      </c>
      <c r="S169" s="606"/>
      <c r="T169" s="601" t="str">
        <f>IF(ISERROR(R169/R173),"",R169/R173)</f>
        <v/>
      </c>
      <c r="U169" s="601"/>
      <c r="V169" s="577" t="s">
        <v>265</v>
      </c>
      <c r="W169" s="577"/>
      <c r="X169" s="604">
        <f>SUM(P31,P88,P123,P139,P150,P165)</f>
        <v>0</v>
      </c>
      <c r="Y169" s="604"/>
      <c r="Z169" s="601" t="str">
        <f>IF(ISERROR(X169/X173),"",X169/X173)</f>
        <v/>
      </c>
      <c r="AA169" s="601"/>
    </row>
    <row r="170" spans="1:27" ht="20.100000000000001" customHeight="1">
      <c r="A170" s="618"/>
      <c r="B170" s="510" t="s">
        <v>266</v>
      </c>
      <c r="C170" s="609">
        <f>SUM(C166:D169)</f>
        <v>4</v>
      </c>
      <c r="D170" s="583"/>
      <c r="E170" s="670">
        <f>SUM(E166:F169)</f>
        <v>41</v>
      </c>
      <c r="F170" s="670"/>
      <c r="G170" s="577">
        <f>SUM(G166:H169)</f>
        <v>4</v>
      </c>
      <c r="H170" s="577"/>
      <c r="I170" s="610">
        <f>SUM(I166:J169)</f>
        <v>41</v>
      </c>
      <c r="J170" s="610"/>
      <c r="K170" s="610">
        <f>SUM(K166:L169)</f>
        <v>0</v>
      </c>
      <c r="L170" s="610"/>
      <c r="M170" s="608">
        <f>IF(ISERROR(K170/E170),"",K170/E170)</f>
        <v>0</v>
      </c>
      <c r="N170" s="608"/>
      <c r="O170" s="607"/>
      <c r="P170" s="577" t="s">
        <v>234</v>
      </c>
      <c r="Q170" s="577"/>
      <c r="R170" s="606">
        <f>SUM(O148:U148)</f>
        <v>0</v>
      </c>
      <c r="S170" s="606"/>
      <c r="T170" s="601" t="str">
        <f>IF(ISERROR(R170/R173),"",R170/R173)</f>
        <v/>
      </c>
      <c r="U170" s="601"/>
      <c r="V170" s="577" t="s">
        <v>267</v>
      </c>
      <c r="W170" s="577"/>
      <c r="X170" s="604">
        <f>SUM(P32,P89,P124,P140,P151,P166)</f>
        <v>0</v>
      </c>
      <c r="Y170" s="604"/>
      <c r="Z170" s="601" t="str">
        <f>IF(ISERROR(X170/X173),"",X170/X173)</f>
        <v/>
      </c>
      <c r="AA170" s="601"/>
    </row>
    <row r="171" spans="1:27" ht="20.100000000000001" customHeight="1">
      <c r="A171" s="261" t="s">
        <v>472</v>
      </c>
      <c r="B171" s="510">
        <f>G164</f>
        <v>6046</v>
      </c>
      <c r="C171" s="587" t="s">
        <v>269</v>
      </c>
      <c r="D171" s="586"/>
      <c r="E171" s="669">
        <f>H164</f>
        <v>33913.050000000003</v>
      </c>
      <c r="F171" s="669"/>
      <c r="G171" s="577" t="s">
        <v>270</v>
      </c>
      <c r="H171" s="577"/>
      <c r="I171" s="605">
        <f>L164</f>
        <v>17.311365136918123</v>
      </c>
      <c r="J171" s="605"/>
      <c r="K171" s="607" t="s">
        <v>271</v>
      </c>
      <c r="L171" s="607"/>
      <c r="M171" s="605">
        <f>J164</f>
        <v>14.293144208037825</v>
      </c>
      <c r="N171" s="605"/>
      <c r="O171" s="607"/>
      <c r="P171" s="577" t="s">
        <v>244</v>
      </c>
      <c r="Q171" s="577"/>
      <c r="R171" s="606">
        <f>SUM(O163:U163)</f>
        <v>0</v>
      </c>
      <c r="S171" s="606"/>
      <c r="T171" s="601" t="str">
        <f>IF(ISERROR(R171/R173),"",R171/R173)</f>
        <v/>
      </c>
      <c r="U171" s="601"/>
      <c r="V171" s="577" t="s">
        <v>272</v>
      </c>
      <c r="W171" s="577"/>
      <c r="X171" s="604">
        <f>SUM(P33,P90,P125,P141,P152,P167)</f>
        <v>0</v>
      </c>
      <c r="Y171" s="604"/>
      <c r="Z171" s="601" t="str">
        <f>IF(ISERROR(X171/X173),"",X171/X173)</f>
        <v/>
      </c>
      <c r="AA171" s="601"/>
    </row>
    <row r="172" spans="1:27" ht="20.100000000000001" customHeight="1">
      <c r="A172" s="262" t="s">
        <v>473</v>
      </c>
      <c r="B172" s="510">
        <f>I164+C170</f>
        <v>427</v>
      </c>
      <c r="C172" s="584" t="s">
        <v>251</v>
      </c>
      <c r="D172" s="585"/>
      <c r="E172" s="669">
        <f>K164+I170</f>
        <v>390.25033076139863</v>
      </c>
      <c r="F172" s="669"/>
      <c r="G172" s="577" t="s">
        <v>274</v>
      </c>
      <c r="H172" s="577"/>
      <c r="I172" s="605">
        <f>B172-E172</f>
        <v>36.749669238601371</v>
      </c>
      <c r="J172" s="605"/>
      <c r="K172" s="607" t="s">
        <v>275</v>
      </c>
      <c r="L172" s="607"/>
      <c r="M172" s="608">
        <f>IF(ISERROR(I172/E172),"",I172/E172)</f>
        <v>9.4169476210054351E-2</v>
      </c>
      <c r="N172" s="608"/>
      <c r="O172" s="607"/>
      <c r="P172" s="577" t="s">
        <v>245</v>
      </c>
      <c r="Q172" s="577"/>
      <c r="R172" s="606"/>
      <c r="S172" s="606"/>
      <c r="T172" s="601" t="str">
        <f>IF(ISERROR(R172/R173),"",R172/R173)</f>
        <v/>
      </c>
      <c r="U172" s="601"/>
      <c r="V172" s="577" t="s">
        <v>264</v>
      </c>
      <c r="W172" s="577"/>
      <c r="X172" s="604"/>
      <c r="Y172" s="604"/>
      <c r="Z172" s="601" t="str">
        <f>IF(ISERROR(X172/X173),"",X172/X173)</f>
        <v/>
      </c>
      <c r="AA172" s="601"/>
    </row>
    <row r="173" spans="1:27" ht="20.100000000000001" customHeight="1">
      <c r="A173" s="262" t="s">
        <v>474</v>
      </c>
      <c r="B173" s="510">
        <f>N164</f>
        <v>0</v>
      </c>
      <c r="C173" s="584" t="s">
        <v>277</v>
      </c>
      <c r="D173" s="585"/>
      <c r="E173" s="669">
        <f>IF(ISERROR(B173/B172),"",B173/B172)</f>
        <v>0</v>
      </c>
      <c r="F173" s="669"/>
      <c r="G173" s="577" t="s">
        <v>278</v>
      </c>
      <c r="H173" s="577"/>
      <c r="I173" s="607">
        <f>V164</f>
        <v>0</v>
      </c>
      <c r="J173" s="607"/>
      <c r="K173" s="607" t="s">
        <v>279</v>
      </c>
      <c r="L173" s="607"/>
      <c r="M173" s="608">
        <f t="array" ref="M173">IF(ISERROR(I173/B171),"",I173/B171)</f>
        <v>0</v>
      </c>
      <c r="N173" s="608"/>
      <c r="O173" s="607"/>
      <c r="P173" s="577" t="s">
        <v>266</v>
      </c>
      <c r="Q173" s="577"/>
      <c r="R173" s="606">
        <f>SUM(R166:S172)</f>
        <v>0</v>
      </c>
      <c r="S173" s="606"/>
      <c r="T173" s="601"/>
      <c r="U173" s="601"/>
      <c r="V173" s="577" t="s">
        <v>266</v>
      </c>
      <c r="W173" s="577"/>
      <c r="X173" s="604">
        <f>SUM(X166:Y172)</f>
        <v>0</v>
      </c>
      <c r="Y173" s="604"/>
      <c r="Z173" s="601"/>
      <c r="AA173" s="60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27" t="s">
        <v>475</v>
      </c>
      <c r="B175" s="630" t="s">
        <v>280</v>
      </c>
      <c r="C175" s="630" t="s">
        <v>281</v>
      </c>
      <c r="D175" s="630" t="s">
        <v>282</v>
      </c>
      <c r="E175" s="624" t="s">
        <v>283</v>
      </c>
      <c r="F175" s="624" t="s">
        <v>284</v>
      </c>
      <c r="G175" s="607" t="s">
        <v>285</v>
      </c>
      <c r="H175" s="607"/>
      <c r="I175" s="630" t="s">
        <v>286</v>
      </c>
      <c r="J175" s="636" t="s">
        <v>271</v>
      </c>
      <c r="K175" s="639" t="s">
        <v>287</v>
      </c>
      <c r="L175" s="630" t="s">
        <v>270</v>
      </c>
      <c r="M175" s="620" t="s">
        <v>288</v>
      </c>
      <c r="N175" s="622" t="s">
        <v>252</v>
      </c>
      <c r="O175" s="607" t="s">
        <v>289</v>
      </c>
      <c r="P175" s="607"/>
      <c r="Q175" s="607"/>
      <c r="R175" s="607"/>
      <c r="S175" s="607"/>
      <c r="T175" s="607"/>
      <c r="U175" s="607"/>
      <c r="V175" s="607" t="s">
        <v>290</v>
      </c>
      <c r="W175" s="622" t="s">
        <v>291</v>
      </c>
      <c r="X175" s="607" t="s">
        <v>292</v>
      </c>
      <c r="Y175" s="607"/>
      <c r="Z175" s="607"/>
      <c r="AA175" s="607"/>
    </row>
    <row r="176" spans="1:27" ht="21.95" hidden="1" customHeight="1">
      <c r="A176" s="628"/>
      <c r="B176" s="631"/>
      <c r="C176" s="631"/>
      <c r="D176" s="631"/>
      <c r="E176" s="625"/>
      <c r="F176" s="625"/>
      <c r="G176" s="607"/>
      <c r="H176" s="607"/>
      <c r="I176" s="631"/>
      <c r="J176" s="637"/>
      <c r="K176" s="640"/>
      <c r="L176" s="631"/>
      <c r="M176" s="621"/>
      <c r="N176" s="622"/>
      <c r="O176" s="607" t="s">
        <v>259</v>
      </c>
      <c r="P176" s="607" t="s">
        <v>261</v>
      </c>
      <c r="Q176" s="607" t="s">
        <v>263</v>
      </c>
      <c r="R176" s="623" t="s">
        <v>265</v>
      </c>
      <c r="S176" s="577" t="s">
        <v>267</v>
      </c>
      <c r="T176" s="607" t="s">
        <v>272</v>
      </c>
      <c r="U176" s="607" t="s">
        <v>264</v>
      </c>
      <c r="V176" s="607"/>
      <c r="W176" s="622"/>
      <c r="X176" s="607" t="s">
        <v>293</v>
      </c>
      <c r="Y176" s="607" t="s">
        <v>294</v>
      </c>
      <c r="Z176" s="607" t="s">
        <v>295</v>
      </c>
      <c r="AA176" s="607" t="s">
        <v>264</v>
      </c>
    </row>
    <row r="177" spans="1:27" ht="21.95" hidden="1" customHeight="1">
      <c r="A177" s="629"/>
      <c r="B177" s="632"/>
      <c r="C177" s="632"/>
      <c r="D177" s="632"/>
      <c r="E177" s="626"/>
      <c r="F177" s="626"/>
      <c r="G177" s="302" t="s">
        <v>296</v>
      </c>
      <c r="H177" s="514" t="s">
        <v>297</v>
      </c>
      <c r="I177" s="632"/>
      <c r="J177" s="638"/>
      <c r="K177" s="641"/>
      <c r="L177" s="632"/>
      <c r="M177" s="621"/>
      <c r="N177" s="622"/>
      <c r="O177" s="607"/>
      <c r="P177" s="607"/>
      <c r="Q177" s="607"/>
      <c r="R177" s="623"/>
      <c r="S177" s="577"/>
      <c r="T177" s="607"/>
      <c r="U177" s="607"/>
      <c r="V177" s="607"/>
      <c r="W177" s="622"/>
      <c r="X177" s="607"/>
      <c r="Y177" s="607"/>
      <c r="Z177" s="607"/>
      <c r="AA177" s="607"/>
    </row>
    <row r="178" spans="1:27" ht="20.100000000000001" hidden="1" customHeight="1">
      <c r="A178" s="253">
        <v>30100030</v>
      </c>
      <c r="B178" s="507" t="s">
        <v>178</v>
      </c>
      <c r="C178" s="125" t="s">
        <v>179</v>
      </c>
      <c r="D178" s="519">
        <v>5.03</v>
      </c>
      <c r="E178" s="519"/>
      <c r="F178" s="519"/>
      <c r="G178" s="146"/>
      <c r="H178" s="508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16"/>
      <c r="P178" s="516"/>
      <c r="Q178" s="516"/>
      <c r="R178" s="516"/>
      <c r="S178" s="516"/>
      <c r="T178" s="516"/>
      <c r="U178" s="516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19">
        <v>5.03</v>
      </c>
      <c r="E179" s="519"/>
      <c r="F179" s="519"/>
      <c r="G179" s="127"/>
      <c r="H179" s="508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16"/>
      <c r="P179" s="516"/>
      <c r="Q179" s="516"/>
      <c r="R179" s="516"/>
      <c r="S179" s="516"/>
      <c r="T179" s="516"/>
      <c r="U179" s="516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19">
        <v>5.03</v>
      </c>
      <c r="E180" s="519"/>
      <c r="F180" s="519"/>
      <c r="G180" s="127"/>
      <c r="H180" s="508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16"/>
      <c r="P180" s="516"/>
      <c r="Q180" s="516"/>
      <c r="R180" s="516"/>
      <c r="S180" s="516"/>
      <c r="T180" s="516"/>
      <c r="U180" s="516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19">
        <v>5.03</v>
      </c>
      <c r="E181" s="519"/>
      <c r="F181" s="519"/>
      <c r="G181" s="127"/>
      <c r="H181" s="508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16"/>
      <c r="P181" s="516"/>
      <c r="Q181" s="516"/>
      <c r="R181" s="516"/>
      <c r="S181" s="516"/>
      <c r="T181" s="516"/>
      <c r="U181" s="516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19">
        <v>5.03</v>
      </c>
      <c r="E182" s="519"/>
      <c r="F182" s="519"/>
      <c r="G182" s="127"/>
      <c r="H182" s="508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16"/>
      <c r="P182" s="516"/>
      <c r="Q182" s="516"/>
      <c r="R182" s="516"/>
      <c r="S182" s="516"/>
      <c r="T182" s="516"/>
      <c r="U182" s="516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19">
        <v>5.04</v>
      </c>
      <c r="E183" s="519"/>
      <c r="F183" s="366"/>
      <c r="G183" s="134"/>
      <c r="H183" s="508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16"/>
      <c r="P183" s="516"/>
      <c r="Q183" s="516"/>
      <c r="R183" s="516"/>
      <c r="S183" s="516"/>
      <c r="T183" s="516"/>
      <c r="U183" s="516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19">
        <v>5.03</v>
      </c>
      <c r="E184" s="519"/>
      <c r="F184" s="519"/>
      <c r="G184" s="127"/>
      <c r="H184" s="508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16"/>
      <c r="P184" s="516"/>
      <c r="Q184" s="516"/>
      <c r="R184" s="516"/>
      <c r="S184" s="516"/>
      <c r="T184" s="516"/>
      <c r="U184" s="516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19">
        <v>5.03</v>
      </c>
      <c r="E185" s="519"/>
      <c r="F185" s="519"/>
      <c r="G185" s="127"/>
      <c r="H185" s="508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16"/>
      <c r="P185" s="516"/>
      <c r="Q185" s="516"/>
      <c r="R185" s="516"/>
      <c r="S185" s="516"/>
      <c r="T185" s="516"/>
      <c r="U185" s="516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19">
        <v>5.04</v>
      </c>
      <c r="E186" s="519"/>
      <c r="F186" s="367"/>
      <c r="G186" s="127"/>
      <c r="H186" s="508">
        <f t="shared" si="43"/>
        <v>0</v>
      </c>
      <c r="I186" s="508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16"/>
      <c r="P186" s="516"/>
      <c r="Q186" s="516"/>
      <c r="R186" s="516"/>
      <c r="S186" s="516"/>
      <c r="T186" s="516"/>
      <c r="U186" s="516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19">
        <v>5.04</v>
      </c>
      <c r="E187" s="519"/>
      <c r="F187" s="367"/>
      <c r="G187" s="127"/>
      <c r="H187" s="508">
        <f t="shared" si="43"/>
        <v>0</v>
      </c>
      <c r="I187" s="508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16"/>
      <c r="P187" s="516"/>
      <c r="Q187" s="516"/>
      <c r="R187" s="516"/>
      <c r="S187" s="516"/>
      <c r="T187" s="516"/>
      <c r="U187" s="516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19"/>
      <c r="E188" s="519"/>
      <c r="F188" s="519"/>
      <c r="G188" s="127"/>
      <c r="H188" s="508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16"/>
      <c r="P188" s="516"/>
      <c r="Q188" s="516"/>
      <c r="R188" s="516"/>
      <c r="S188" s="516"/>
      <c r="T188" s="516"/>
      <c r="U188" s="516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19"/>
      <c r="E189" s="519"/>
      <c r="F189" s="519"/>
      <c r="G189" s="127"/>
      <c r="H189" s="508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16"/>
      <c r="P189" s="516"/>
      <c r="Q189" s="516"/>
      <c r="R189" s="516"/>
      <c r="S189" s="516"/>
      <c r="T189" s="516"/>
      <c r="U189" s="516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19">
        <v>5.0599999999999996</v>
      </c>
      <c r="E190" s="519"/>
      <c r="F190" s="519"/>
      <c r="G190" s="127"/>
      <c r="H190" s="508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16"/>
      <c r="P190" s="516"/>
      <c r="Q190" s="516"/>
      <c r="R190" s="516"/>
      <c r="S190" s="516"/>
      <c r="T190" s="516"/>
      <c r="U190" s="516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19">
        <v>5.09</v>
      </c>
      <c r="E191" s="519"/>
      <c r="F191" s="519"/>
      <c r="G191" s="127"/>
      <c r="H191" s="508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16"/>
      <c r="P191" s="516"/>
      <c r="Q191" s="516"/>
      <c r="R191" s="516"/>
      <c r="S191" s="516"/>
      <c r="T191" s="516"/>
      <c r="U191" s="516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19">
        <v>5.09</v>
      </c>
      <c r="E192" s="519"/>
      <c r="F192" s="519"/>
      <c r="G192" s="127"/>
      <c r="H192" s="508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16"/>
      <c r="P192" s="516"/>
      <c r="Q192" s="516"/>
      <c r="R192" s="516"/>
      <c r="S192" s="516"/>
      <c r="T192" s="516"/>
      <c r="U192" s="516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14" t="s">
        <v>190</v>
      </c>
      <c r="D193" s="519">
        <v>4.8</v>
      </c>
      <c r="E193" s="519"/>
      <c r="F193" s="519"/>
      <c r="G193" s="127"/>
      <c r="H193" s="508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16"/>
      <c r="P193" s="516"/>
      <c r="Q193" s="516"/>
      <c r="R193" s="516"/>
      <c r="S193" s="516"/>
      <c r="T193" s="516"/>
      <c r="U193" s="516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14" t="s">
        <v>187</v>
      </c>
      <c r="D194" s="519">
        <v>4.8</v>
      </c>
      <c r="E194" s="519"/>
      <c r="F194" s="519"/>
      <c r="G194" s="127"/>
      <c r="H194" s="508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16"/>
      <c r="P194" s="516"/>
      <c r="Q194" s="516"/>
      <c r="R194" s="516"/>
      <c r="S194" s="516"/>
      <c r="T194" s="516"/>
      <c r="U194" s="516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14" t="s">
        <v>179</v>
      </c>
      <c r="D195" s="519">
        <v>4.8</v>
      </c>
      <c r="E195" s="519"/>
      <c r="F195" s="519"/>
      <c r="G195" s="127"/>
      <c r="H195" s="508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16"/>
      <c r="P195" s="516"/>
      <c r="Q195" s="516"/>
      <c r="R195" s="516"/>
      <c r="S195" s="516"/>
      <c r="T195" s="516"/>
      <c r="U195" s="516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14" t="s">
        <v>199</v>
      </c>
      <c r="D196" s="519">
        <v>4.8</v>
      </c>
      <c r="E196" s="519"/>
      <c r="F196" s="519"/>
      <c r="G196" s="127"/>
      <c r="H196" s="508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16"/>
      <c r="P196" s="516"/>
      <c r="Q196" s="516"/>
      <c r="R196" s="516"/>
      <c r="S196" s="516"/>
      <c r="T196" s="516"/>
      <c r="U196" s="516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19">
        <v>4.99</v>
      </c>
      <c r="E197" s="519"/>
      <c r="F197" s="519"/>
      <c r="G197" s="127"/>
      <c r="H197" s="508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16"/>
      <c r="P197" s="516"/>
      <c r="Q197" s="516"/>
      <c r="R197" s="516"/>
      <c r="S197" s="516"/>
      <c r="T197" s="516"/>
      <c r="U197" s="516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19">
        <v>4.99</v>
      </c>
      <c r="E198" s="519"/>
      <c r="F198" s="519"/>
      <c r="G198" s="127"/>
      <c r="H198" s="508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16"/>
      <c r="P198" s="516"/>
      <c r="Q198" s="516"/>
      <c r="R198" s="516"/>
      <c r="S198" s="516"/>
      <c r="T198" s="516"/>
      <c r="U198" s="516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11" t="s">
        <v>201</v>
      </c>
      <c r="B199" s="612"/>
      <c r="C199" s="517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07" t="s">
        <v>206</v>
      </c>
      <c r="C200" s="125" t="s">
        <v>199</v>
      </c>
      <c r="D200" s="519">
        <v>5.03</v>
      </c>
      <c r="E200" s="519"/>
      <c r="F200" s="519"/>
      <c r="G200" s="127"/>
      <c r="H200" s="508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12"/>
      <c r="P200" s="512"/>
      <c r="Q200" s="512"/>
      <c r="R200" s="512"/>
      <c r="S200" s="512"/>
      <c r="T200" s="512"/>
      <c r="U200" s="512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07" t="s">
        <v>425</v>
      </c>
      <c r="C201" s="177" t="s">
        <v>427</v>
      </c>
      <c r="D201" s="519">
        <v>5.03</v>
      </c>
      <c r="E201" s="519"/>
      <c r="F201" s="519"/>
      <c r="G201" s="127"/>
      <c r="H201" s="508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12"/>
      <c r="P201" s="512"/>
      <c r="Q201" s="512"/>
      <c r="R201" s="512"/>
      <c r="S201" s="512"/>
      <c r="T201" s="512"/>
      <c r="U201" s="512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07" t="s">
        <v>206</v>
      </c>
      <c r="C202" s="125" t="s">
        <v>186</v>
      </c>
      <c r="D202" s="519">
        <v>5.03</v>
      </c>
      <c r="E202" s="519"/>
      <c r="F202" s="519"/>
      <c r="G202" s="127"/>
      <c r="H202" s="508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12"/>
      <c r="P202" s="512"/>
      <c r="Q202" s="512"/>
      <c r="R202" s="512"/>
      <c r="S202" s="512"/>
      <c r="T202" s="512"/>
      <c r="U202" s="512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07" t="s">
        <v>206</v>
      </c>
      <c r="C203" s="125" t="s">
        <v>203</v>
      </c>
      <c r="D203" s="519">
        <v>5.03</v>
      </c>
      <c r="E203" s="519"/>
      <c r="F203" s="519"/>
      <c r="G203" s="127"/>
      <c r="H203" s="508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12"/>
      <c r="P203" s="512"/>
      <c r="Q203" s="512"/>
      <c r="R203" s="512"/>
      <c r="S203" s="512"/>
      <c r="T203" s="512"/>
      <c r="U203" s="512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07" t="s">
        <v>206</v>
      </c>
      <c r="C204" s="125" t="s">
        <v>207</v>
      </c>
      <c r="D204" s="519">
        <v>5.03</v>
      </c>
      <c r="E204" s="519"/>
      <c r="F204" s="519"/>
      <c r="G204" s="127"/>
      <c r="H204" s="508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12"/>
      <c r="P204" s="512"/>
      <c r="Q204" s="512"/>
      <c r="R204" s="512"/>
      <c r="S204" s="512"/>
      <c r="T204" s="512"/>
      <c r="U204" s="512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07" t="s">
        <v>414</v>
      </c>
      <c r="C205" s="177" t="s">
        <v>415</v>
      </c>
      <c r="D205" s="519">
        <v>5.03</v>
      </c>
      <c r="E205" s="519"/>
      <c r="F205" s="519"/>
      <c r="G205" s="127"/>
      <c r="H205" s="508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12"/>
      <c r="P205" s="512"/>
      <c r="Q205" s="512"/>
      <c r="R205" s="512"/>
      <c r="S205" s="512"/>
      <c r="T205" s="512"/>
      <c r="U205" s="512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07" t="s">
        <v>414</v>
      </c>
      <c r="C206" s="177" t="s">
        <v>416</v>
      </c>
      <c r="D206" s="519">
        <v>5.03</v>
      </c>
      <c r="E206" s="519"/>
      <c r="F206" s="519"/>
      <c r="G206" s="127"/>
      <c r="H206" s="508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12"/>
      <c r="P206" s="512"/>
      <c r="Q206" s="512"/>
      <c r="R206" s="512"/>
      <c r="S206" s="512"/>
      <c r="T206" s="512"/>
      <c r="U206" s="512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07" t="s">
        <v>414</v>
      </c>
      <c r="C207" s="177" t="s">
        <v>61</v>
      </c>
      <c r="D207" s="519">
        <v>5.03</v>
      </c>
      <c r="E207" s="519"/>
      <c r="F207" s="519"/>
      <c r="G207" s="127"/>
      <c r="H207" s="508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12"/>
      <c r="P207" s="512"/>
      <c r="Q207" s="512"/>
      <c r="R207" s="512"/>
      <c r="S207" s="512"/>
      <c r="T207" s="512"/>
      <c r="U207" s="512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07" t="s">
        <v>208</v>
      </c>
      <c r="C208" s="125" t="s">
        <v>179</v>
      </c>
      <c r="D208" s="519">
        <v>5.08</v>
      </c>
      <c r="E208" s="519"/>
      <c r="F208" s="519"/>
      <c r="G208" s="127"/>
      <c r="H208" s="508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12"/>
      <c r="P208" s="512"/>
      <c r="Q208" s="512"/>
      <c r="R208" s="512"/>
      <c r="S208" s="512"/>
      <c r="T208" s="512"/>
      <c r="U208" s="512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07" t="s">
        <v>208</v>
      </c>
      <c r="C209" s="125" t="s">
        <v>204</v>
      </c>
      <c r="D209" s="519">
        <v>5.08</v>
      </c>
      <c r="E209" s="519"/>
      <c r="F209" s="519"/>
      <c r="G209" s="127"/>
      <c r="H209" s="508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12"/>
      <c r="P209" s="512"/>
      <c r="Q209" s="512"/>
      <c r="R209" s="512"/>
      <c r="S209" s="512"/>
      <c r="T209" s="512"/>
      <c r="U209" s="512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07" t="s">
        <v>208</v>
      </c>
      <c r="C210" s="125" t="s">
        <v>205</v>
      </c>
      <c r="D210" s="519">
        <v>5.08</v>
      </c>
      <c r="E210" s="519"/>
      <c r="F210" s="519"/>
      <c r="G210" s="127"/>
      <c r="H210" s="508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12"/>
      <c r="P210" s="512"/>
      <c r="Q210" s="512"/>
      <c r="R210" s="512"/>
      <c r="S210" s="512"/>
      <c r="T210" s="512"/>
      <c r="U210" s="512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07" t="s">
        <v>208</v>
      </c>
      <c r="C211" s="125" t="s">
        <v>186</v>
      </c>
      <c r="D211" s="519">
        <v>5.08</v>
      </c>
      <c r="E211" s="519"/>
      <c r="F211" s="519"/>
      <c r="G211" s="127"/>
      <c r="H211" s="508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12"/>
      <c r="P211" s="512"/>
      <c r="Q211" s="512"/>
      <c r="R211" s="512"/>
      <c r="S211" s="512"/>
      <c r="T211" s="512"/>
      <c r="U211" s="512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07" t="s">
        <v>208</v>
      </c>
      <c r="C212" s="125" t="s">
        <v>203</v>
      </c>
      <c r="D212" s="519">
        <v>5.08</v>
      </c>
      <c r="E212" s="519"/>
      <c r="F212" s="519"/>
      <c r="G212" s="127"/>
      <c r="H212" s="508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12"/>
      <c r="P212" s="512"/>
      <c r="Q212" s="512"/>
      <c r="R212" s="512"/>
      <c r="S212" s="512"/>
      <c r="T212" s="512"/>
      <c r="U212" s="512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07" t="s">
        <v>208</v>
      </c>
      <c r="C213" s="125" t="s">
        <v>199</v>
      </c>
      <c r="D213" s="519">
        <v>5.08</v>
      </c>
      <c r="E213" s="519"/>
      <c r="F213" s="519"/>
      <c r="G213" s="127"/>
      <c r="H213" s="508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16"/>
      <c r="P213" s="516"/>
      <c r="Q213" s="516"/>
      <c r="R213" s="516"/>
      <c r="S213" s="516"/>
      <c r="T213" s="516"/>
      <c r="U213" s="516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07" t="s">
        <v>208</v>
      </c>
      <c r="C214" s="125" t="s">
        <v>187</v>
      </c>
      <c r="D214" s="519">
        <v>5.08</v>
      </c>
      <c r="E214" s="519"/>
      <c r="F214" s="519"/>
      <c r="G214" s="127"/>
      <c r="H214" s="508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12"/>
      <c r="P214" s="512"/>
      <c r="Q214" s="512"/>
      <c r="R214" s="512"/>
      <c r="S214" s="512"/>
      <c r="T214" s="512"/>
      <c r="U214" s="512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07" t="s">
        <v>208</v>
      </c>
      <c r="C215" s="125" t="s">
        <v>207</v>
      </c>
      <c r="D215" s="519">
        <v>5.08</v>
      </c>
      <c r="E215" s="519"/>
      <c r="F215" s="519"/>
      <c r="G215" s="127"/>
      <c r="H215" s="508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16"/>
      <c r="P215" s="516"/>
      <c r="Q215" s="516"/>
      <c r="R215" s="516"/>
      <c r="S215" s="516"/>
      <c r="T215" s="516"/>
      <c r="U215" s="516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07" t="s">
        <v>209</v>
      </c>
      <c r="C216" s="125" t="s">
        <v>194</v>
      </c>
      <c r="D216" s="519">
        <v>5.03</v>
      </c>
      <c r="E216" s="519"/>
      <c r="F216" s="519"/>
      <c r="G216" s="127"/>
      <c r="H216" s="508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12"/>
      <c r="P216" s="512"/>
      <c r="Q216" s="512"/>
      <c r="R216" s="512"/>
      <c r="S216" s="512"/>
      <c r="T216" s="512"/>
      <c r="U216" s="512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07" t="s">
        <v>209</v>
      </c>
      <c r="C217" s="125" t="s">
        <v>179</v>
      </c>
      <c r="D217" s="519">
        <v>5.03</v>
      </c>
      <c r="E217" s="519"/>
      <c r="F217" s="519"/>
      <c r="G217" s="127"/>
      <c r="H217" s="508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12"/>
      <c r="P217" s="512"/>
      <c r="Q217" s="512"/>
      <c r="R217" s="512"/>
      <c r="S217" s="512"/>
      <c r="T217" s="512"/>
      <c r="U217" s="512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07" t="s">
        <v>209</v>
      </c>
      <c r="C218" s="125" t="s">
        <v>195</v>
      </c>
      <c r="D218" s="519">
        <v>5.03</v>
      </c>
      <c r="E218" s="519"/>
      <c r="F218" s="519"/>
      <c r="G218" s="127"/>
      <c r="H218" s="508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12"/>
      <c r="P218" s="512"/>
      <c r="Q218" s="512"/>
      <c r="R218" s="512"/>
      <c r="S218" s="512"/>
      <c r="T218" s="512"/>
      <c r="U218" s="512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07" t="s">
        <v>209</v>
      </c>
      <c r="C219" s="125" t="s">
        <v>204</v>
      </c>
      <c r="D219" s="519">
        <v>5.03</v>
      </c>
      <c r="E219" s="519"/>
      <c r="F219" s="519"/>
      <c r="G219" s="127"/>
      <c r="H219" s="508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12"/>
      <c r="P219" s="512"/>
      <c r="Q219" s="512"/>
      <c r="R219" s="512"/>
      <c r="S219" s="512"/>
      <c r="T219" s="512"/>
      <c r="U219" s="512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07" t="s">
        <v>382</v>
      </c>
      <c r="C220" s="177" t="s">
        <v>383</v>
      </c>
      <c r="D220" s="519">
        <v>5.03</v>
      </c>
      <c r="E220" s="519"/>
      <c r="F220" s="519"/>
      <c r="G220" s="127"/>
      <c r="H220" s="508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12"/>
      <c r="P220" s="512"/>
      <c r="Q220" s="512"/>
      <c r="R220" s="512"/>
      <c r="S220" s="512"/>
      <c r="T220" s="512"/>
      <c r="U220" s="512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07" t="s">
        <v>382</v>
      </c>
      <c r="C221" s="177" t="s">
        <v>384</v>
      </c>
      <c r="D221" s="519">
        <v>5.03</v>
      </c>
      <c r="E221" s="519"/>
      <c r="F221" s="519"/>
      <c r="G221" s="127"/>
      <c r="H221" s="508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12"/>
      <c r="P221" s="512"/>
      <c r="Q221" s="512"/>
      <c r="R221" s="512"/>
      <c r="S221" s="512"/>
      <c r="T221" s="512"/>
      <c r="U221" s="512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07" t="s">
        <v>382</v>
      </c>
      <c r="C222" s="177" t="s">
        <v>389</v>
      </c>
      <c r="D222" s="519">
        <v>5.03</v>
      </c>
      <c r="E222" s="519"/>
      <c r="F222" s="519"/>
      <c r="G222" s="127"/>
      <c r="H222" s="508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12"/>
      <c r="P222" s="512"/>
      <c r="Q222" s="512"/>
      <c r="R222" s="512"/>
      <c r="S222" s="512"/>
      <c r="T222" s="512"/>
      <c r="U222" s="512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07" t="s">
        <v>382</v>
      </c>
      <c r="C223" s="177" t="s">
        <v>391</v>
      </c>
      <c r="D223" s="519">
        <v>5.03</v>
      </c>
      <c r="E223" s="519"/>
      <c r="F223" s="519"/>
      <c r="G223" s="127"/>
      <c r="H223" s="508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12"/>
      <c r="P223" s="512"/>
      <c r="Q223" s="512"/>
      <c r="R223" s="512"/>
      <c r="S223" s="512"/>
      <c r="T223" s="512"/>
      <c r="U223" s="512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07" t="s">
        <v>418</v>
      </c>
      <c r="C224" s="177" t="s">
        <v>364</v>
      </c>
      <c r="D224" s="519">
        <v>5.03</v>
      </c>
      <c r="E224" s="519"/>
      <c r="F224" s="519"/>
      <c r="G224" s="127"/>
      <c r="H224" s="508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12"/>
      <c r="P224" s="512"/>
      <c r="Q224" s="512"/>
      <c r="R224" s="512"/>
      <c r="S224" s="512"/>
      <c r="T224" s="512"/>
      <c r="U224" s="512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07" t="s">
        <v>418</v>
      </c>
      <c r="C225" s="177" t="s">
        <v>365</v>
      </c>
      <c r="D225" s="519">
        <v>5.03</v>
      </c>
      <c r="E225" s="519"/>
      <c r="F225" s="519"/>
      <c r="G225" s="127"/>
      <c r="H225" s="508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12"/>
      <c r="P225" s="512"/>
      <c r="Q225" s="512"/>
      <c r="R225" s="512"/>
      <c r="S225" s="512"/>
      <c r="T225" s="512"/>
      <c r="U225" s="512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07" t="s">
        <v>418</v>
      </c>
      <c r="C226" s="177" t="s">
        <v>366</v>
      </c>
      <c r="D226" s="519">
        <v>5.03</v>
      </c>
      <c r="E226" s="519"/>
      <c r="F226" s="519"/>
      <c r="G226" s="127"/>
      <c r="H226" s="508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12"/>
      <c r="P226" s="512"/>
      <c r="Q226" s="512"/>
      <c r="R226" s="512"/>
      <c r="S226" s="512"/>
      <c r="T226" s="512"/>
      <c r="U226" s="512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07" t="s">
        <v>418</v>
      </c>
      <c r="C227" s="177" t="s">
        <v>367</v>
      </c>
      <c r="D227" s="519">
        <v>5.03</v>
      </c>
      <c r="E227" s="519"/>
      <c r="F227" s="519"/>
      <c r="G227" s="127"/>
      <c r="H227" s="508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12"/>
      <c r="P227" s="512"/>
      <c r="Q227" s="512"/>
      <c r="R227" s="512"/>
      <c r="S227" s="512"/>
      <c r="T227" s="512"/>
      <c r="U227" s="512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19">
        <v>5.03</v>
      </c>
      <c r="E228" s="519"/>
      <c r="F228" s="519"/>
      <c r="G228" s="146"/>
      <c r="H228" s="508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16"/>
      <c r="P228" s="516"/>
      <c r="Q228" s="516"/>
      <c r="R228" s="516"/>
      <c r="S228" s="516"/>
      <c r="T228" s="516"/>
      <c r="U228" s="516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19">
        <v>5.03</v>
      </c>
      <c r="E229" s="519"/>
      <c r="F229" s="519"/>
      <c r="G229" s="146"/>
      <c r="H229" s="508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16"/>
      <c r="P229" s="516"/>
      <c r="Q229" s="516"/>
      <c r="R229" s="516"/>
      <c r="S229" s="516"/>
      <c r="T229" s="516"/>
      <c r="U229" s="516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19">
        <v>5.03</v>
      </c>
      <c r="E230" s="519"/>
      <c r="F230" s="519"/>
      <c r="G230" s="146"/>
      <c r="H230" s="508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16"/>
      <c r="P230" s="516"/>
      <c r="Q230" s="516"/>
      <c r="R230" s="516"/>
      <c r="S230" s="516"/>
      <c r="T230" s="516"/>
      <c r="U230" s="516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19">
        <v>5.03</v>
      </c>
      <c r="E231" s="519"/>
      <c r="F231" s="519"/>
      <c r="G231" s="127"/>
      <c r="H231" s="508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16"/>
      <c r="P231" s="516"/>
      <c r="Q231" s="516"/>
      <c r="R231" s="516"/>
      <c r="S231" s="516"/>
      <c r="T231" s="516"/>
      <c r="U231" s="516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19">
        <v>5.03</v>
      </c>
      <c r="E232" s="519"/>
      <c r="F232" s="519"/>
      <c r="G232" s="127"/>
      <c r="H232" s="508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16"/>
      <c r="P232" s="516"/>
      <c r="Q232" s="516"/>
      <c r="R232" s="516"/>
      <c r="S232" s="516"/>
      <c r="T232" s="516"/>
      <c r="U232" s="516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19">
        <v>5.03</v>
      </c>
      <c r="E233" s="519"/>
      <c r="F233" s="519"/>
      <c r="G233" s="127"/>
      <c r="H233" s="508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16"/>
      <c r="P233" s="516"/>
      <c r="Q233" s="516"/>
      <c r="R233" s="516"/>
      <c r="S233" s="516"/>
      <c r="T233" s="516"/>
      <c r="U233" s="516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19">
        <v>5.03</v>
      </c>
      <c r="E234" s="519"/>
      <c r="F234" s="519"/>
      <c r="G234" s="127"/>
      <c r="H234" s="508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16"/>
      <c r="P234" s="516"/>
      <c r="Q234" s="516"/>
      <c r="R234" s="516"/>
      <c r="S234" s="516"/>
      <c r="T234" s="516"/>
      <c r="U234" s="516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19">
        <v>5.03</v>
      </c>
      <c r="E235" s="519"/>
      <c r="F235" s="519"/>
      <c r="G235" s="127"/>
      <c r="H235" s="508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16"/>
      <c r="P235" s="516"/>
      <c r="Q235" s="516"/>
      <c r="R235" s="516"/>
      <c r="S235" s="516"/>
      <c r="T235" s="516"/>
      <c r="U235" s="516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19">
        <v>5.03</v>
      </c>
      <c r="E236" s="519"/>
      <c r="F236" s="519"/>
      <c r="G236" s="127"/>
      <c r="H236" s="508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16"/>
      <c r="P236" s="516"/>
      <c r="Q236" s="516"/>
      <c r="R236" s="516"/>
      <c r="S236" s="516"/>
      <c r="T236" s="516"/>
      <c r="U236" s="516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19">
        <v>5.03</v>
      </c>
      <c r="E237" s="519"/>
      <c r="F237" s="519"/>
      <c r="G237" s="127"/>
      <c r="H237" s="508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16"/>
      <c r="P237" s="516"/>
      <c r="Q237" s="516"/>
      <c r="R237" s="516"/>
      <c r="S237" s="516"/>
      <c r="T237" s="516"/>
      <c r="U237" s="516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19">
        <v>5.03</v>
      </c>
      <c r="E238" s="519"/>
      <c r="F238" s="519"/>
      <c r="G238" s="127"/>
      <c r="H238" s="508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16"/>
      <c r="P238" s="516"/>
      <c r="Q238" s="516"/>
      <c r="R238" s="516"/>
      <c r="S238" s="516"/>
      <c r="T238" s="516"/>
      <c r="U238" s="516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19">
        <v>5</v>
      </c>
      <c r="E239" s="519"/>
      <c r="F239" s="519"/>
      <c r="G239" s="127"/>
      <c r="H239" s="508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16"/>
      <c r="P239" s="516"/>
      <c r="Q239" s="516"/>
      <c r="R239" s="516"/>
      <c r="S239" s="516"/>
      <c r="T239" s="516"/>
      <c r="U239" s="516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19">
        <v>5.03</v>
      </c>
      <c r="E240" s="519"/>
      <c r="F240" s="519"/>
      <c r="G240" s="127"/>
      <c r="H240" s="508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16"/>
      <c r="P240" s="516"/>
      <c r="Q240" s="516"/>
      <c r="R240" s="516"/>
      <c r="S240" s="516"/>
      <c r="T240" s="516"/>
      <c r="U240" s="516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19">
        <v>5.03</v>
      </c>
      <c r="E241" s="519"/>
      <c r="F241" s="519"/>
      <c r="G241" s="127"/>
      <c r="H241" s="508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16"/>
      <c r="P241" s="516"/>
      <c r="Q241" s="516"/>
      <c r="R241" s="516"/>
      <c r="S241" s="516"/>
      <c r="T241" s="516"/>
      <c r="U241" s="516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19"/>
      <c r="E242" s="519"/>
      <c r="F242" s="519"/>
      <c r="G242" s="127"/>
      <c r="H242" s="508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16"/>
      <c r="P242" s="516"/>
      <c r="Q242" s="516"/>
      <c r="R242" s="516"/>
      <c r="S242" s="516"/>
      <c r="T242" s="516"/>
      <c r="U242" s="516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19">
        <v>5.0599999999999996</v>
      </c>
      <c r="E243" s="519"/>
      <c r="F243" s="519"/>
      <c r="G243" s="127"/>
      <c r="H243" s="508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16"/>
      <c r="P243" s="516"/>
      <c r="Q243" s="516"/>
      <c r="R243" s="516"/>
      <c r="S243" s="516"/>
      <c r="T243" s="516"/>
      <c r="U243" s="516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19">
        <v>5.0599999999999996</v>
      </c>
      <c r="E244" s="519"/>
      <c r="F244" s="519"/>
      <c r="G244" s="127"/>
      <c r="H244" s="508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16"/>
      <c r="P244" s="516"/>
      <c r="Q244" s="516"/>
      <c r="R244" s="516"/>
      <c r="S244" s="516"/>
      <c r="T244" s="516"/>
      <c r="U244" s="516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19">
        <v>5.0599999999999996</v>
      </c>
      <c r="E245" s="519"/>
      <c r="F245" s="519"/>
      <c r="G245" s="127"/>
      <c r="H245" s="508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16"/>
      <c r="P245" s="516"/>
      <c r="Q245" s="516"/>
      <c r="R245" s="516"/>
      <c r="S245" s="516"/>
      <c r="T245" s="516"/>
      <c r="U245" s="516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19">
        <v>5.0599999999999996</v>
      </c>
      <c r="E246" s="519"/>
      <c r="F246" s="519"/>
      <c r="G246" s="127"/>
      <c r="H246" s="508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16"/>
      <c r="P246" s="516"/>
      <c r="Q246" s="516"/>
      <c r="R246" s="516"/>
      <c r="S246" s="516"/>
      <c r="T246" s="516"/>
      <c r="U246" s="516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19"/>
      <c r="E247" s="519"/>
      <c r="F247" s="519"/>
      <c r="G247" s="127"/>
      <c r="H247" s="508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16"/>
      <c r="P247" s="516"/>
      <c r="Q247" s="516"/>
      <c r="R247" s="516"/>
      <c r="S247" s="516"/>
      <c r="T247" s="516"/>
      <c r="U247" s="516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19"/>
      <c r="E248" s="519"/>
      <c r="F248" s="519"/>
      <c r="G248" s="127"/>
      <c r="H248" s="508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16"/>
      <c r="P248" s="516"/>
      <c r="Q248" s="516"/>
      <c r="R248" s="516"/>
      <c r="S248" s="516"/>
      <c r="T248" s="516"/>
      <c r="U248" s="516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19"/>
      <c r="E249" s="519"/>
      <c r="F249" s="519"/>
      <c r="G249" s="127"/>
      <c r="H249" s="508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16"/>
      <c r="P249" s="516"/>
      <c r="Q249" s="516"/>
      <c r="R249" s="516"/>
      <c r="S249" s="516"/>
      <c r="T249" s="516"/>
      <c r="U249" s="516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19"/>
      <c r="E250" s="519"/>
      <c r="F250" s="519"/>
      <c r="G250" s="127"/>
      <c r="H250" s="508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16"/>
      <c r="P250" s="516"/>
      <c r="Q250" s="516"/>
      <c r="R250" s="516"/>
      <c r="S250" s="516"/>
      <c r="T250" s="516"/>
      <c r="U250" s="516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19"/>
      <c r="E251" s="519"/>
      <c r="F251" s="519"/>
      <c r="G251" s="127"/>
      <c r="H251" s="508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16"/>
      <c r="P251" s="516"/>
      <c r="Q251" s="516"/>
      <c r="R251" s="516"/>
      <c r="S251" s="516"/>
      <c r="T251" s="516"/>
      <c r="U251" s="516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19"/>
      <c r="E252" s="519"/>
      <c r="F252" s="519"/>
      <c r="G252" s="127"/>
      <c r="H252" s="508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16"/>
      <c r="P252" s="516"/>
      <c r="Q252" s="516"/>
      <c r="R252" s="516"/>
      <c r="S252" s="516"/>
      <c r="T252" s="516"/>
      <c r="U252" s="516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19"/>
      <c r="E253" s="519"/>
      <c r="F253" s="519"/>
      <c r="G253" s="127"/>
      <c r="H253" s="508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16"/>
      <c r="P253" s="516"/>
      <c r="Q253" s="516"/>
      <c r="R253" s="516"/>
      <c r="S253" s="516"/>
      <c r="T253" s="516"/>
      <c r="U253" s="516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19"/>
      <c r="E254" s="519"/>
      <c r="F254" s="519"/>
      <c r="G254" s="127"/>
      <c r="H254" s="508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16"/>
      <c r="P254" s="516"/>
      <c r="Q254" s="516"/>
      <c r="R254" s="516"/>
      <c r="S254" s="516"/>
      <c r="T254" s="516"/>
      <c r="U254" s="516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19"/>
      <c r="E255" s="519"/>
      <c r="F255" s="519"/>
      <c r="G255" s="127"/>
      <c r="H255" s="508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16"/>
      <c r="P255" s="516"/>
      <c r="Q255" s="516"/>
      <c r="R255" s="516"/>
      <c r="S255" s="516"/>
      <c r="T255" s="516"/>
      <c r="U255" s="516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19"/>
      <c r="E256" s="519"/>
      <c r="F256" s="519"/>
      <c r="G256" s="127"/>
      <c r="H256" s="508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16"/>
      <c r="P256" s="516"/>
      <c r="Q256" s="516"/>
      <c r="R256" s="516"/>
      <c r="S256" s="516"/>
      <c r="T256" s="516"/>
      <c r="U256" s="516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9" t="s">
        <v>216</v>
      </c>
      <c r="B257" s="619"/>
      <c r="C257" s="517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07" t="s">
        <v>217</v>
      </c>
      <c r="C258" s="125" t="s">
        <v>179</v>
      </c>
      <c r="D258" s="519">
        <v>5.03</v>
      </c>
      <c r="E258" s="519"/>
      <c r="F258" s="519"/>
      <c r="G258" s="127"/>
      <c r="H258" s="508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16"/>
      <c r="P258" s="516"/>
      <c r="Q258" s="516"/>
      <c r="R258" s="516"/>
      <c r="S258" s="516"/>
      <c r="T258" s="516"/>
      <c r="U258" s="516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07" t="s">
        <v>217</v>
      </c>
      <c r="C259" s="125" t="s">
        <v>186</v>
      </c>
      <c r="D259" s="519">
        <v>5.03</v>
      </c>
      <c r="E259" s="519"/>
      <c r="F259" s="519"/>
      <c r="G259" s="127"/>
      <c r="H259" s="508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16"/>
      <c r="P259" s="516"/>
      <c r="Q259" s="516"/>
      <c r="R259" s="516"/>
      <c r="S259" s="516"/>
      <c r="T259" s="516"/>
      <c r="U259" s="516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07" t="s">
        <v>217</v>
      </c>
      <c r="C260" s="125" t="s">
        <v>204</v>
      </c>
      <c r="D260" s="519">
        <v>5.03</v>
      </c>
      <c r="E260" s="519"/>
      <c r="F260" s="519"/>
      <c r="G260" s="127"/>
      <c r="H260" s="508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16"/>
      <c r="P260" s="516"/>
      <c r="Q260" s="516"/>
      <c r="R260" s="516"/>
      <c r="S260" s="516"/>
      <c r="T260" s="516"/>
      <c r="U260" s="516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19">
        <v>5.03</v>
      </c>
      <c r="E261" s="519"/>
      <c r="F261" s="519"/>
      <c r="G261" s="127"/>
      <c r="H261" s="508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16"/>
      <c r="P261" s="516"/>
      <c r="Q261" s="516"/>
      <c r="R261" s="516"/>
      <c r="S261" s="516"/>
      <c r="T261" s="516"/>
      <c r="U261" s="516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19">
        <v>5.03</v>
      </c>
      <c r="E262" s="519"/>
      <c r="F262" s="519"/>
      <c r="G262" s="127"/>
      <c r="H262" s="508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16"/>
      <c r="P262" s="516"/>
      <c r="Q262" s="516"/>
      <c r="R262" s="516"/>
      <c r="S262" s="516"/>
      <c r="T262" s="516"/>
      <c r="U262" s="516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19">
        <v>5.03</v>
      </c>
      <c r="E263" s="519"/>
      <c r="F263" s="519"/>
      <c r="G263" s="127"/>
      <c r="H263" s="508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16"/>
      <c r="P263" s="516"/>
      <c r="Q263" s="516"/>
      <c r="R263" s="516"/>
      <c r="S263" s="516"/>
      <c r="T263" s="516"/>
      <c r="U263" s="516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19">
        <v>5.03</v>
      </c>
      <c r="E264" s="519"/>
      <c r="F264" s="519"/>
      <c r="G264" s="127"/>
      <c r="H264" s="508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16"/>
      <c r="P264" s="516"/>
      <c r="Q264" s="516"/>
      <c r="R264" s="516"/>
      <c r="S264" s="516"/>
      <c r="T264" s="516"/>
      <c r="U264" s="516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19">
        <v>5.03</v>
      </c>
      <c r="E265" s="519"/>
      <c r="F265" s="519"/>
      <c r="G265" s="127"/>
      <c r="H265" s="508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16"/>
      <c r="P265" s="516"/>
      <c r="Q265" s="516"/>
      <c r="R265" s="516"/>
      <c r="S265" s="516"/>
      <c r="T265" s="516"/>
      <c r="U265" s="516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19">
        <v>5.03</v>
      </c>
      <c r="E266" s="519"/>
      <c r="F266" s="519"/>
      <c r="G266" s="146"/>
      <c r="H266" s="508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16"/>
      <c r="P266" s="516"/>
      <c r="Q266" s="516"/>
      <c r="R266" s="516"/>
      <c r="S266" s="516"/>
      <c r="T266" s="516"/>
      <c r="U266" s="516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19">
        <v>5.03</v>
      </c>
      <c r="E267" s="519"/>
      <c r="F267" s="519"/>
      <c r="G267" s="127"/>
      <c r="H267" s="508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16"/>
      <c r="P267" s="516"/>
      <c r="Q267" s="516"/>
      <c r="R267" s="516"/>
      <c r="S267" s="516"/>
      <c r="T267" s="516"/>
      <c r="U267" s="516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19">
        <v>5.03</v>
      </c>
      <c r="E268" s="519"/>
      <c r="F268" s="519"/>
      <c r="G268" s="127"/>
      <c r="H268" s="508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16"/>
      <c r="P268" s="516"/>
      <c r="Q268" s="516"/>
      <c r="R268" s="516"/>
      <c r="S268" s="516"/>
      <c r="T268" s="516"/>
      <c r="U268" s="516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19">
        <v>5.03</v>
      </c>
      <c r="E269" s="519"/>
      <c r="F269" s="519"/>
      <c r="G269" s="127"/>
      <c r="H269" s="508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16"/>
      <c r="P269" s="516"/>
      <c r="Q269" s="516"/>
      <c r="R269" s="516"/>
      <c r="S269" s="516"/>
      <c r="T269" s="516"/>
      <c r="U269" s="516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19">
        <v>5.03</v>
      </c>
      <c r="E270" s="519"/>
      <c r="F270" s="519"/>
      <c r="G270" s="127"/>
      <c r="H270" s="508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16"/>
      <c r="P270" s="516"/>
      <c r="Q270" s="516"/>
      <c r="R270" s="516"/>
      <c r="S270" s="516"/>
      <c r="T270" s="516"/>
      <c r="U270" s="516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19">
        <v>5.03</v>
      </c>
      <c r="E271" s="519"/>
      <c r="F271" s="519"/>
      <c r="G271" s="127"/>
      <c r="H271" s="508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16"/>
      <c r="P271" s="516"/>
      <c r="Q271" s="516"/>
      <c r="R271" s="516"/>
      <c r="S271" s="516"/>
      <c r="T271" s="516"/>
      <c r="U271" s="516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19">
        <v>5.03</v>
      </c>
      <c r="E272" s="519"/>
      <c r="F272" s="519"/>
      <c r="G272" s="127"/>
      <c r="H272" s="508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16"/>
      <c r="P272" s="516"/>
      <c r="Q272" s="516"/>
      <c r="R272" s="516"/>
      <c r="S272" s="516"/>
      <c r="T272" s="516"/>
      <c r="U272" s="516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19">
        <v>5.03</v>
      </c>
      <c r="E273" s="519"/>
      <c r="F273" s="519"/>
      <c r="G273" s="127"/>
      <c r="H273" s="508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16"/>
      <c r="P273" s="516"/>
      <c r="Q273" s="516"/>
      <c r="R273" s="516"/>
      <c r="S273" s="516"/>
      <c r="T273" s="516"/>
      <c r="U273" s="516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07" t="s">
        <v>222</v>
      </c>
      <c r="C274" s="125" t="s">
        <v>181</v>
      </c>
      <c r="D274" s="519">
        <v>9.36</v>
      </c>
      <c r="E274" s="519"/>
      <c r="F274" s="519"/>
      <c r="G274" s="127"/>
      <c r="H274" s="508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16"/>
      <c r="P274" s="516"/>
      <c r="Q274" s="516"/>
      <c r="R274" s="516"/>
      <c r="S274" s="516"/>
      <c r="T274" s="516"/>
      <c r="U274" s="516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07" t="s">
        <v>222</v>
      </c>
      <c r="C275" s="125" t="s">
        <v>179</v>
      </c>
      <c r="D275" s="519">
        <v>9.36</v>
      </c>
      <c r="E275" s="519"/>
      <c r="F275" s="519"/>
      <c r="G275" s="127"/>
      <c r="H275" s="508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16"/>
      <c r="P275" s="516"/>
      <c r="Q275" s="516"/>
      <c r="R275" s="516"/>
      <c r="S275" s="516"/>
      <c r="T275" s="516"/>
      <c r="U275" s="516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07" t="s">
        <v>222</v>
      </c>
      <c r="C276" s="125" t="s">
        <v>221</v>
      </c>
      <c r="D276" s="519">
        <v>9.36</v>
      </c>
      <c r="E276" s="519"/>
      <c r="F276" s="519"/>
      <c r="G276" s="127"/>
      <c r="H276" s="508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16"/>
      <c r="P276" s="516"/>
      <c r="Q276" s="516"/>
      <c r="R276" s="516"/>
      <c r="S276" s="516"/>
      <c r="T276" s="516"/>
      <c r="U276" s="516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07" t="s">
        <v>222</v>
      </c>
      <c r="C277" s="125" t="s">
        <v>186</v>
      </c>
      <c r="D277" s="519">
        <v>9.36</v>
      </c>
      <c r="E277" s="519"/>
      <c r="F277" s="519"/>
      <c r="G277" s="127"/>
      <c r="H277" s="508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16"/>
      <c r="P277" s="516"/>
      <c r="Q277" s="516"/>
      <c r="R277" s="516"/>
      <c r="S277" s="516"/>
      <c r="T277" s="516"/>
      <c r="U277" s="516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07" t="s">
        <v>393</v>
      </c>
      <c r="C278" s="177" t="s">
        <v>395</v>
      </c>
      <c r="D278" s="519">
        <v>5</v>
      </c>
      <c r="E278" s="519"/>
      <c r="F278" s="519"/>
      <c r="G278" s="127"/>
      <c r="H278" s="508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16"/>
      <c r="P278" s="516"/>
      <c r="Q278" s="516"/>
      <c r="R278" s="516"/>
      <c r="S278" s="516"/>
      <c r="T278" s="516"/>
      <c r="U278" s="516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07" t="s">
        <v>393</v>
      </c>
      <c r="C279" s="177" t="s">
        <v>402</v>
      </c>
      <c r="D279" s="519">
        <v>5</v>
      </c>
      <c r="E279" s="519"/>
      <c r="F279" s="519"/>
      <c r="G279" s="127"/>
      <c r="H279" s="508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16"/>
      <c r="P279" s="516"/>
      <c r="Q279" s="516"/>
      <c r="R279" s="516"/>
      <c r="S279" s="516"/>
      <c r="T279" s="516"/>
      <c r="U279" s="516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07" t="s">
        <v>404</v>
      </c>
      <c r="C280" s="177" t="s">
        <v>405</v>
      </c>
      <c r="D280" s="519">
        <v>5</v>
      </c>
      <c r="E280" s="519"/>
      <c r="F280" s="519"/>
      <c r="G280" s="127"/>
      <c r="H280" s="508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16"/>
      <c r="P280" s="516"/>
      <c r="Q280" s="516"/>
      <c r="R280" s="516"/>
      <c r="S280" s="516"/>
      <c r="T280" s="516"/>
      <c r="U280" s="516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07" t="s">
        <v>342</v>
      </c>
      <c r="C281" s="177" t="s">
        <v>372</v>
      </c>
      <c r="D281" s="519">
        <v>5</v>
      </c>
      <c r="E281" s="519"/>
      <c r="F281" s="519"/>
      <c r="G281" s="127"/>
      <c r="H281" s="508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16"/>
      <c r="P281" s="516"/>
      <c r="Q281" s="516"/>
      <c r="R281" s="516"/>
      <c r="S281" s="516"/>
      <c r="T281" s="516"/>
      <c r="U281" s="516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07" t="s">
        <v>343</v>
      </c>
      <c r="C282" s="125" t="s">
        <v>345</v>
      </c>
      <c r="D282" s="519">
        <v>5</v>
      </c>
      <c r="E282" s="519"/>
      <c r="F282" s="519"/>
      <c r="G282" s="127"/>
      <c r="H282" s="508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16"/>
      <c r="P282" s="516"/>
      <c r="Q282" s="516"/>
      <c r="R282" s="516"/>
      <c r="S282" s="516"/>
      <c r="T282" s="516"/>
      <c r="U282" s="516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07" t="s">
        <v>343</v>
      </c>
      <c r="C283" s="125" t="s">
        <v>347</v>
      </c>
      <c r="D283" s="519">
        <v>5</v>
      </c>
      <c r="E283" s="519"/>
      <c r="F283" s="519"/>
      <c r="G283" s="127"/>
      <c r="H283" s="508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16"/>
      <c r="P283" s="516"/>
      <c r="Q283" s="516"/>
      <c r="R283" s="516"/>
      <c r="S283" s="516"/>
      <c r="T283" s="516"/>
      <c r="U283" s="516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19">
        <v>5.0599999999999996</v>
      </c>
      <c r="E284" s="519"/>
      <c r="F284" s="519"/>
      <c r="G284" s="127"/>
      <c r="H284" s="508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16"/>
      <c r="P284" s="516"/>
      <c r="Q284" s="516"/>
      <c r="R284" s="516"/>
      <c r="S284" s="516"/>
      <c r="T284" s="516"/>
      <c r="U284" s="516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19">
        <v>5.0599999999999996</v>
      </c>
      <c r="E285" s="519"/>
      <c r="F285" s="519"/>
      <c r="G285" s="127"/>
      <c r="H285" s="508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16"/>
      <c r="P285" s="516"/>
      <c r="Q285" s="516"/>
      <c r="R285" s="516"/>
      <c r="S285" s="516"/>
      <c r="T285" s="516"/>
      <c r="U285" s="516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420</v>
      </c>
      <c r="D286" s="519">
        <v>5.03</v>
      </c>
      <c r="E286" s="519"/>
      <c r="F286" s="519"/>
      <c r="G286" s="127"/>
      <c r="H286" s="508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16"/>
      <c r="P286" s="516"/>
      <c r="Q286" s="516"/>
      <c r="R286" s="516"/>
      <c r="S286" s="516"/>
      <c r="T286" s="516"/>
      <c r="U286" s="516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19">
        <v>5.03</v>
      </c>
      <c r="E287" s="519"/>
      <c r="F287" s="519"/>
      <c r="G287" s="127"/>
      <c r="H287" s="508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16"/>
      <c r="P287" s="516"/>
      <c r="Q287" s="516"/>
      <c r="R287" s="516"/>
      <c r="S287" s="516"/>
      <c r="T287" s="516"/>
      <c r="U287" s="516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19">
        <v>5.03</v>
      </c>
      <c r="E288" s="519"/>
      <c r="F288" s="519"/>
      <c r="G288" s="127"/>
      <c r="H288" s="508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16"/>
      <c r="P288" s="516"/>
      <c r="Q288" s="516"/>
      <c r="R288" s="516"/>
      <c r="S288" s="516"/>
      <c r="T288" s="516"/>
      <c r="U288" s="516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19">
        <v>5.07</v>
      </c>
      <c r="E289" s="519"/>
      <c r="F289" s="519"/>
      <c r="G289" s="127"/>
      <c r="H289" s="508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16"/>
      <c r="P289" s="516"/>
      <c r="Q289" s="516"/>
      <c r="R289" s="516"/>
      <c r="S289" s="516"/>
      <c r="T289" s="516"/>
      <c r="U289" s="516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19">
        <v>5.07</v>
      </c>
      <c r="E290" s="519"/>
      <c r="F290" s="519"/>
      <c r="G290" s="127"/>
      <c r="H290" s="508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16"/>
      <c r="P290" s="516"/>
      <c r="Q290" s="516"/>
      <c r="R290" s="516"/>
      <c r="S290" s="516"/>
      <c r="T290" s="516"/>
      <c r="U290" s="516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19">
        <v>5.0599999999999996</v>
      </c>
      <c r="E291" s="519"/>
      <c r="F291" s="520"/>
      <c r="G291" s="127"/>
      <c r="H291" s="508">
        <f>D291*G291</f>
        <v>0</v>
      </c>
      <c r="I291" s="128"/>
      <c r="J291" s="129" t="str">
        <f t="array" ref="J291">IF(ISERROR(G291/I291),"",G291/I291)</f>
        <v/>
      </c>
      <c r="K291" s="508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16"/>
      <c r="P291" s="516"/>
      <c r="Q291" s="516"/>
      <c r="R291" s="516"/>
      <c r="S291" s="516"/>
      <c r="T291" s="516"/>
      <c r="U291" s="516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11" t="s">
        <v>224</v>
      </c>
      <c r="B292" s="612"/>
      <c r="C292" s="517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19">
        <v>5.03</v>
      </c>
      <c r="E293" s="519"/>
      <c r="F293" s="519"/>
      <c r="G293" s="146"/>
      <c r="H293" s="508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16"/>
      <c r="P293" s="516"/>
      <c r="Q293" s="516"/>
      <c r="R293" s="516"/>
      <c r="S293" s="516"/>
      <c r="T293" s="516"/>
      <c r="U293" s="516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19">
        <v>5.03</v>
      </c>
      <c r="E294" s="519"/>
      <c r="F294" s="519"/>
      <c r="G294" s="127"/>
      <c r="H294" s="508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16"/>
      <c r="P294" s="516"/>
      <c r="Q294" s="516"/>
      <c r="R294" s="516"/>
      <c r="S294" s="516"/>
      <c r="T294" s="516"/>
      <c r="U294" s="516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19">
        <v>5.04</v>
      </c>
      <c r="E295" s="519"/>
      <c r="F295" s="519"/>
      <c r="G295" s="127"/>
      <c r="H295" s="508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16"/>
      <c r="P295" s="516"/>
      <c r="Q295" s="516"/>
      <c r="R295" s="516"/>
      <c r="S295" s="516"/>
      <c r="T295" s="516"/>
      <c r="U295" s="516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19">
        <v>5.03</v>
      </c>
      <c r="E296" s="519"/>
      <c r="F296" s="519"/>
      <c r="G296" s="127"/>
      <c r="H296" s="508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16"/>
      <c r="P296" s="516"/>
      <c r="Q296" s="516"/>
      <c r="R296" s="516"/>
      <c r="S296" s="516"/>
      <c r="T296" s="516"/>
      <c r="U296" s="516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13" t="s">
        <v>203</v>
      </c>
      <c r="D297" s="519">
        <v>5.03</v>
      </c>
      <c r="E297" s="519"/>
      <c r="F297" s="519"/>
      <c r="G297" s="146"/>
      <c r="H297" s="508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16"/>
      <c r="P297" s="516"/>
      <c r="Q297" s="516"/>
      <c r="R297" s="516"/>
      <c r="S297" s="516"/>
      <c r="T297" s="516"/>
      <c r="U297" s="516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19">
        <v>5.03</v>
      </c>
      <c r="E298" s="519"/>
      <c r="F298" s="519"/>
      <c r="G298" s="127"/>
      <c r="H298" s="508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16"/>
      <c r="P298" s="516"/>
      <c r="Q298" s="516"/>
      <c r="R298" s="516"/>
      <c r="S298" s="516"/>
      <c r="T298" s="516"/>
      <c r="U298" s="516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19">
        <v>5.03</v>
      </c>
      <c r="E299" s="519"/>
      <c r="F299" s="519"/>
      <c r="G299" s="127"/>
      <c r="H299" s="508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16"/>
      <c r="P299" s="516"/>
      <c r="Q299" s="516"/>
      <c r="R299" s="516"/>
      <c r="S299" s="516"/>
      <c r="T299" s="516"/>
      <c r="U299" s="516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13" t="s">
        <v>228</v>
      </c>
      <c r="D300" s="519">
        <v>5.03</v>
      </c>
      <c r="E300" s="519"/>
      <c r="F300" s="519"/>
      <c r="G300" s="127"/>
      <c r="H300" s="508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16"/>
      <c r="P300" s="516"/>
      <c r="Q300" s="516"/>
      <c r="R300" s="516"/>
      <c r="S300" s="516"/>
      <c r="T300" s="516"/>
      <c r="U300" s="516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13" t="s">
        <v>212</v>
      </c>
      <c r="D301" s="519">
        <v>5.03</v>
      </c>
      <c r="E301" s="519"/>
      <c r="F301" s="519"/>
      <c r="G301" s="127"/>
      <c r="H301" s="508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16"/>
      <c r="P301" s="516"/>
      <c r="Q301" s="516"/>
      <c r="R301" s="516"/>
      <c r="S301" s="516"/>
      <c r="T301" s="516"/>
      <c r="U301" s="516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13" t="s">
        <v>203</v>
      </c>
      <c r="D302" s="519">
        <v>5.03</v>
      </c>
      <c r="E302" s="519"/>
      <c r="F302" s="519"/>
      <c r="G302" s="127"/>
      <c r="H302" s="508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16"/>
      <c r="P302" s="516"/>
      <c r="Q302" s="516"/>
      <c r="R302" s="516"/>
      <c r="S302" s="516"/>
      <c r="T302" s="516"/>
      <c r="U302" s="516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13" t="s">
        <v>186</v>
      </c>
      <c r="D303" s="519">
        <v>5.03</v>
      </c>
      <c r="E303" s="519"/>
      <c r="F303" s="519"/>
      <c r="G303" s="127"/>
      <c r="H303" s="508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16"/>
      <c r="P303" s="516"/>
      <c r="Q303" s="516"/>
      <c r="R303" s="516"/>
      <c r="S303" s="516"/>
      <c r="T303" s="516"/>
      <c r="U303" s="516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13" t="s">
        <v>228</v>
      </c>
      <c r="D304" s="519">
        <v>5.03</v>
      </c>
      <c r="E304" s="519"/>
      <c r="F304" s="519"/>
      <c r="G304" s="127"/>
      <c r="H304" s="508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16"/>
      <c r="P304" s="516"/>
      <c r="Q304" s="516"/>
      <c r="R304" s="516"/>
      <c r="S304" s="516"/>
      <c r="T304" s="516"/>
      <c r="U304" s="516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13" t="s">
        <v>199</v>
      </c>
      <c r="D305" s="519">
        <v>5.03</v>
      </c>
      <c r="E305" s="519"/>
      <c r="F305" s="519"/>
      <c r="G305" s="127"/>
      <c r="H305" s="508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16"/>
      <c r="P305" s="516"/>
      <c r="Q305" s="516"/>
      <c r="R305" s="516"/>
      <c r="S305" s="516"/>
      <c r="T305" s="516"/>
      <c r="U305" s="516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19">
        <v>5.0599999999999996</v>
      </c>
      <c r="E306" s="519"/>
      <c r="F306" s="519"/>
      <c r="G306" s="127"/>
      <c r="H306" s="508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16"/>
      <c r="P306" s="516"/>
      <c r="Q306" s="516"/>
      <c r="R306" s="516"/>
      <c r="S306" s="516"/>
      <c r="T306" s="516"/>
      <c r="U306" s="516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19">
        <v>5.0599999999999996</v>
      </c>
      <c r="E307" s="519"/>
      <c r="F307" s="519"/>
      <c r="G307" s="127"/>
      <c r="H307" s="508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16"/>
      <c r="P307" s="516"/>
      <c r="Q307" s="516"/>
      <c r="R307" s="516"/>
      <c r="S307" s="516"/>
      <c r="T307" s="516"/>
      <c r="U307" s="516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11" t="s">
        <v>231</v>
      </c>
      <c r="B308" s="612"/>
      <c r="C308" s="517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19">
        <v>5.04</v>
      </c>
      <c r="E309" s="519"/>
      <c r="F309" s="519"/>
      <c r="G309" s="127"/>
      <c r="H309" s="508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16"/>
      <c r="P309" s="516"/>
      <c r="Q309" s="516"/>
      <c r="R309" s="516"/>
      <c r="S309" s="516"/>
      <c r="T309" s="516"/>
      <c r="U309" s="516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19">
        <v>5.04</v>
      </c>
      <c r="E310" s="519"/>
      <c r="F310" s="519"/>
      <c r="G310" s="127"/>
      <c r="H310" s="508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16"/>
      <c r="P310" s="516"/>
      <c r="Q310" s="516"/>
      <c r="R310" s="516"/>
      <c r="S310" s="516"/>
      <c r="T310" s="516"/>
      <c r="U310" s="516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19">
        <v>5.04</v>
      </c>
      <c r="E311" s="519"/>
      <c r="F311" s="519"/>
      <c r="G311" s="127"/>
      <c r="H311" s="508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16"/>
      <c r="P311" s="516"/>
      <c r="Q311" s="516"/>
      <c r="R311" s="516"/>
      <c r="S311" s="516"/>
      <c r="T311" s="516"/>
      <c r="U311" s="516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19">
        <v>5.04</v>
      </c>
      <c r="E312" s="519"/>
      <c r="F312" s="519"/>
      <c r="G312" s="127"/>
      <c r="H312" s="508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16"/>
      <c r="P312" s="516"/>
      <c r="Q312" s="516"/>
      <c r="R312" s="516"/>
      <c r="S312" s="516"/>
      <c r="T312" s="516"/>
      <c r="U312" s="516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19">
        <v>5.04</v>
      </c>
      <c r="E313" s="519"/>
      <c r="F313" s="519"/>
      <c r="G313" s="127"/>
      <c r="H313" s="508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16"/>
      <c r="P313" s="516"/>
      <c r="Q313" s="516"/>
      <c r="R313" s="516"/>
      <c r="S313" s="516"/>
      <c r="T313" s="516"/>
      <c r="U313" s="516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19">
        <v>5.03</v>
      </c>
      <c r="E314" s="519"/>
      <c r="F314" s="519"/>
      <c r="G314" s="127"/>
      <c r="H314" s="508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16"/>
      <c r="P314" s="516"/>
      <c r="Q314" s="516"/>
      <c r="R314" s="516"/>
      <c r="S314" s="516"/>
      <c r="T314" s="516"/>
      <c r="U314" s="516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19">
        <v>5.03</v>
      </c>
      <c r="E315" s="519"/>
      <c r="F315" s="519"/>
      <c r="G315" s="127"/>
      <c r="H315" s="508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16"/>
      <c r="P315" s="516"/>
      <c r="Q315" s="516"/>
      <c r="R315" s="516"/>
      <c r="S315" s="516"/>
      <c r="T315" s="516"/>
      <c r="U315" s="516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511</v>
      </c>
      <c r="D316" s="519">
        <v>5.03</v>
      </c>
      <c r="E316" s="519"/>
      <c r="F316" s="519"/>
      <c r="G316" s="127"/>
      <c r="H316" s="508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16"/>
      <c r="P316" s="516"/>
      <c r="Q316" s="516"/>
      <c r="R316" s="516"/>
      <c r="S316" s="516"/>
      <c r="T316" s="516"/>
      <c r="U316" s="516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19">
        <v>5.03</v>
      </c>
      <c r="E317" s="519"/>
      <c r="F317" s="519"/>
      <c r="G317" s="127"/>
      <c r="H317" s="508">
        <f t="shared" si="75"/>
        <v>0</v>
      </c>
      <c r="I317" s="128"/>
      <c r="J317" s="129"/>
      <c r="K317" s="130"/>
      <c r="L317" s="128"/>
      <c r="M317" s="108"/>
      <c r="N317" s="129"/>
      <c r="O317" s="516"/>
      <c r="P317" s="516"/>
      <c r="Q317" s="516"/>
      <c r="R317" s="516"/>
      <c r="S317" s="516"/>
      <c r="T317" s="516"/>
      <c r="U317" s="516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19">
        <v>5.04</v>
      </c>
      <c r="E318" s="519"/>
      <c r="F318" s="519"/>
      <c r="G318" s="127"/>
      <c r="H318" s="508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16"/>
      <c r="P318" s="516"/>
      <c r="Q318" s="516"/>
      <c r="R318" s="516"/>
      <c r="S318" s="516"/>
      <c r="T318" s="516"/>
      <c r="U318" s="516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11" t="s">
        <v>234</v>
      </c>
      <c r="B319" s="612"/>
      <c r="C319" s="517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14"/>
      <c r="D320" s="519">
        <v>3.65</v>
      </c>
      <c r="E320" s="519"/>
      <c r="F320" s="520"/>
      <c r="G320" s="127"/>
      <c r="H320" s="508">
        <f t="shared" ref="H320:H329" si="83">D320*G320</f>
        <v>0</v>
      </c>
      <c r="I320" s="128"/>
      <c r="J320" s="129" t="str">
        <f t="array" ref="J320">IF(ISERROR(G320/I320),"",G320/I320)</f>
        <v/>
      </c>
      <c r="K320" s="508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16"/>
      <c r="P320" s="516"/>
      <c r="Q320" s="516"/>
      <c r="R320" s="516"/>
      <c r="S320" s="516"/>
      <c r="T320" s="516"/>
      <c r="U320" s="516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14"/>
      <c r="D321" s="519">
        <v>6.58</v>
      </c>
      <c r="E321" s="519"/>
      <c r="F321" s="519"/>
      <c r="G321" s="127"/>
      <c r="H321" s="508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16"/>
      <c r="P321" s="516"/>
      <c r="Q321" s="516"/>
      <c r="R321" s="516"/>
      <c r="S321" s="516"/>
      <c r="T321" s="516"/>
      <c r="U321" s="516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14"/>
      <c r="D322" s="519">
        <v>7.8</v>
      </c>
      <c r="E322" s="519"/>
      <c r="F322" s="519"/>
      <c r="G322" s="127"/>
      <c r="H322" s="508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16"/>
      <c r="P322" s="516"/>
      <c r="Q322" s="516"/>
      <c r="R322" s="516"/>
      <c r="S322" s="516"/>
      <c r="T322" s="516"/>
      <c r="U322" s="516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14"/>
      <c r="D323" s="519">
        <v>4.4000000000000004</v>
      </c>
      <c r="E323" s="519"/>
      <c r="F323" s="519"/>
      <c r="G323" s="127"/>
      <c r="H323" s="508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16"/>
      <c r="P323" s="516"/>
      <c r="Q323" s="516"/>
      <c r="R323" s="516"/>
      <c r="S323" s="516"/>
      <c r="T323" s="516"/>
      <c r="U323" s="516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14"/>
      <c r="D324" s="519"/>
      <c r="E324" s="519"/>
      <c r="F324" s="519"/>
      <c r="G324" s="127"/>
      <c r="H324" s="508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16"/>
      <c r="P324" s="516"/>
      <c r="Q324" s="516"/>
      <c r="R324" s="516"/>
      <c r="S324" s="516"/>
      <c r="T324" s="516"/>
      <c r="U324" s="516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14" t="s">
        <v>239</v>
      </c>
      <c r="C325" s="514" t="s">
        <v>179</v>
      </c>
      <c r="D325" s="519">
        <v>6.04</v>
      </c>
      <c r="E325" s="519"/>
      <c r="F325" s="519"/>
      <c r="G325" s="127"/>
      <c r="H325" s="508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16"/>
      <c r="P325" s="516"/>
      <c r="Q325" s="516"/>
      <c r="R325" s="516"/>
      <c r="S325" s="516"/>
      <c r="T325" s="516"/>
      <c r="U325" s="516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14" t="s">
        <v>239</v>
      </c>
      <c r="C326" s="514" t="s">
        <v>186</v>
      </c>
      <c r="D326" s="519">
        <v>6.04</v>
      </c>
      <c r="E326" s="519"/>
      <c r="F326" s="519"/>
      <c r="G326" s="127"/>
      <c r="H326" s="508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16"/>
      <c r="P326" s="516"/>
      <c r="Q326" s="516"/>
      <c r="R326" s="516"/>
      <c r="S326" s="516"/>
      <c r="T326" s="516"/>
      <c r="U326" s="516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14" t="s">
        <v>440</v>
      </c>
      <c r="C327" s="514" t="s">
        <v>179</v>
      </c>
      <c r="D327" s="519">
        <v>6</v>
      </c>
      <c r="E327" s="519"/>
      <c r="F327" s="519"/>
      <c r="G327" s="127"/>
      <c r="H327" s="508">
        <f t="shared" si="83"/>
        <v>0</v>
      </c>
      <c r="I327" s="128"/>
      <c r="J327" s="129"/>
      <c r="K327" s="130"/>
      <c r="L327" s="128"/>
      <c r="M327" s="108"/>
      <c r="N327" s="129"/>
      <c r="O327" s="516"/>
      <c r="P327" s="516"/>
      <c r="Q327" s="516"/>
      <c r="R327" s="516"/>
      <c r="S327" s="516"/>
      <c r="T327" s="516"/>
      <c r="U327" s="516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14" t="s">
        <v>440</v>
      </c>
      <c r="C328" s="514" t="s">
        <v>60</v>
      </c>
      <c r="D328" s="519">
        <v>6</v>
      </c>
      <c r="E328" s="519"/>
      <c r="F328" s="519"/>
      <c r="G328" s="127"/>
      <c r="H328" s="508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16"/>
      <c r="P328" s="516"/>
      <c r="Q328" s="516"/>
      <c r="R328" s="516"/>
      <c r="S328" s="516"/>
      <c r="T328" s="516"/>
      <c r="U328" s="516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07" t="s">
        <v>240</v>
      </c>
      <c r="C329" s="125"/>
      <c r="D329" s="519">
        <v>7.3</v>
      </c>
      <c r="E329" s="519"/>
      <c r="F329" s="519"/>
      <c r="G329" s="127"/>
      <c r="H329" s="508">
        <f t="shared" si="83"/>
        <v>0</v>
      </c>
      <c r="I329" s="128"/>
      <c r="J329" s="129"/>
      <c r="K329" s="130"/>
      <c r="L329" s="128"/>
      <c r="M329" s="108"/>
      <c r="N329" s="129"/>
      <c r="O329" s="516"/>
      <c r="P329" s="516"/>
      <c r="Q329" s="516"/>
      <c r="R329" s="516"/>
      <c r="S329" s="516"/>
      <c r="T329" s="516"/>
      <c r="U329" s="516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07" t="s">
        <v>241</v>
      </c>
      <c r="C330" s="125"/>
      <c r="D330" s="519">
        <f>78*120/1000</f>
        <v>9.36</v>
      </c>
      <c r="E330" s="519"/>
      <c r="F330" s="519"/>
      <c r="G330" s="127"/>
      <c r="H330" s="508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16"/>
      <c r="P330" s="516"/>
      <c r="Q330" s="516"/>
      <c r="R330" s="516"/>
      <c r="S330" s="516"/>
      <c r="T330" s="516"/>
      <c r="U330" s="516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07" t="s">
        <v>242</v>
      </c>
      <c r="C331" s="125"/>
      <c r="D331" s="519">
        <v>4.5</v>
      </c>
      <c r="E331" s="519"/>
      <c r="F331" s="519"/>
      <c r="G331" s="127"/>
      <c r="H331" s="508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16"/>
      <c r="P331" s="516"/>
      <c r="Q331" s="516"/>
      <c r="R331" s="516"/>
      <c r="S331" s="516"/>
      <c r="T331" s="516"/>
      <c r="U331" s="516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07" t="s">
        <v>243</v>
      </c>
      <c r="C332" s="125"/>
      <c r="D332" s="519">
        <v>4.5</v>
      </c>
      <c r="E332" s="519"/>
      <c r="F332" s="519"/>
      <c r="G332" s="127"/>
      <c r="H332" s="508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16"/>
      <c r="P332" s="516"/>
      <c r="Q332" s="516"/>
      <c r="R332" s="516"/>
      <c r="S332" s="516"/>
      <c r="T332" s="516"/>
      <c r="U332" s="516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19">
        <v>4.5</v>
      </c>
      <c r="E333" s="519"/>
      <c r="F333" s="519"/>
      <c r="G333" s="127"/>
      <c r="H333" s="508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16"/>
      <c r="P333" s="516"/>
      <c r="Q333" s="516"/>
      <c r="R333" s="516"/>
      <c r="S333" s="516"/>
      <c r="T333" s="516"/>
      <c r="U333" s="516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11" t="s">
        <v>244</v>
      </c>
      <c r="B334" s="612"/>
      <c r="C334" s="517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13" t="s">
        <v>246</v>
      </c>
      <c r="B335" s="614"/>
      <c r="C335" s="614"/>
      <c r="D335" s="614"/>
      <c r="E335" s="614"/>
      <c r="F335" s="61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16" t="s">
        <v>471</v>
      </c>
      <c r="B336" s="510" t="s">
        <v>247</v>
      </c>
      <c r="C336" s="599" t="s">
        <v>248</v>
      </c>
      <c r="D336" s="600"/>
      <c r="E336" s="670" t="s">
        <v>249</v>
      </c>
      <c r="F336" s="670"/>
      <c r="G336" s="577" t="s">
        <v>250</v>
      </c>
      <c r="H336" s="577"/>
      <c r="I336" s="607" t="s">
        <v>251</v>
      </c>
      <c r="J336" s="607"/>
      <c r="K336" s="607" t="s">
        <v>252</v>
      </c>
      <c r="L336" s="607"/>
      <c r="M336" s="607" t="s">
        <v>253</v>
      </c>
      <c r="N336" s="607"/>
      <c r="O336" s="607" t="s">
        <v>254</v>
      </c>
      <c r="P336" s="577" t="s">
        <v>255</v>
      </c>
      <c r="Q336" s="577"/>
      <c r="R336" s="577" t="s">
        <v>252</v>
      </c>
      <c r="S336" s="577"/>
      <c r="T336" s="577" t="s">
        <v>256</v>
      </c>
      <c r="U336" s="577"/>
      <c r="V336" s="577" t="s">
        <v>257</v>
      </c>
      <c r="W336" s="577"/>
      <c r="X336" s="577" t="s">
        <v>252</v>
      </c>
      <c r="Y336" s="577"/>
      <c r="Z336" s="577" t="s">
        <v>256</v>
      </c>
      <c r="AA336" s="577"/>
    </row>
    <row r="337" spans="1:27" ht="20.100000000000001" hidden="1" customHeight="1">
      <c r="A337" s="617"/>
      <c r="B337" s="510" t="s">
        <v>258</v>
      </c>
      <c r="C337" s="642">
        <v>1</v>
      </c>
      <c r="D337" s="643"/>
      <c r="E337" s="670">
        <f>C337*11</f>
        <v>11</v>
      </c>
      <c r="F337" s="670"/>
      <c r="G337" s="577">
        <v>1</v>
      </c>
      <c r="H337" s="577"/>
      <c r="I337" s="610">
        <f>G337*11</f>
        <v>11</v>
      </c>
      <c r="J337" s="610"/>
      <c r="K337" s="610">
        <f>E337-I337</f>
        <v>0</v>
      </c>
      <c r="L337" s="610"/>
      <c r="M337" s="608">
        <f>IF(ISERROR(K337/E337),"",K337/E337)</f>
        <v>0</v>
      </c>
      <c r="N337" s="608"/>
      <c r="O337" s="607"/>
      <c r="P337" s="577" t="s">
        <v>201</v>
      </c>
      <c r="Q337" s="577"/>
      <c r="R337" s="606">
        <f>SUM(O199:U199)</f>
        <v>0</v>
      </c>
      <c r="S337" s="606"/>
      <c r="T337" s="601" t="str">
        <f t="array" ref="T337">IF(ISERROR(R337/R344),"",R337/R344)</f>
        <v/>
      </c>
      <c r="U337" s="601"/>
      <c r="V337" s="577" t="s">
        <v>259</v>
      </c>
      <c r="W337" s="577"/>
      <c r="X337" s="578">
        <f>SUM(P198,P256,P291,P307,P318,P333)</f>
        <v>0</v>
      </c>
      <c r="Y337" s="579"/>
      <c r="Z337" s="601" t="str">
        <f t="array" ref="Z337">IF(ISERROR(X337/X344),"",X337/X344)</f>
        <v/>
      </c>
      <c r="AA337" s="601"/>
    </row>
    <row r="338" spans="1:27" ht="20.100000000000001" hidden="1" customHeight="1">
      <c r="A338" s="617"/>
      <c r="B338" s="510" t="s">
        <v>260</v>
      </c>
      <c r="C338" s="599">
        <v>0</v>
      </c>
      <c r="D338" s="600"/>
      <c r="E338" s="670">
        <f>C338*11</f>
        <v>0</v>
      </c>
      <c r="F338" s="670"/>
      <c r="G338" s="577">
        <v>0</v>
      </c>
      <c r="H338" s="577"/>
      <c r="I338" s="610">
        <f>G338*11</f>
        <v>0</v>
      </c>
      <c r="J338" s="610"/>
      <c r="K338" s="610">
        <f>E338-I338</f>
        <v>0</v>
      </c>
      <c r="L338" s="610"/>
      <c r="M338" s="608" t="str">
        <f>IF(ISERROR(K338/E338),"",K338/E338)</f>
        <v/>
      </c>
      <c r="N338" s="608"/>
      <c r="O338" s="607"/>
      <c r="P338" s="577" t="s">
        <v>216</v>
      </c>
      <c r="Q338" s="577"/>
      <c r="R338" s="606">
        <f>SUM(O257:U257)</f>
        <v>0</v>
      </c>
      <c r="S338" s="606"/>
      <c r="T338" s="601" t="str">
        <f>IF(ISERROR(R338/R344),"",R338/R344)</f>
        <v/>
      </c>
      <c r="U338" s="601"/>
      <c r="V338" s="577" t="s">
        <v>261</v>
      </c>
      <c r="W338" s="577"/>
      <c r="X338" s="578">
        <f>SUM(P199,P257,P292,P308,P319,P334)</f>
        <v>0</v>
      </c>
      <c r="Y338" s="579"/>
      <c r="Z338" s="601" t="str">
        <f>IF(ISERROR(X338/X344),"",X338/X344)</f>
        <v/>
      </c>
      <c r="AA338" s="601"/>
    </row>
    <row r="339" spans="1:27" ht="20.100000000000001" hidden="1" customHeight="1">
      <c r="A339" s="617"/>
      <c r="B339" s="510" t="s">
        <v>262</v>
      </c>
      <c r="C339" s="599">
        <v>0</v>
      </c>
      <c r="D339" s="600"/>
      <c r="E339" s="670">
        <f>C339*8</f>
        <v>0</v>
      </c>
      <c r="F339" s="670"/>
      <c r="G339" s="577">
        <v>1</v>
      </c>
      <c r="H339" s="577"/>
      <c r="I339" s="610">
        <f>G339*8</f>
        <v>8</v>
      </c>
      <c r="J339" s="610"/>
      <c r="K339" s="610">
        <f>E339-I339</f>
        <v>-8</v>
      </c>
      <c r="L339" s="610"/>
      <c r="M339" s="608" t="str">
        <f>IF(ISERROR(K339/E339),"",K339/E339)</f>
        <v/>
      </c>
      <c r="N339" s="608"/>
      <c r="O339" s="607"/>
      <c r="P339" s="577" t="s">
        <v>224</v>
      </c>
      <c r="Q339" s="577"/>
      <c r="R339" s="606">
        <f>SUM(O292:U292)</f>
        <v>0</v>
      </c>
      <c r="S339" s="606"/>
      <c r="T339" s="601" t="str">
        <f>IF(ISERROR(R339/R344),"",R339/R344)</f>
        <v/>
      </c>
      <c r="U339" s="601"/>
      <c r="V339" s="577" t="s">
        <v>263</v>
      </c>
      <c r="W339" s="577"/>
      <c r="X339" s="578">
        <f>SUM(P200,P258,P293,P309,P320,P335)</f>
        <v>0</v>
      </c>
      <c r="Y339" s="579"/>
      <c r="Z339" s="601" t="str">
        <f>IF(ISERROR(X339/X344),"",X339/X344)</f>
        <v/>
      </c>
      <c r="AA339" s="601"/>
    </row>
    <row r="340" spans="1:27" ht="20.100000000000001" hidden="1" customHeight="1">
      <c r="A340" s="617"/>
      <c r="B340" s="510" t="s">
        <v>264</v>
      </c>
      <c r="C340" s="599">
        <v>1</v>
      </c>
      <c r="D340" s="600"/>
      <c r="E340" s="670">
        <f>C340*11</f>
        <v>11</v>
      </c>
      <c r="F340" s="670"/>
      <c r="G340" s="577">
        <v>1</v>
      </c>
      <c r="H340" s="577"/>
      <c r="I340" s="610">
        <f>G340*11</f>
        <v>11</v>
      </c>
      <c r="J340" s="610"/>
      <c r="K340" s="610">
        <f>E340-I340</f>
        <v>0</v>
      </c>
      <c r="L340" s="610"/>
      <c r="M340" s="608">
        <f>IF(ISERROR(K340/E340),"",K340/E340)</f>
        <v>0</v>
      </c>
      <c r="N340" s="608"/>
      <c r="O340" s="607"/>
      <c r="P340" s="577" t="s">
        <v>231</v>
      </c>
      <c r="Q340" s="577"/>
      <c r="R340" s="606">
        <f>SUM(O308:U308)</f>
        <v>0</v>
      </c>
      <c r="S340" s="606"/>
      <c r="T340" s="601" t="str">
        <f>IF(ISERROR(R340/R344),"",R340/R344)</f>
        <v/>
      </c>
      <c r="U340" s="601"/>
      <c r="V340" s="577" t="s">
        <v>265</v>
      </c>
      <c r="W340" s="577"/>
      <c r="X340" s="578">
        <f>SUM(P202,P259,P294,P310,P321,P336)</f>
        <v>0</v>
      </c>
      <c r="Y340" s="579"/>
      <c r="Z340" s="601" t="str">
        <f>IF(ISERROR(X340/X344),"",X340/X344)</f>
        <v/>
      </c>
      <c r="AA340" s="601"/>
    </row>
    <row r="341" spans="1:27" ht="20.100000000000001" hidden="1" customHeight="1">
      <c r="A341" s="618"/>
      <c r="B341" s="510" t="s">
        <v>266</v>
      </c>
      <c r="C341" s="609">
        <f>SUM(C337:D340)</f>
        <v>2</v>
      </c>
      <c r="D341" s="583"/>
      <c r="E341" s="670">
        <f>SUM(E337:F340)</f>
        <v>22</v>
      </c>
      <c r="F341" s="670"/>
      <c r="G341" s="577">
        <f>SUM(G337:H340)</f>
        <v>3</v>
      </c>
      <c r="H341" s="577"/>
      <c r="I341" s="610">
        <f>SUM(I337:J340)</f>
        <v>30</v>
      </c>
      <c r="J341" s="610"/>
      <c r="K341" s="610">
        <f>SUM(K337:L340)</f>
        <v>-8</v>
      </c>
      <c r="L341" s="610"/>
      <c r="M341" s="608">
        <f>IF(ISERROR(K341/E341),"",K341/E341)</f>
        <v>-0.36363636363636365</v>
      </c>
      <c r="N341" s="608"/>
      <c r="O341" s="607"/>
      <c r="P341" s="577" t="s">
        <v>234</v>
      </c>
      <c r="Q341" s="577"/>
      <c r="R341" s="606">
        <f>SUM(O319:U319)</f>
        <v>0</v>
      </c>
      <c r="S341" s="606"/>
      <c r="T341" s="601" t="str">
        <f>IF(ISERROR(R341/R344),"",R341/R344)</f>
        <v/>
      </c>
      <c r="U341" s="601"/>
      <c r="V341" s="577" t="s">
        <v>267</v>
      </c>
      <c r="W341" s="577"/>
      <c r="X341" s="578">
        <f>SUM(P203,P260,P295,P311,P322,P337)</f>
        <v>0</v>
      </c>
      <c r="Y341" s="579"/>
      <c r="Z341" s="601" t="str">
        <f>IF(ISERROR(X341/X344),"",X341/X344)</f>
        <v/>
      </c>
      <c r="AA341" s="601"/>
    </row>
    <row r="342" spans="1:27" ht="20.100000000000001" hidden="1" customHeight="1">
      <c r="A342" s="263" t="s">
        <v>472</v>
      </c>
      <c r="B342" s="510">
        <f>G335</f>
        <v>0</v>
      </c>
      <c r="C342" s="587" t="s">
        <v>269</v>
      </c>
      <c r="D342" s="586"/>
      <c r="E342" s="669">
        <f>H335</f>
        <v>0</v>
      </c>
      <c r="F342" s="669"/>
      <c r="G342" s="577" t="s">
        <v>270</v>
      </c>
      <c r="H342" s="577"/>
      <c r="I342" s="605" t="str">
        <f>L335</f>
        <v/>
      </c>
      <c r="J342" s="605"/>
      <c r="K342" s="607" t="s">
        <v>271</v>
      </c>
      <c r="L342" s="607"/>
      <c r="M342" s="605" t="str">
        <f>J335</f>
        <v/>
      </c>
      <c r="N342" s="605"/>
      <c r="O342" s="607"/>
      <c r="P342" s="577" t="s">
        <v>244</v>
      </c>
      <c r="Q342" s="577"/>
      <c r="R342" s="606">
        <f>SUM(O334:U334)</f>
        <v>0</v>
      </c>
      <c r="S342" s="606"/>
      <c r="T342" s="601" t="str">
        <f>IF(ISERROR(R342/R344),"",R342/R344)</f>
        <v/>
      </c>
      <c r="U342" s="601"/>
      <c r="V342" s="577" t="s">
        <v>272</v>
      </c>
      <c r="W342" s="577"/>
      <c r="X342" s="578">
        <f>SUM(P204,P261,P296,P312,P323,P338)</f>
        <v>0</v>
      </c>
      <c r="Y342" s="579"/>
      <c r="Z342" s="601" t="str">
        <f>IF(ISERROR(X342/X344),"",X342/X344)</f>
        <v/>
      </c>
      <c r="AA342" s="601"/>
    </row>
    <row r="343" spans="1:27" ht="20.100000000000001" hidden="1" customHeight="1">
      <c r="A343" s="264" t="s">
        <v>473</v>
      </c>
      <c r="B343" s="510">
        <f>I335+C341</f>
        <v>2</v>
      </c>
      <c r="C343" s="584" t="s">
        <v>251</v>
      </c>
      <c r="D343" s="585"/>
      <c r="E343" s="669">
        <f>K335+I341</f>
        <v>30</v>
      </c>
      <c r="F343" s="669"/>
      <c r="G343" s="577" t="s">
        <v>274</v>
      </c>
      <c r="H343" s="577"/>
      <c r="I343" s="605">
        <f>B343-E343</f>
        <v>-28</v>
      </c>
      <c r="J343" s="605"/>
      <c r="K343" s="607" t="s">
        <v>275</v>
      </c>
      <c r="L343" s="607"/>
      <c r="M343" s="608">
        <f>IF(ISERROR(I343/E343),"",I343/E343)</f>
        <v>-0.93333333333333335</v>
      </c>
      <c r="N343" s="608"/>
      <c r="O343" s="607"/>
      <c r="P343" s="577" t="s">
        <v>245</v>
      </c>
      <c r="Q343" s="577"/>
      <c r="R343" s="606"/>
      <c r="S343" s="606"/>
      <c r="T343" s="601" t="str">
        <f>IF(ISERROR(R343/R344),"",R343/R344)</f>
        <v/>
      </c>
      <c r="U343" s="601"/>
      <c r="V343" s="577" t="s">
        <v>264</v>
      </c>
      <c r="W343" s="577"/>
      <c r="X343" s="578">
        <f>SUM(P205,P262,P297,P313,P324,P339)</f>
        <v>0</v>
      </c>
      <c r="Y343" s="579"/>
      <c r="Z343" s="601" t="str">
        <f>IF(ISERROR(X343/X344),"",X343/X344)</f>
        <v/>
      </c>
      <c r="AA343" s="601"/>
    </row>
    <row r="344" spans="1:27" ht="20.100000000000001" hidden="1" customHeight="1">
      <c r="A344" s="264" t="s">
        <v>474</v>
      </c>
      <c r="B344" s="510">
        <f>N335</f>
        <v>0</v>
      </c>
      <c r="C344" s="584" t="s">
        <v>277</v>
      </c>
      <c r="D344" s="585"/>
      <c r="E344" s="669">
        <f>IF(ISERROR(B344/B343),"",B344/B343)</f>
        <v>0</v>
      </c>
      <c r="F344" s="669"/>
      <c r="G344" s="577" t="s">
        <v>278</v>
      </c>
      <c r="H344" s="577"/>
      <c r="I344" s="607">
        <f>V335</f>
        <v>0</v>
      </c>
      <c r="J344" s="607"/>
      <c r="K344" s="607" t="s">
        <v>279</v>
      </c>
      <c r="L344" s="607"/>
      <c r="M344" s="608" t="str">
        <f t="array" ref="M344">IF(ISERROR(I344/B342),"",I344/B342)</f>
        <v/>
      </c>
      <c r="N344" s="608"/>
      <c r="O344" s="607"/>
      <c r="P344" s="577" t="s">
        <v>266</v>
      </c>
      <c r="Q344" s="577"/>
      <c r="R344" s="606">
        <f>SUM(R337:S343)</f>
        <v>0</v>
      </c>
      <c r="S344" s="606"/>
      <c r="T344" s="601"/>
      <c r="U344" s="601"/>
      <c r="V344" s="577" t="s">
        <v>266</v>
      </c>
      <c r="W344" s="577"/>
      <c r="X344" s="604">
        <f>SUM(X337:Y343)</f>
        <v>0</v>
      </c>
      <c r="Y344" s="604"/>
      <c r="Z344" s="601"/>
      <c r="AA344" s="60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27" t="s">
        <v>475</v>
      </c>
      <c r="B346" s="630" t="s">
        <v>280</v>
      </c>
      <c r="C346" s="630" t="s">
        <v>281</v>
      </c>
      <c r="D346" s="630" t="s">
        <v>282</v>
      </c>
      <c r="E346" s="624" t="s">
        <v>283</v>
      </c>
      <c r="F346" s="624" t="s">
        <v>284</v>
      </c>
      <c r="G346" s="607" t="s">
        <v>285</v>
      </c>
      <c r="H346" s="607"/>
      <c r="I346" s="630" t="s">
        <v>286</v>
      </c>
      <c r="J346" s="636" t="s">
        <v>271</v>
      </c>
      <c r="K346" s="639" t="s">
        <v>287</v>
      </c>
      <c r="L346" s="630" t="s">
        <v>270</v>
      </c>
      <c r="M346" s="620" t="s">
        <v>288</v>
      </c>
      <c r="N346" s="622" t="s">
        <v>252</v>
      </c>
      <c r="O346" s="607" t="s">
        <v>289</v>
      </c>
      <c r="P346" s="607"/>
      <c r="Q346" s="607"/>
      <c r="R346" s="607"/>
      <c r="S346" s="607"/>
      <c r="T346" s="607"/>
      <c r="U346" s="607"/>
      <c r="V346" s="607" t="s">
        <v>290</v>
      </c>
      <c r="W346" s="622" t="s">
        <v>291</v>
      </c>
      <c r="X346" s="607" t="s">
        <v>292</v>
      </c>
      <c r="Y346" s="607"/>
      <c r="Z346" s="607"/>
      <c r="AA346" s="607"/>
    </row>
    <row r="347" spans="1:27" ht="21.95" hidden="1" customHeight="1">
      <c r="A347" s="628"/>
      <c r="B347" s="631"/>
      <c r="C347" s="631"/>
      <c r="D347" s="631"/>
      <c r="E347" s="625"/>
      <c r="F347" s="625"/>
      <c r="G347" s="607"/>
      <c r="H347" s="607"/>
      <c r="I347" s="631"/>
      <c r="J347" s="637"/>
      <c r="K347" s="640"/>
      <c r="L347" s="631"/>
      <c r="M347" s="621"/>
      <c r="N347" s="622"/>
      <c r="O347" s="607" t="s">
        <v>259</v>
      </c>
      <c r="P347" s="607" t="s">
        <v>261</v>
      </c>
      <c r="Q347" s="607" t="s">
        <v>263</v>
      </c>
      <c r="R347" s="623" t="s">
        <v>265</v>
      </c>
      <c r="S347" s="577" t="s">
        <v>267</v>
      </c>
      <c r="T347" s="607" t="s">
        <v>272</v>
      </c>
      <c r="U347" s="607" t="s">
        <v>264</v>
      </c>
      <c r="V347" s="607"/>
      <c r="W347" s="622"/>
      <c r="X347" s="607" t="s">
        <v>293</v>
      </c>
      <c r="Y347" s="607" t="s">
        <v>294</v>
      </c>
      <c r="Z347" s="607" t="s">
        <v>295</v>
      </c>
      <c r="AA347" s="607" t="s">
        <v>264</v>
      </c>
    </row>
    <row r="348" spans="1:27" ht="21.95" hidden="1" customHeight="1">
      <c r="A348" s="629"/>
      <c r="B348" s="632"/>
      <c r="C348" s="632"/>
      <c r="D348" s="632"/>
      <c r="E348" s="626"/>
      <c r="F348" s="626"/>
      <c r="G348" s="302" t="s">
        <v>296</v>
      </c>
      <c r="H348" s="514" t="s">
        <v>297</v>
      </c>
      <c r="I348" s="632"/>
      <c r="J348" s="638"/>
      <c r="K348" s="641"/>
      <c r="L348" s="632"/>
      <c r="M348" s="621"/>
      <c r="N348" s="622"/>
      <c r="O348" s="607"/>
      <c r="P348" s="607"/>
      <c r="Q348" s="607"/>
      <c r="R348" s="623"/>
      <c r="S348" s="577"/>
      <c r="T348" s="607"/>
      <c r="U348" s="607"/>
      <c r="V348" s="607"/>
      <c r="W348" s="622"/>
      <c r="X348" s="607"/>
      <c r="Y348" s="607"/>
      <c r="Z348" s="607"/>
      <c r="AA348" s="607"/>
    </row>
    <row r="349" spans="1:27" ht="20.100000000000001" hidden="1" customHeight="1">
      <c r="A349" s="253">
        <v>30100030</v>
      </c>
      <c r="B349" s="507" t="s">
        <v>178</v>
      </c>
      <c r="C349" s="125" t="s">
        <v>179</v>
      </c>
      <c r="D349" s="519">
        <v>5.03</v>
      </c>
      <c r="E349" s="519"/>
      <c r="F349" s="519"/>
      <c r="G349" s="127"/>
      <c r="H349" s="508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16"/>
      <c r="P349" s="516"/>
      <c r="Q349" s="516"/>
      <c r="R349" s="516"/>
      <c r="S349" s="516"/>
      <c r="T349" s="516"/>
      <c r="U349" s="516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19">
        <v>5.03</v>
      </c>
      <c r="E350" s="519"/>
      <c r="F350" s="519"/>
      <c r="G350" s="127"/>
      <c r="H350" s="508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16"/>
      <c r="P350" s="516"/>
      <c r="Q350" s="516"/>
      <c r="R350" s="516"/>
      <c r="S350" s="516"/>
      <c r="T350" s="516"/>
      <c r="U350" s="516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19">
        <v>5.03</v>
      </c>
      <c r="E351" s="519"/>
      <c r="F351" s="519"/>
      <c r="G351" s="127"/>
      <c r="H351" s="508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16"/>
      <c r="P351" s="516"/>
      <c r="Q351" s="516"/>
      <c r="R351" s="516"/>
      <c r="S351" s="516"/>
      <c r="T351" s="516"/>
      <c r="U351" s="516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19">
        <v>5.03</v>
      </c>
      <c r="E352" s="519"/>
      <c r="F352" s="519"/>
      <c r="G352" s="127"/>
      <c r="H352" s="508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16"/>
      <c r="P352" s="516"/>
      <c r="Q352" s="516"/>
      <c r="R352" s="516"/>
      <c r="S352" s="516"/>
      <c r="T352" s="516"/>
      <c r="U352" s="516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19">
        <v>5.03</v>
      </c>
      <c r="E353" s="519"/>
      <c r="F353" s="519"/>
      <c r="G353" s="127"/>
      <c r="H353" s="508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16"/>
      <c r="P353" s="516"/>
      <c r="Q353" s="516"/>
      <c r="R353" s="516"/>
      <c r="S353" s="516"/>
      <c r="T353" s="516"/>
      <c r="U353" s="516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19">
        <v>5.04</v>
      </c>
      <c r="E354" s="519"/>
      <c r="F354" s="366"/>
      <c r="G354" s="134"/>
      <c r="H354" s="508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16"/>
      <c r="P354" s="516"/>
      <c r="Q354" s="516"/>
      <c r="R354" s="516"/>
      <c r="S354" s="516"/>
      <c r="T354" s="516"/>
      <c r="U354" s="516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19">
        <v>5.03</v>
      </c>
      <c r="E355" s="519"/>
      <c r="F355" s="519"/>
      <c r="G355" s="127"/>
      <c r="H355" s="508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16"/>
      <c r="P355" s="516"/>
      <c r="Q355" s="516"/>
      <c r="R355" s="516"/>
      <c r="S355" s="516"/>
      <c r="T355" s="516"/>
      <c r="U355" s="516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19">
        <v>5.03</v>
      </c>
      <c r="E356" s="519"/>
      <c r="F356" s="519"/>
      <c r="G356" s="127"/>
      <c r="H356" s="508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16"/>
      <c r="P356" s="516"/>
      <c r="Q356" s="516"/>
      <c r="R356" s="516"/>
      <c r="S356" s="516"/>
      <c r="T356" s="516"/>
      <c r="U356" s="516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19">
        <v>5.04</v>
      </c>
      <c r="E357" s="519"/>
      <c r="F357" s="367"/>
      <c r="G357" s="127"/>
      <c r="H357" s="508">
        <f t="shared" si="86"/>
        <v>0</v>
      </c>
      <c r="I357" s="508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16"/>
      <c r="P357" s="516"/>
      <c r="Q357" s="516"/>
      <c r="R357" s="516"/>
      <c r="S357" s="516"/>
      <c r="T357" s="516"/>
      <c r="U357" s="516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19">
        <v>5.04</v>
      </c>
      <c r="E358" s="519"/>
      <c r="F358" s="367"/>
      <c r="G358" s="127"/>
      <c r="H358" s="508">
        <f t="shared" si="86"/>
        <v>0</v>
      </c>
      <c r="I358" s="508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16"/>
      <c r="P358" s="516"/>
      <c r="Q358" s="516"/>
      <c r="R358" s="516"/>
      <c r="S358" s="516"/>
      <c r="T358" s="516"/>
      <c r="U358" s="516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461</v>
      </c>
      <c r="C359" s="125" t="s">
        <v>192</v>
      </c>
      <c r="D359" s="519">
        <v>5.03</v>
      </c>
      <c r="E359" s="519"/>
      <c r="F359" s="367"/>
      <c r="G359" s="127"/>
      <c r="H359" s="508">
        <f t="shared" si="86"/>
        <v>0</v>
      </c>
      <c r="I359" s="508"/>
      <c r="J359" s="129"/>
      <c r="K359" s="130"/>
      <c r="L359" s="128"/>
      <c r="M359" s="108"/>
      <c r="N359" s="129"/>
      <c r="O359" s="516"/>
      <c r="P359" s="516"/>
      <c r="Q359" s="516"/>
      <c r="R359" s="516"/>
      <c r="S359" s="516"/>
      <c r="T359" s="516"/>
      <c r="U359" s="516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461</v>
      </c>
      <c r="C360" s="125" t="s">
        <v>193</v>
      </c>
      <c r="D360" s="519">
        <v>5.03</v>
      </c>
      <c r="E360" s="519"/>
      <c r="F360" s="367"/>
      <c r="G360" s="127"/>
      <c r="H360" s="508">
        <f t="shared" si="86"/>
        <v>0</v>
      </c>
      <c r="I360" s="508"/>
      <c r="J360" s="129"/>
      <c r="K360" s="130"/>
      <c r="L360" s="128"/>
      <c r="M360" s="108"/>
      <c r="N360" s="129"/>
      <c r="O360" s="516"/>
      <c r="P360" s="516"/>
      <c r="Q360" s="516"/>
      <c r="R360" s="516"/>
      <c r="S360" s="516"/>
      <c r="T360" s="516"/>
      <c r="U360" s="516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19">
        <v>5.0599999999999996</v>
      </c>
      <c r="E361" s="519"/>
      <c r="F361" s="519"/>
      <c r="G361" s="127"/>
      <c r="H361" s="508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16"/>
      <c r="P361" s="516"/>
      <c r="Q361" s="516"/>
      <c r="R361" s="516"/>
      <c r="S361" s="516"/>
      <c r="T361" s="516"/>
      <c r="U361" s="516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19">
        <v>5.09</v>
      </c>
      <c r="E362" s="519"/>
      <c r="F362" s="519"/>
      <c r="G362" s="127"/>
      <c r="H362" s="508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16"/>
      <c r="P362" s="516"/>
      <c r="Q362" s="516"/>
      <c r="R362" s="516"/>
      <c r="S362" s="516"/>
      <c r="T362" s="516"/>
      <c r="U362" s="516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19">
        <v>5.09</v>
      </c>
      <c r="E363" s="519"/>
      <c r="F363" s="519"/>
      <c r="G363" s="127"/>
      <c r="H363" s="508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16"/>
      <c r="P363" s="516"/>
      <c r="Q363" s="516"/>
      <c r="R363" s="516"/>
      <c r="S363" s="516"/>
      <c r="T363" s="516"/>
      <c r="U363" s="516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14" t="s">
        <v>190</v>
      </c>
      <c r="D364" s="519">
        <v>4.8</v>
      </c>
      <c r="E364" s="519"/>
      <c r="F364" s="519"/>
      <c r="G364" s="127"/>
      <c r="H364" s="508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16"/>
      <c r="P364" s="516"/>
      <c r="Q364" s="516"/>
      <c r="R364" s="516"/>
      <c r="S364" s="516"/>
      <c r="T364" s="516"/>
      <c r="U364" s="516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14" t="s">
        <v>187</v>
      </c>
      <c r="D365" s="519">
        <v>4.8</v>
      </c>
      <c r="E365" s="519"/>
      <c r="F365" s="519"/>
      <c r="G365" s="127"/>
      <c r="H365" s="508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16"/>
      <c r="P365" s="516"/>
      <c r="Q365" s="516"/>
      <c r="R365" s="516"/>
      <c r="S365" s="516"/>
      <c r="T365" s="516"/>
      <c r="U365" s="516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14" t="s">
        <v>179</v>
      </c>
      <c r="D366" s="519">
        <v>4.8</v>
      </c>
      <c r="E366" s="519"/>
      <c r="F366" s="519"/>
      <c r="G366" s="127"/>
      <c r="H366" s="508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16"/>
      <c r="P366" s="516"/>
      <c r="Q366" s="516"/>
      <c r="R366" s="516"/>
      <c r="S366" s="516"/>
      <c r="T366" s="516"/>
      <c r="U366" s="516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14" t="s">
        <v>199</v>
      </c>
      <c r="D367" s="519">
        <v>4.8</v>
      </c>
      <c r="E367" s="519"/>
      <c r="F367" s="519"/>
      <c r="G367" s="127"/>
      <c r="H367" s="508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16"/>
      <c r="P367" s="516"/>
      <c r="Q367" s="516"/>
      <c r="R367" s="516"/>
      <c r="S367" s="516"/>
      <c r="T367" s="516"/>
      <c r="U367" s="516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19">
        <v>4.99</v>
      </c>
      <c r="E368" s="519"/>
      <c r="F368" s="519"/>
      <c r="G368" s="127"/>
      <c r="H368" s="508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16"/>
      <c r="P368" s="516"/>
      <c r="Q368" s="516"/>
      <c r="R368" s="516"/>
      <c r="S368" s="516"/>
      <c r="T368" s="516"/>
      <c r="U368" s="516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19">
        <v>4.99</v>
      </c>
      <c r="E369" s="519"/>
      <c r="F369" s="519"/>
      <c r="G369" s="127"/>
      <c r="H369" s="508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16"/>
      <c r="P369" s="516"/>
      <c r="Q369" s="516"/>
      <c r="R369" s="516"/>
      <c r="S369" s="516"/>
      <c r="T369" s="516"/>
      <c r="U369" s="516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11" t="s">
        <v>201</v>
      </c>
      <c r="B370" s="612"/>
      <c r="C370" s="51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07" t="s">
        <v>206</v>
      </c>
      <c r="C371" s="125" t="s">
        <v>199</v>
      </c>
      <c r="D371" s="519">
        <v>5.03</v>
      </c>
      <c r="E371" s="519"/>
      <c r="F371" s="519"/>
      <c r="G371" s="127"/>
      <c r="H371" s="508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12"/>
      <c r="P371" s="512"/>
      <c r="Q371" s="512"/>
      <c r="R371" s="512"/>
      <c r="S371" s="512"/>
      <c r="T371" s="512"/>
      <c r="U371" s="512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07" t="s">
        <v>425</v>
      </c>
      <c r="C372" s="177" t="s">
        <v>427</v>
      </c>
      <c r="D372" s="519">
        <v>5.03</v>
      </c>
      <c r="E372" s="519"/>
      <c r="F372" s="519"/>
      <c r="G372" s="127"/>
      <c r="H372" s="508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12"/>
      <c r="P372" s="512"/>
      <c r="Q372" s="512"/>
      <c r="R372" s="512"/>
      <c r="S372" s="512"/>
      <c r="T372" s="512"/>
      <c r="U372" s="512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07" t="s">
        <v>206</v>
      </c>
      <c r="C373" s="125" t="s">
        <v>186</v>
      </c>
      <c r="D373" s="519">
        <v>5.03</v>
      </c>
      <c r="E373" s="519"/>
      <c r="F373" s="519"/>
      <c r="G373" s="127"/>
      <c r="H373" s="508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12"/>
      <c r="P373" s="512"/>
      <c r="Q373" s="512"/>
      <c r="R373" s="512"/>
      <c r="S373" s="512"/>
      <c r="T373" s="512"/>
      <c r="U373" s="512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07" t="s">
        <v>206</v>
      </c>
      <c r="C374" s="125" t="s">
        <v>203</v>
      </c>
      <c r="D374" s="519">
        <v>5.03</v>
      </c>
      <c r="E374" s="519"/>
      <c r="F374" s="519"/>
      <c r="G374" s="127"/>
      <c r="H374" s="508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12"/>
      <c r="P374" s="512"/>
      <c r="Q374" s="512"/>
      <c r="R374" s="512"/>
      <c r="S374" s="512"/>
      <c r="T374" s="512"/>
      <c r="U374" s="512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07" t="s">
        <v>206</v>
      </c>
      <c r="C375" s="125" t="s">
        <v>207</v>
      </c>
      <c r="D375" s="519">
        <v>5.03</v>
      </c>
      <c r="E375" s="519"/>
      <c r="F375" s="519"/>
      <c r="G375" s="127"/>
      <c r="H375" s="508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12"/>
      <c r="P375" s="512"/>
      <c r="Q375" s="512"/>
      <c r="R375" s="512"/>
      <c r="S375" s="512"/>
      <c r="T375" s="512"/>
      <c r="U375" s="512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07" t="s">
        <v>414</v>
      </c>
      <c r="C376" s="177" t="s">
        <v>415</v>
      </c>
      <c r="D376" s="519"/>
      <c r="E376" s="519"/>
      <c r="F376" s="519"/>
      <c r="G376" s="127"/>
      <c r="H376" s="508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12"/>
      <c r="P376" s="512"/>
      <c r="Q376" s="512"/>
      <c r="R376" s="512"/>
      <c r="S376" s="512"/>
      <c r="T376" s="512"/>
      <c r="U376" s="512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07" t="s">
        <v>414</v>
      </c>
      <c r="C377" s="177" t="s">
        <v>416</v>
      </c>
      <c r="D377" s="519"/>
      <c r="E377" s="519"/>
      <c r="F377" s="519"/>
      <c r="G377" s="127"/>
      <c r="H377" s="508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12"/>
      <c r="P377" s="512"/>
      <c r="Q377" s="512"/>
      <c r="R377" s="512"/>
      <c r="S377" s="512"/>
      <c r="T377" s="512"/>
      <c r="U377" s="512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07" t="s">
        <v>414</v>
      </c>
      <c r="C378" s="177" t="s">
        <v>61</v>
      </c>
      <c r="D378" s="519"/>
      <c r="E378" s="519"/>
      <c r="F378" s="519"/>
      <c r="G378" s="127"/>
      <c r="H378" s="508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12"/>
      <c r="P378" s="512"/>
      <c r="Q378" s="512"/>
      <c r="R378" s="512"/>
      <c r="S378" s="512"/>
      <c r="T378" s="512"/>
      <c r="U378" s="512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07" t="s">
        <v>208</v>
      </c>
      <c r="C379" s="125" t="s">
        <v>179</v>
      </c>
      <c r="D379" s="519">
        <v>5.08</v>
      </c>
      <c r="E379" s="519"/>
      <c r="F379" s="519"/>
      <c r="G379" s="127"/>
      <c r="H379" s="508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12"/>
      <c r="P379" s="512"/>
      <c r="Q379" s="512"/>
      <c r="R379" s="512"/>
      <c r="S379" s="512"/>
      <c r="T379" s="512"/>
      <c r="U379" s="512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07" t="s">
        <v>208</v>
      </c>
      <c r="C380" s="125" t="s">
        <v>204</v>
      </c>
      <c r="D380" s="519">
        <v>5.08</v>
      </c>
      <c r="E380" s="519"/>
      <c r="F380" s="519"/>
      <c r="G380" s="127"/>
      <c r="H380" s="508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12"/>
      <c r="P380" s="512"/>
      <c r="Q380" s="512"/>
      <c r="R380" s="512"/>
      <c r="S380" s="512"/>
      <c r="T380" s="512"/>
      <c r="U380" s="512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07" t="s">
        <v>208</v>
      </c>
      <c r="C381" s="125" t="s">
        <v>205</v>
      </c>
      <c r="D381" s="519">
        <v>5.08</v>
      </c>
      <c r="E381" s="519"/>
      <c r="F381" s="519"/>
      <c r="G381" s="127"/>
      <c r="H381" s="508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12"/>
      <c r="P381" s="512"/>
      <c r="Q381" s="512"/>
      <c r="R381" s="512"/>
      <c r="S381" s="512"/>
      <c r="T381" s="512"/>
      <c r="U381" s="512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07" t="s">
        <v>208</v>
      </c>
      <c r="C382" s="125" t="s">
        <v>186</v>
      </c>
      <c r="D382" s="519">
        <v>5.08</v>
      </c>
      <c r="E382" s="519"/>
      <c r="F382" s="519"/>
      <c r="G382" s="127"/>
      <c r="H382" s="508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12"/>
      <c r="P382" s="512"/>
      <c r="Q382" s="512"/>
      <c r="R382" s="512"/>
      <c r="S382" s="512"/>
      <c r="T382" s="512"/>
      <c r="U382" s="512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07" t="s">
        <v>208</v>
      </c>
      <c r="C383" s="125" t="s">
        <v>203</v>
      </c>
      <c r="D383" s="519">
        <v>5.08</v>
      </c>
      <c r="E383" s="519"/>
      <c r="F383" s="519"/>
      <c r="G383" s="127"/>
      <c r="H383" s="508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12"/>
      <c r="P383" s="512"/>
      <c r="Q383" s="512"/>
      <c r="R383" s="512"/>
      <c r="S383" s="512"/>
      <c r="T383" s="512"/>
      <c r="U383" s="512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07" t="s">
        <v>208</v>
      </c>
      <c r="C384" s="125" t="s">
        <v>199</v>
      </c>
      <c r="D384" s="519">
        <v>5.08</v>
      </c>
      <c r="E384" s="519"/>
      <c r="F384" s="519"/>
      <c r="G384" s="127"/>
      <c r="H384" s="508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16"/>
      <c r="P384" s="516"/>
      <c r="Q384" s="516"/>
      <c r="R384" s="516"/>
      <c r="S384" s="516"/>
      <c r="T384" s="516"/>
      <c r="U384" s="516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07" t="s">
        <v>208</v>
      </c>
      <c r="C385" s="125" t="s">
        <v>187</v>
      </c>
      <c r="D385" s="519">
        <v>5.08</v>
      </c>
      <c r="E385" s="519"/>
      <c r="F385" s="519"/>
      <c r="G385" s="127"/>
      <c r="H385" s="508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12"/>
      <c r="P385" s="512"/>
      <c r="Q385" s="512"/>
      <c r="R385" s="512"/>
      <c r="S385" s="512"/>
      <c r="T385" s="512"/>
      <c r="U385" s="512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07" t="s">
        <v>208</v>
      </c>
      <c r="C386" s="125" t="s">
        <v>207</v>
      </c>
      <c r="D386" s="519">
        <v>5.08</v>
      </c>
      <c r="E386" s="519"/>
      <c r="F386" s="519"/>
      <c r="G386" s="127"/>
      <c r="H386" s="508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16"/>
      <c r="P386" s="516"/>
      <c r="Q386" s="516"/>
      <c r="R386" s="516"/>
      <c r="S386" s="516"/>
      <c r="T386" s="516"/>
      <c r="U386" s="516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07" t="s">
        <v>209</v>
      </c>
      <c r="C387" s="125" t="s">
        <v>194</v>
      </c>
      <c r="D387" s="519">
        <v>5.03</v>
      </c>
      <c r="E387" s="519"/>
      <c r="F387" s="519"/>
      <c r="G387" s="127"/>
      <c r="H387" s="508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12"/>
      <c r="P387" s="512"/>
      <c r="Q387" s="512"/>
      <c r="R387" s="512"/>
      <c r="S387" s="512"/>
      <c r="T387" s="512"/>
      <c r="U387" s="512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07" t="s">
        <v>209</v>
      </c>
      <c r="C388" s="125" t="s">
        <v>179</v>
      </c>
      <c r="D388" s="519">
        <v>5.03</v>
      </c>
      <c r="E388" s="519"/>
      <c r="F388" s="519"/>
      <c r="G388" s="127"/>
      <c r="H388" s="508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12"/>
      <c r="P388" s="512"/>
      <c r="Q388" s="512"/>
      <c r="R388" s="512"/>
      <c r="S388" s="512"/>
      <c r="T388" s="512"/>
      <c r="U388" s="512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07" t="s">
        <v>209</v>
      </c>
      <c r="C389" s="125" t="s">
        <v>195</v>
      </c>
      <c r="D389" s="519">
        <v>5.03</v>
      </c>
      <c r="E389" s="519"/>
      <c r="F389" s="519"/>
      <c r="G389" s="127"/>
      <c r="H389" s="508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12"/>
      <c r="P389" s="512"/>
      <c r="Q389" s="512"/>
      <c r="R389" s="512"/>
      <c r="S389" s="512"/>
      <c r="T389" s="512"/>
      <c r="U389" s="512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07" t="s">
        <v>209</v>
      </c>
      <c r="C390" s="125" t="s">
        <v>204</v>
      </c>
      <c r="D390" s="519">
        <v>5.03</v>
      </c>
      <c r="E390" s="519"/>
      <c r="F390" s="519"/>
      <c r="G390" s="127"/>
      <c r="H390" s="508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12"/>
      <c r="P390" s="512"/>
      <c r="Q390" s="512"/>
      <c r="R390" s="512"/>
      <c r="S390" s="512"/>
      <c r="T390" s="512"/>
      <c r="U390" s="512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07" t="s">
        <v>382</v>
      </c>
      <c r="C391" s="177" t="s">
        <v>383</v>
      </c>
      <c r="D391" s="519">
        <v>5.03</v>
      </c>
      <c r="E391" s="519"/>
      <c r="F391" s="519"/>
      <c r="G391" s="127"/>
      <c r="H391" s="508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12"/>
      <c r="P391" s="512"/>
      <c r="Q391" s="512"/>
      <c r="R391" s="512"/>
      <c r="S391" s="512"/>
      <c r="T391" s="512"/>
      <c r="U391" s="512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07" t="s">
        <v>382</v>
      </c>
      <c r="C392" s="177" t="s">
        <v>384</v>
      </c>
      <c r="D392" s="519">
        <v>5.03</v>
      </c>
      <c r="E392" s="519"/>
      <c r="F392" s="519"/>
      <c r="G392" s="127"/>
      <c r="H392" s="508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12"/>
      <c r="P392" s="512"/>
      <c r="Q392" s="512"/>
      <c r="R392" s="512"/>
      <c r="S392" s="512"/>
      <c r="T392" s="512"/>
      <c r="U392" s="512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07" t="s">
        <v>382</v>
      </c>
      <c r="C393" s="177" t="s">
        <v>389</v>
      </c>
      <c r="D393" s="519">
        <v>5.03</v>
      </c>
      <c r="E393" s="519"/>
      <c r="F393" s="519"/>
      <c r="G393" s="127"/>
      <c r="H393" s="508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12"/>
      <c r="P393" s="512"/>
      <c r="Q393" s="512"/>
      <c r="R393" s="512"/>
      <c r="S393" s="512"/>
      <c r="T393" s="512"/>
      <c r="U393" s="512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07" t="s">
        <v>382</v>
      </c>
      <c r="C394" s="177" t="s">
        <v>391</v>
      </c>
      <c r="D394" s="519">
        <v>5.03</v>
      </c>
      <c r="E394" s="519"/>
      <c r="F394" s="519"/>
      <c r="G394" s="127"/>
      <c r="H394" s="508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12"/>
      <c r="P394" s="512"/>
      <c r="Q394" s="512"/>
      <c r="R394" s="512"/>
      <c r="S394" s="512"/>
      <c r="T394" s="512"/>
      <c r="U394" s="512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07" t="s">
        <v>418</v>
      </c>
      <c r="C395" s="177" t="s">
        <v>364</v>
      </c>
      <c r="D395" s="519">
        <v>5.03</v>
      </c>
      <c r="E395" s="519"/>
      <c r="F395" s="519"/>
      <c r="G395" s="127"/>
      <c r="H395" s="508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12"/>
      <c r="P395" s="512"/>
      <c r="Q395" s="512"/>
      <c r="R395" s="512"/>
      <c r="S395" s="512"/>
      <c r="T395" s="512"/>
      <c r="U395" s="512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07" t="s">
        <v>418</v>
      </c>
      <c r="C396" s="177" t="s">
        <v>365</v>
      </c>
      <c r="D396" s="519">
        <v>5.03</v>
      </c>
      <c r="E396" s="519"/>
      <c r="F396" s="519"/>
      <c r="G396" s="127"/>
      <c r="H396" s="508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12"/>
      <c r="P396" s="512"/>
      <c r="Q396" s="512"/>
      <c r="R396" s="512"/>
      <c r="S396" s="512"/>
      <c r="T396" s="512"/>
      <c r="U396" s="512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07" t="s">
        <v>418</v>
      </c>
      <c r="C397" s="177" t="s">
        <v>366</v>
      </c>
      <c r="D397" s="519">
        <v>5.03</v>
      </c>
      <c r="E397" s="519"/>
      <c r="F397" s="519"/>
      <c r="G397" s="127"/>
      <c r="H397" s="508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12"/>
      <c r="P397" s="512"/>
      <c r="Q397" s="512"/>
      <c r="R397" s="512"/>
      <c r="S397" s="512"/>
      <c r="T397" s="512"/>
      <c r="U397" s="512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07" t="s">
        <v>418</v>
      </c>
      <c r="C398" s="177" t="s">
        <v>367</v>
      </c>
      <c r="D398" s="519">
        <v>5.03</v>
      </c>
      <c r="E398" s="519"/>
      <c r="F398" s="519"/>
      <c r="G398" s="127"/>
      <c r="H398" s="508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12"/>
      <c r="P398" s="512"/>
      <c r="Q398" s="512"/>
      <c r="R398" s="512"/>
      <c r="S398" s="512"/>
      <c r="T398" s="512"/>
      <c r="U398" s="512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19">
        <v>5.03</v>
      </c>
      <c r="E399" s="519"/>
      <c r="F399" s="519"/>
      <c r="G399" s="127"/>
      <c r="H399" s="508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16"/>
      <c r="P399" s="516"/>
      <c r="Q399" s="516"/>
      <c r="R399" s="516"/>
      <c r="S399" s="516"/>
      <c r="T399" s="516"/>
      <c r="U399" s="516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19">
        <v>5.03</v>
      </c>
      <c r="E400" s="519"/>
      <c r="F400" s="519"/>
      <c r="G400" s="127"/>
      <c r="H400" s="508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16"/>
      <c r="P400" s="516"/>
      <c r="Q400" s="516"/>
      <c r="R400" s="516"/>
      <c r="S400" s="516"/>
      <c r="T400" s="516"/>
      <c r="U400" s="516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19">
        <v>5.03</v>
      </c>
      <c r="E401" s="519"/>
      <c r="F401" s="519"/>
      <c r="G401" s="127"/>
      <c r="H401" s="508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16"/>
      <c r="P401" s="516"/>
      <c r="Q401" s="516"/>
      <c r="R401" s="516"/>
      <c r="S401" s="516"/>
      <c r="T401" s="516"/>
      <c r="U401" s="516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19">
        <v>5.03</v>
      </c>
      <c r="E402" s="519"/>
      <c r="F402" s="519"/>
      <c r="G402" s="127"/>
      <c r="H402" s="508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16"/>
      <c r="P402" s="516"/>
      <c r="Q402" s="516"/>
      <c r="R402" s="516"/>
      <c r="S402" s="516"/>
      <c r="T402" s="516"/>
      <c r="U402" s="516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19">
        <v>5.03</v>
      </c>
      <c r="E403" s="519"/>
      <c r="F403" s="519"/>
      <c r="G403" s="127"/>
      <c r="H403" s="508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16"/>
      <c r="P403" s="516"/>
      <c r="Q403" s="516"/>
      <c r="R403" s="516"/>
      <c r="S403" s="516"/>
      <c r="T403" s="516"/>
      <c r="U403" s="516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19">
        <v>5.03</v>
      </c>
      <c r="E404" s="519"/>
      <c r="F404" s="519"/>
      <c r="G404" s="127"/>
      <c r="H404" s="508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16"/>
      <c r="P404" s="516"/>
      <c r="Q404" s="516"/>
      <c r="R404" s="516"/>
      <c r="S404" s="516"/>
      <c r="T404" s="516"/>
      <c r="U404" s="516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19">
        <v>5.03</v>
      </c>
      <c r="E405" s="519"/>
      <c r="F405" s="519"/>
      <c r="G405" s="127"/>
      <c r="H405" s="508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16"/>
      <c r="P405" s="516"/>
      <c r="Q405" s="516"/>
      <c r="R405" s="516"/>
      <c r="S405" s="516"/>
      <c r="T405" s="516"/>
      <c r="U405" s="516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19">
        <v>5.03</v>
      </c>
      <c r="E406" s="519"/>
      <c r="F406" s="519"/>
      <c r="G406" s="127"/>
      <c r="H406" s="508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16"/>
      <c r="P406" s="516"/>
      <c r="Q406" s="516"/>
      <c r="R406" s="516"/>
      <c r="S406" s="516"/>
      <c r="T406" s="516"/>
      <c r="U406" s="516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19">
        <v>5.03</v>
      </c>
      <c r="E407" s="519"/>
      <c r="F407" s="519"/>
      <c r="G407" s="127"/>
      <c r="H407" s="508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16"/>
      <c r="P407" s="516"/>
      <c r="Q407" s="516"/>
      <c r="R407" s="516"/>
      <c r="S407" s="516"/>
      <c r="T407" s="516"/>
      <c r="U407" s="516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19">
        <v>5.03</v>
      </c>
      <c r="E408" s="519"/>
      <c r="F408" s="519"/>
      <c r="G408" s="127"/>
      <c r="H408" s="508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16"/>
      <c r="P408" s="516"/>
      <c r="Q408" s="516"/>
      <c r="R408" s="516"/>
      <c r="S408" s="516"/>
      <c r="T408" s="516"/>
      <c r="U408" s="516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19">
        <v>50.3</v>
      </c>
      <c r="E409" s="519"/>
      <c r="F409" s="519"/>
      <c r="G409" s="127"/>
      <c r="H409" s="508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16"/>
      <c r="P409" s="516"/>
      <c r="Q409" s="516"/>
      <c r="R409" s="516"/>
      <c r="S409" s="516"/>
      <c r="T409" s="516"/>
      <c r="U409" s="516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19">
        <v>5</v>
      </c>
      <c r="E410" s="519"/>
      <c r="F410" s="519"/>
      <c r="G410" s="127"/>
      <c r="H410" s="508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16"/>
      <c r="P410" s="516"/>
      <c r="Q410" s="516"/>
      <c r="R410" s="516"/>
      <c r="S410" s="516"/>
      <c r="T410" s="516"/>
      <c r="U410" s="516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19">
        <v>5.03</v>
      </c>
      <c r="E411" s="519"/>
      <c r="F411" s="519"/>
      <c r="G411" s="127"/>
      <c r="H411" s="508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16"/>
      <c r="P411" s="516"/>
      <c r="Q411" s="516"/>
      <c r="R411" s="516"/>
      <c r="S411" s="516"/>
      <c r="T411" s="516"/>
      <c r="U411" s="516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19">
        <v>5.03</v>
      </c>
      <c r="E412" s="519"/>
      <c r="F412" s="519"/>
      <c r="G412" s="127"/>
      <c r="H412" s="508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16"/>
      <c r="P412" s="516"/>
      <c r="Q412" s="516"/>
      <c r="R412" s="516"/>
      <c r="S412" s="516"/>
      <c r="T412" s="516"/>
      <c r="U412" s="516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19"/>
      <c r="E413" s="519"/>
      <c r="F413" s="519"/>
      <c r="G413" s="127"/>
      <c r="H413" s="508">
        <f t="shared" si="93"/>
        <v>0</v>
      </c>
      <c r="I413" s="128"/>
      <c r="J413" s="129"/>
      <c r="K413" s="130"/>
      <c r="L413" s="128"/>
      <c r="M413" s="108"/>
      <c r="N413" s="129"/>
      <c r="O413" s="516"/>
      <c r="P413" s="516"/>
      <c r="Q413" s="516"/>
      <c r="R413" s="516"/>
      <c r="S413" s="516"/>
      <c r="T413" s="516"/>
      <c r="U413" s="516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19">
        <v>5.0599999999999996</v>
      </c>
      <c r="E414" s="519"/>
      <c r="F414" s="519"/>
      <c r="G414" s="127"/>
      <c r="H414" s="508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16"/>
      <c r="P414" s="516"/>
      <c r="Q414" s="516"/>
      <c r="R414" s="516"/>
      <c r="S414" s="516"/>
      <c r="T414" s="516"/>
      <c r="U414" s="516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19">
        <v>5.0599999999999996</v>
      </c>
      <c r="E415" s="519"/>
      <c r="F415" s="519"/>
      <c r="G415" s="127"/>
      <c r="H415" s="508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16"/>
      <c r="P415" s="516"/>
      <c r="Q415" s="516"/>
      <c r="R415" s="516"/>
      <c r="S415" s="516"/>
      <c r="T415" s="516"/>
      <c r="U415" s="516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19">
        <v>5.0599999999999996</v>
      </c>
      <c r="E416" s="519"/>
      <c r="F416" s="519"/>
      <c r="G416" s="127"/>
      <c r="H416" s="508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16"/>
      <c r="P416" s="516"/>
      <c r="Q416" s="516"/>
      <c r="R416" s="516"/>
      <c r="S416" s="516"/>
      <c r="T416" s="516"/>
      <c r="U416" s="516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19">
        <v>5.0599999999999996</v>
      </c>
      <c r="E417" s="519"/>
      <c r="F417" s="519"/>
      <c r="G417" s="127"/>
      <c r="H417" s="508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16"/>
      <c r="P417" s="516"/>
      <c r="Q417" s="516"/>
      <c r="R417" s="516"/>
      <c r="S417" s="516"/>
      <c r="T417" s="516"/>
      <c r="U417" s="516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19"/>
      <c r="E418" s="519"/>
      <c r="F418" s="519"/>
      <c r="G418" s="127"/>
      <c r="H418" s="508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16"/>
      <c r="P418" s="516"/>
      <c r="Q418" s="516"/>
      <c r="R418" s="516"/>
      <c r="S418" s="516"/>
      <c r="T418" s="516"/>
      <c r="U418" s="516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19"/>
      <c r="E419" s="519"/>
      <c r="F419" s="519"/>
      <c r="G419" s="127"/>
      <c r="H419" s="508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16"/>
      <c r="P419" s="516"/>
      <c r="Q419" s="516"/>
      <c r="R419" s="516"/>
      <c r="S419" s="516"/>
      <c r="T419" s="516"/>
      <c r="U419" s="516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19"/>
      <c r="E420" s="519"/>
      <c r="F420" s="519"/>
      <c r="G420" s="127"/>
      <c r="H420" s="508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16"/>
      <c r="P420" s="516"/>
      <c r="Q420" s="516"/>
      <c r="R420" s="516"/>
      <c r="S420" s="516"/>
      <c r="T420" s="516"/>
      <c r="U420" s="516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19"/>
      <c r="E421" s="519"/>
      <c r="F421" s="519"/>
      <c r="G421" s="127"/>
      <c r="H421" s="508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16"/>
      <c r="P421" s="516"/>
      <c r="Q421" s="516"/>
      <c r="R421" s="516"/>
      <c r="S421" s="516"/>
      <c r="T421" s="516"/>
      <c r="U421" s="516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19"/>
      <c r="E422" s="519"/>
      <c r="F422" s="519"/>
      <c r="G422" s="127"/>
      <c r="H422" s="508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16"/>
      <c r="P422" s="516"/>
      <c r="Q422" s="516"/>
      <c r="R422" s="516"/>
      <c r="S422" s="516"/>
      <c r="T422" s="516"/>
      <c r="U422" s="516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19"/>
      <c r="E423" s="519"/>
      <c r="F423" s="519"/>
      <c r="G423" s="127"/>
      <c r="H423" s="508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16"/>
      <c r="P423" s="516"/>
      <c r="Q423" s="516"/>
      <c r="R423" s="516"/>
      <c r="S423" s="516"/>
      <c r="T423" s="516"/>
      <c r="U423" s="516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19"/>
      <c r="E424" s="519"/>
      <c r="F424" s="519"/>
      <c r="G424" s="127"/>
      <c r="H424" s="508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16"/>
      <c r="P424" s="516"/>
      <c r="Q424" s="516"/>
      <c r="R424" s="516"/>
      <c r="S424" s="516"/>
      <c r="T424" s="516"/>
      <c r="U424" s="516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19"/>
      <c r="E425" s="519"/>
      <c r="F425" s="519"/>
      <c r="G425" s="127"/>
      <c r="H425" s="508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16"/>
      <c r="P425" s="516"/>
      <c r="Q425" s="516"/>
      <c r="R425" s="516"/>
      <c r="S425" s="516"/>
      <c r="T425" s="516"/>
      <c r="U425" s="516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19"/>
      <c r="E426" s="519"/>
      <c r="F426" s="519"/>
      <c r="G426" s="127"/>
      <c r="H426" s="508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16"/>
      <c r="P426" s="516"/>
      <c r="Q426" s="516"/>
      <c r="R426" s="516"/>
      <c r="S426" s="516"/>
      <c r="T426" s="516"/>
      <c r="U426" s="516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19"/>
      <c r="E427" s="519"/>
      <c r="F427" s="519"/>
      <c r="G427" s="127"/>
      <c r="H427" s="508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16"/>
      <c r="P427" s="516"/>
      <c r="Q427" s="516"/>
      <c r="R427" s="516"/>
      <c r="S427" s="516"/>
      <c r="T427" s="516"/>
      <c r="U427" s="516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9" t="s">
        <v>216</v>
      </c>
      <c r="B428" s="619"/>
      <c r="C428" s="51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07" t="s">
        <v>217</v>
      </c>
      <c r="C429" s="125" t="s">
        <v>179</v>
      </c>
      <c r="D429" s="519">
        <v>5.03</v>
      </c>
      <c r="E429" s="519"/>
      <c r="F429" s="519"/>
      <c r="G429" s="127"/>
      <c r="H429" s="508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16"/>
      <c r="P429" s="516"/>
      <c r="Q429" s="516"/>
      <c r="R429" s="516"/>
      <c r="S429" s="516"/>
      <c r="T429" s="516"/>
      <c r="U429" s="516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07" t="s">
        <v>217</v>
      </c>
      <c r="C430" s="125" t="s">
        <v>186</v>
      </c>
      <c r="D430" s="519">
        <v>5.03</v>
      </c>
      <c r="E430" s="519"/>
      <c r="F430" s="519"/>
      <c r="G430" s="127"/>
      <c r="H430" s="508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16"/>
      <c r="P430" s="516"/>
      <c r="Q430" s="516"/>
      <c r="R430" s="516"/>
      <c r="S430" s="516"/>
      <c r="T430" s="516"/>
      <c r="U430" s="516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07" t="s">
        <v>217</v>
      </c>
      <c r="C431" s="125" t="s">
        <v>204</v>
      </c>
      <c r="D431" s="519">
        <v>5.03</v>
      </c>
      <c r="E431" s="519"/>
      <c r="F431" s="519"/>
      <c r="G431" s="127"/>
      <c r="H431" s="508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16"/>
      <c r="P431" s="516"/>
      <c r="Q431" s="516"/>
      <c r="R431" s="516"/>
      <c r="S431" s="516"/>
      <c r="T431" s="516"/>
      <c r="U431" s="516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19">
        <v>5.03</v>
      </c>
      <c r="E432" s="519"/>
      <c r="F432" s="519"/>
      <c r="G432" s="127"/>
      <c r="H432" s="508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16"/>
      <c r="P432" s="516"/>
      <c r="Q432" s="516"/>
      <c r="R432" s="516"/>
      <c r="S432" s="516"/>
      <c r="T432" s="516"/>
      <c r="U432" s="516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19">
        <v>5.03</v>
      </c>
      <c r="E433" s="519"/>
      <c r="F433" s="519"/>
      <c r="G433" s="127"/>
      <c r="H433" s="508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16"/>
      <c r="P433" s="516"/>
      <c r="Q433" s="516"/>
      <c r="R433" s="516"/>
      <c r="S433" s="516"/>
      <c r="T433" s="516"/>
      <c r="U433" s="516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19">
        <v>5.03</v>
      </c>
      <c r="E434" s="519"/>
      <c r="F434" s="519"/>
      <c r="G434" s="127"/>
      <c r="H434" s="508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16"/>
      <c r="P434" s="516"/>
      <c r="Q434" s="516"/>
      <c r="R434" s="516"/>
      <c r="S434" s="516"/>
      <c r="T434" s="516"/>
      <c r="U434" s="516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19">
        <v>5.03</v>
      </c>
      <c r="E435" s="519"/>
      <c r="F435" s="519"/>
      <c r="G435" s="127"/>
      <c r="H435" s="508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16"/>
      <c r="P435" s="516"/>
      <c r="Q435" s="516"/>
      <c r="R435" s="516"/>
      <c r="S435" s="516"/>
      <c r="T435" s="516"/>
      <c r="U435" s="516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19">
        <v>5.03</v>
      </c>
      <c r="E436" s="519"/>
      <c r="F436" s="519"/>
      <c r="G436" s="127"/>
      <c r="H436" s="508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16"/>
      <c r="P436" s="516"/>
      <c r="Q436" s="516"/>
      <c r="R436" s="516"/>
      <c r="S436" s="516"/>
      <c r="T436" s="516"/>
      <c r="U436" s="516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19">
        <v>5.03</v>
      </c>
      <c r="E437" s="519"/>
      <c r="F437" s="519"/>
      <c r="G437" s="146"/>
      <c r="H437" s="508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16"/>
      <c r="P437" s="516"/>
      <c r="Q437" s="516"/>
      <c r="R437" s="516"/>
      <c r="S437" s="516"/>
      <c r="T437" s="516"/>
      <c r="U437" s="516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19">
        <v>5.03</v>
      </c>
      <c r="E438" s="519"/>
      <c r="F438" s="519"/>
      <c r="G438" s="127"/>
      <c r="H438" s="508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16"/>
      <c r="P438" s="516"/>
      <c r="Q438" s="516"/>
      <c r="R438" s="516"/>
      <c r="S438" s="516"/>
      <c r="T438" s="516"/>
      <c r="U438" s="516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19">
        <v>5.03</v>
      </c>
      <c r="E439" s="519"/>
      <c r="F439" s="519"/>
      <c r="G439" s="127"/>
      <c r="H439" s="508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16"/>
      <c r="P439" s="516"/>
      <c r="Q439" s="516"/>
      <c r="R439" s="516"/>
      <c r="S439" s="516"/>
      <c r="T439" s="516"/>
      <c r="U439" s="516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19">
        <v>5.03</v>
      </c>
      <c r="E440" s="519"/>
      <c r="F440" s="519"/>
      <c r="G440" s="127"/>
      <c r="H440" s="508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16"/>
      <c r="P440" s="516"/>
      <c r="Q440" s="516"/>
      <c r="R440" s="516"/>
      <c r="S440" s="516"/>
      <c r="T440" s="516"/>
      <c r="U440" s="516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19">
        <v>5.03</v>
      </c>
      <c r="E441" s="519"/>
      <c r="F441" s="519"/>
      <c r="G441" s="127"/>
      <c r="H441" s="508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16"/>
      <c r="P441" s="516"/>
      <c r="Q441" s="516"/>
      <c r="R441" s="516"/>
      <c r="S441" s="516"/>
      <c r="T441" s="516"/>
      <c r="U441" s="516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19">
        <v>5.03</v>
      </c>
      <c r="E442" s="519"/>
      <c r="F442" s="519"/>
      <c r="G442" s="127"/>
      <c r="H442" s="508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16"/>
      <c r="P442" s="516"/>
      <c r="Q442" s="516"/>
      <c r="R442" s="516"/>
      <c r="S442" s="516"/>
      <c r="T442" s="516"/>
      <c r="U442" s="516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19">
        <v>5.03</v>
      </c>
      <c r="E443" s="519"/>
      <c r="F443" s="519"/>
      <c r="G443" s="127"/>
      <c r="H443" s="508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16"/>
      <c r="P443" s="516"/>
      <c r="Q443" s="516"/>
      <c r="R443" s="516"/>
      <c r="S443" s="516"/>
      <c r="T443" s="516"/>
      <c r="U443" s="516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19">
        <v>5.03</v>
      </c>
      <c r="E444" s="519"/>
      <c r="F444" s="519"/>
      <c r="G444" s="127"/>
      <c r="H444" s="508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16"/>
      <c r="P444" s="516"/>
      <c r="Q444" s="516"/>
      <c r="R444" s="516"/>
      <c r="S444" s="516"/>
      <c r="T444" s="516"/>
      <c r="U444" s="516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07" t="s">
        <v>222</v>
      </c>
      <c r="C445" s="125" t="s">
        <v>181</v>
      </c>
      <c r="D445" s="519">
        <v>9.36</v>
      </c>
      <c r="E445" s="519"/>
      <c r="F445" s="519"/>
      <c r="G445" s="127"/>
      <c r="H445" s="508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16"/>
      <c r="P445" s="516"/>
      <c r="Q445" s="516"/>
      <c r="R445" s="516"/>
      <c r="S445" s="516"/>
      <c r="T445" s="516"/>
      <c r="U445" s="516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07" t="s">
        <v>222</v>
      </c>
      <c r="C446" s="125" t="s">
        <v>179</v>
      </c>
      <c r="D446" s="519">
        <v>9.36</v>
      </c>
      <c r="E446" s="519"/>
      <c r="F446" s="519"/>
      <c r="G446" s="127"/>
      <c r="H446" s="508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16"/>
      <c r="P446" s="516"/>
      <c r="Q446" s="516"/>
      <c r="R446" s="516"/>
      <c r="S446" s="516"/>
      <c r="T446" s="516"/>
      <c r="U446" s="516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07" t="s">
        <v>222</v>
      </c>
      <c r="C447" s="125" t="s">
        <v>221</v>
      </c>
      <c r="D447" s="519">
        <v>9.36</v>
      </c>
      <c r="E447" s="519"/>
      <c r="F447" s="519"/>
      <c r="G447" s="127"/>
      <c r="H447" s="508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16"/>
      <c r="P447" s="516"/>
      <c r="Q447" s="516"/>
      <c r="R447" s="516"/>
      <c r="S447" s="516"/>
      <c r="T447" s="516"/>
      <c r="U447" s="516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07" t="s">
        <v>222</v>
      </c>
      <c r="C448" s="125" t="s">
        <v>186</v>
      </c>
      <c r="D448" s="519">
        <v>9.36</v>
      </c>
      <c r="E448" s="519"/>
      <c r="F448" s="519"/>
      <c r="G448" s="127"/>
      <c r="H448" s="508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16"/>
      <c r="P448" s="516"/>
      <c r="Q448" s="516"/>
      <c r="R448" s="516"/>
      <c r="S448" s="516"/>
      <c r="T448" s="516"/>
      <c r="U448" s="516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07" t="s">
        <v>393</v>
      </c>
      <c r="C449" s="177" t="s">
        <v>395</v>
      </c>
      <c r="D449" s="519">
        <v>5</v>
      </c>
      <c r="E449" s="519"/>
      <c r="F449" s="519"/>
      <c r="G449" s="127"/>
      <c r="H449" s="508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16"/>
      <c r="P449" s="516"/>
      <c r="Q449" s="516"/>
      <c r="R449" s="516"/>
      <c r="S449" s="516"/>
      <c r="T449" s="516"/>
      <c r="U449" s="516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07" t="s">
        <v>393</v>
      </c>
      <c r="C450" s="177" t="s">
        <v>402</v>
      </c>
      <c r="D450" s="519">
        <v>5</v>
      </c>
      <c r="E450" s="519"/>
      <c r="F450" s="519"/>
      <c r="G450" s="127"/>
      <c r="H450" s="508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16"/>
      <c r="P450" s="516"/>
      <c r="Q450" s="516"/>
      <c r="R450" s="516"/>
      <c r="S450" s="516"/>
      <c r="T450" s="516"/>
      <c r="U450" s="516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07" t="s">
        <v>404</v>
      </c>
      <c r="C451" s="177" t="s">
        <v>405</v>
      </c>
      <c r="D451" s="519">
        <v>5</v>
      </c>
      <c r="E451" s="519"/>
      <c r="F451" s="519"/>
      <c r="G451" s="127"/>
      <c r="H451" s="508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16"/>
      <c r="P451" s="516"/>
      <c r="Q451" s="516"/>
      <c r="R451" s="516"/>
      <c r="S451" s="516"/>
      <c r="T451" s="516"/>
      <c r="U451" s="516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07" t="s">
        <v>342</v>
      </c>
      <c r="C452" s="177" t="s">
        <v>372</v>
      </c>
      <c r="D452" s="519">
        <v>5</v>
      </c>
      <c r="E452" s="519"/>
      <c r="F452" s="519"/>
      <c r="G452" s="127"/>
      <c r="H452" s="508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16"/>
      <c r="P452" s="516"/>
      <c r="Q452" s="516"/>
      <c r="R452" s="516"/>
      <c r="S452" s="516"/>
      <c r="T452" s="516"/>
      <c r="U452" s="516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07" t="s">
        <v>343</v>
      </c>
      <c r="C453" s="125" t="s">
        <v>345</v>
      </c>
      <c r="D453" s="519">
        <v>5</v>
      </c>
      <c r="E453" s="519"/>
      <c r="F453" s="519"/>
      <c r="G453" s="127"/>
      <c r="H453" s="508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16"/>
      <c r="P453" s="516"/>
      <c r="Q453" s="516"/>
      <c r="R453" s="516"/>
      <c r="S453" s="516"/>
      <c r="T453" s="516"/>
      <c r="U453" s="516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07" t="s">
        <v>343</v>
      </c>
      <c r="C454" s="125" t="s">
        <v>347</v>
      </c>
      <c r="D454" s="519">
        <v>5</v>
      </c>
      <c r="E454" s="519"/>
      <c r="F454" s="519"/>
      <c r="G454" s="127"/>
      <c r="H454" s="508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16"/>
      <c r="P454" s="516"/>
      <c r="Q454" s="516"/>
      <c r="R454" s="516"/>
      <c r="S454" s="516"/>
      <c r="T454" s="516"/>
      <c r="U454" s="516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19">
        <v>5.0599999999999996</v>
      </c>
      <c r="E455" s="519"/>
      <c r="F455" s="519"/>
      <c r="G455" s="127"/>
      <c r="H455" s="508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16"/>
      <c r="P455" s="516"/>
      <c r="Q455" s="516"/>
      <c r="R455" s="516"/>
      <c r="S455" s="516"/>
      <c r="T455" s="516"/>
      <c r="U455" s="516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19">
        <v>5.0599999999999996</v>
      </c>
      <c r="E456" s="519"/>
      <c r="F456" s="519"/>
      <c r="G456" s="127"/>
      <c r="H456" s="508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16"/>
      <c r="P456" s="516"/>
      <c r="Q456" s="516"/>
      <c r="R456" s="516"/>
      <c r="S456" s="516"/>
      <c r="T456" s="516"/>
      <c r="U456" s="516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420</v>
      </c>
      <c r="D457" s="519"/>
      <c r="E457" s="519"/>
      <c r="F457" s="519"/>
      <c r="G457" s="127"/>
      <c r="H457" s="508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16"/>
      <c r="P457" s="516"/>
      <c r="Q457" s="516"/>
      <c r="R457" s="516"/>
      <c r="S457" s="516"/>
      <c r="T457" s="516"/>
      <c r="U457" s="516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19"/>
      <c r="E458" s="519"/>
      <c r="F458" s="519"/>
      <c r="G458" s="127"/>
      <c r="H458" s="508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16"/>
      <c r="P458" s="516"/>
      <c r="Q458" s="516"/>
      <c r="R458" s="516"/>
      <c r="S458" s="516"/>
      <c r="T458" s="516"/>
      <c r="U458" s="516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19"/>
      <c r="E459" s="519"/>
      <c r="F459" s="519"/>
      <c r="G459" s="127"/>
      <c r="H459" s="508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16"/>
      <c r="P459" s="516"/>
      <c r="Q459" s="516"/>
      <c r="R459" s="516"/>
      <c r="S459" s="516"/>
      <c r="T459" s="516"/>
      <c r="U459" s="516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19">
        <v>5.07</v>
      </c>
      <c r="E460" s="519"/>
      <c r="F460" s="519"/>
      <c r="G460" s="127"/>
      <c r="H460" s="508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16"/>
      <c r="P460" s="516"/>
      <c r="Q460" s="516"/>
      <c r="R460" s="516"/>
      <c r="S460" s="516"/>
      <c r="T460" s="516"/>
      <c r="U460" s="516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19">
        <v>5.07</v>
      </c>
      <c r="E461" s="519"/>
      <c r="F461" s="519"/>
      <c r="G461" s="127"/>
      <c r="H461" s="508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16"/>
      <c r="P461" s="516"/>
      <c r="Q461" s="516"/>
      <c r="R461" s="516"/>
      <c r="S461" s="516"/>
      <c r="T461" s="516"/>
      <c r="U461" s="516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19">
        <v>5.0599999999999996</v>
      </c>
      <c r="E462" s="519"/>
      <c r="F462" s="520"/>
      <c r="G462" s="127"/>
      <c r="H462" s="508">
        <f>D462*G462</f>
        <v>0</v>
      </c>
      <c r="I462" s="128"/>
      <c r="J462" s="129" t="str">
        <f t="array" ref="J462">IF(ISERROR(G462/I462),"",G462/I462)</f>
        <v/>
      </c>
      <c r="K462" s="508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16"/>
      <c r="P462" s="516"/>
      <c r="Q462" s="516"/>
      <c r="R462" s="516"/>
      <c r="S462" s="516"/>
      <c r="T462" s="516"/>
      <c r="U462" s="516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11" t="s">
        <v>224</v>
      </c>
      <c r="B463" s="612"/>
      <c r="C463" s="517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19">
        <v>5.03</v>
      </c>
      <c r="E464" s="519"/>
      <c r="F464" s="519"/>
      <c r="G464" s="127"/>
      <c r="H464" s="508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16"/>
      <c r="P464" s="516"/>
      <c r="Q464" s="516"/>
      <c r="R464" s="516"/>
      <c r="S464" s="516"/>
      <c r="T464" s="516"/>
      <c r="U464" s="516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19">
        <v>5.03</v>
      </c>
      <c r="E465" s="519"/>
      <c r="F465" s="519"/>
      <c r="G465" s="127"/>
      <c r="H465" s="508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16"/>
      <c r="P465" s="516"/>
      <c r="Q465" s="516"/>
      <c r="R465" s="516"/>
      <c r="S465" s="516"/>
      <c r="T465" s="516"/>
      <c r="U465" s="516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19">
        <v>5.04</v>
      </c>
      <c r="E466" s="519"/>
      <c r="F466" s="519"/>
      <c r="G466" s="127"/>
      <c r="H466" s="508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16"/>
      <c r="P466" s="516"/>
      <c r="Q466" s="516"/>
      <c r="R466" s="516"/>
      <c r="S466" s="516"/>
      <c r="T466" s="516"/>
      <c r="U466" s="516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19">
        <v>5.03</v>
      </c>
      <c r="E467" s="519"/>
      <c r="F467" s="519"/>
      <c r="G467" s="127"/>
      <c r="H467" s="508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16"/>
      <c r="P467" s="516"/>
      <c r="Q467" s="516"/>
      <c r="R467" s="516"/>
      <c r="S467" s="516"/>
      <c r="T467" s="516"/>
      <c r="U467" s="516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13" t="s">
        <v>203</v>
      </c>
      <c r="D468" s="519">
        <v>5.03</v>
      </c>
      <c r="E468" s="519"/>
      <c r="F468" s="519"/>
      <c r="G468" s="127"/>
      <c r="H468" s="508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16"/>
      <c r="P468" s="516"/>
      <c r="Q468" s="516"/>
      <c r="R468" s="516"/>
      <c r="S468" s="516"/>
      <c r="T468" s="516"/>
      <c r="U468" s="516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19">
        <v>5.03</v>
      </c>
      <c r="E469" s="519"/>
      <c r="F469" s="519"/>
      <c r="G469" s="127"/>
      <c r="H469" s="508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16"/>
      <c r="P469" s="516"/>
      <c r="Q469" s="516"/>
      <c r="R469" s="516"/>
      <c r="S469" s="516"/>
      <c r="T469" s="516"/>
      <c r="U469" s="516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19">
        <v>5.03</v>
      </c>
      <c r="E470" s="519"/>
      <c r="F470" s="519"/>
      <c r="G470" s="127"/>
      <c r="H470" s="508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16"/>
      <c r="P470" s="516"/>
      <c r="Q470" s="516"/>
      <c r="R470" s="516"/>
      <c r="S470" s="516"/>
      <c r="T470" s="516"/>
      <c r="U470" s="516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13" t="s">
        <v>228</v>
      </c>
      <c r="D471" s="519">
        <v>5.03</v>
      </c>
      <c r="E471" s="519"/>
      <c r="F471" s="519"/>
      <c r="G471" s="127"/>
      <c r="H471" s="508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16"/>
      <c r="P471" s="516"/>
      <c r="Q471" s="516"/>
      <c r="R471" s="516"/>
      <c r="S471" s="516"/>
      <c r="T471" s="516"/>
      <c r="U471" s="516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13" t="s">
        <v>212</v>
      </c>
      <c r="D472" s="519">
        <v>5.03</v>
      </c>
      <c r="E472" s="519"/>
      <c r="F472" s="519"/>
      <c r="G472" s="127"/>
      <c r="H472" s="508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16"/>
      <c r="P472" s="516"/>
      <c r="Q472" s="516"/>
      <c r="R472" s="516"/>
      <c r="S472" s="516"/>
      <c r="T472" s="516"/>
      <c r="U472" s="516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13" t="s">
        <v>203</v>
      </c>
      <c r="D473" s="519">
        <v>5.03</v>
      </c>
      <c r="E473" s="519"/>
      <c r="F473" s="519"/>
      <c r="G473" s="127"/>
      <c r="H473" s="508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16"/>
      <c r="P473" s="516"/>
      <c r="Q473" s="516"/>
      <c r="R473" s="516"/>
      <c r="S473" s="516"/>
      <c r="T473" s="516"/>
      <c r="U473" s="516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13" t="s">
        <v>186</v>
      </c>
      <c r="D474" s="519">
        <v>5.03</v>
      </c>
      <c r="E474" s="519"/>
      <c r="F474" s="519"/>
      <c r="G474" s="127"/>
      <c r="H474" s="508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16"/>
      <c r="P474" s="516"/>
      <c r="Q474" s="516"/>
      <c r="R474" s="516"/>
      <c r="S474" s="516"/>
      <c r="T474" s="516"/>
      <c r="U474" s="516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13" t="s">
        <v>228</v>
      </c>
      <c r="D475" s="519">
        <v>5.03</v>
      </c>
      <c r="E475" s="519"/>
      <c r="F475" s="519"/>
      <c r="G475" s="127"/>
      <c r="H475" s="508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16"/>
      <c r="P475" s="516"/>
      <c r="Q475" s="516"/>
      <c r="R475" s="516"/>
      <c r="S475" s="516"/>
      <c r="T475" s="516"/>
      <c r="U475" s="516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13" t="s">
        <v>199</v>
      </c>
      <c r="D476" s="519">
        <v>5.03</v>
      </c>
      <c r="E476" s="519"/>
      <c r="F476" s="519"/>
      <c r="G476" s="127"/>
      <c r="H476" s="508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16"/>
      <c r="P476" s="516"/>
      <c r="Q476" s="516"/>
      <c r="R476" s="516"/>
      <c r="S476" s="516"/>
      <c r="T476" s="516"/>
      <c r="U476" s="516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19">
        <v>5.0599999999999996</v>
      </c>
      <c r="E477" s="519"/>
      <c r="F477" s="519"/>
      <c r="G477" s="127"/>
      <c r="H477" s="508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16"/>
      <c r="P477" s="516"/>
      <c r="Q477" s="516"/>
      <c r="R477" s="516"/>
      <c r="S477" s="516"/>
      <c r="T477" s="516"/>
      <c r="U477" s="516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19">
        <v>5.0599999999999996</v>
      </c>
      <c r="E478" s="519"/>
      <c r="F478" s="519"/>
      <c r="G478" s="127"/>
      <c r="H478" s="508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16"/>
      <c r="P478" s="516"/>
      <c r="Q478" s="516"/>
      <c r="R478" s="516"/>
      <c r="S478" s="516"/>
      <c r="T478" s="516"/>
      <c r="U478" s="516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11" t="s">
        <v>231</v>
      </c>
      <c r="B479" s="612"/>
      <c r="C479" s="51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19">
        <v>5.04</v>
      </c>
      <c r="E480" s="519"/>
      <c r="F480" s="519"/>
      <c r="G480" s="127"/>
      <c r="H480" s="508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16"/>
      <c r="P480" s="516"/>
      <c r="Q480" s="516"/>
      <c r="R480" s="516"/>
      <c r="S480" s="516"/>
      <c r="T480" s="516"/>
      <c r="U480" s="516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19">
        <v>5.04</v>
      </c>
      <c r="E481" s="519"/>
      <c r="F481" s="519"/>
      <c r="G481" s="127"/>
      <c r="H481" s="508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16"/>
      <c r="P481" s="516"/>
      <c r="Q481" s="516"/>
      <c r="R481" s="516"/>
      <c r="S481" s="516"/>
      <c r="T481" s="516"/>
      <c r="U481" s="516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19">
        <v>5.04</v>
      </c>
      <c r="E482" s="519"/>
      <c r="F482" s="519"/>
      <c r="G482" s="127"/>
      <c r="H482" s="508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16"/>
      <c r="P482" s="516"/>
      <c r="Q482" s="516"/>
      <c r="R482" s="516"/>
      <c r="S482" s="516"/>
      <c r="T482" s="516"/>
      <c r="U482" s="516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19">
        <v>5.04</v>
      </c>
      <c r="E483" s="519"/>
      <c r="F483" s="519"/>
      <c r="G483" s="127"/>
      <c r="H483" s="508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16"/>
      <c r="P483" s="516"/>
      <c r="Q483" s="516"/>
      <c r="R483" s="516"/>
      <c r="S483" s="516"/>
      <c r="T483" s="516"/>
      <c r="U483" s="516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19">
        <v>5.04</v>
      </c>
      <c r="E484" s="519"/>
      <c r="F484" s="519"/>
      <c r="G484" s="127"/>
      <c r="H484" s="508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16"/>
      <c r="P484" s="516"/>
      <c r="Q484" s="516"/>
      <c r="R484" s="516"/>
      <c r="S484" s="516"/>
      <c r="T484" s="516"/>
      <c r="U484" s="516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19">
        <v>5.04</v>
      </c>
      <c r="E485" s="519"/>
      <c r="F485" s="519"/>
      <c r="G485" s="127"/>
      <c r="H485" s="508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16"/>
      <c r="P485" s="516"/>
      <c r="Q485" s="516"/>
      <c r="R485" s="516"/>
      <c r="S485" s="516"/>
      <c r="T485" s="516"/>
      <c r="U485" s="516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19">
        <v>5.04</v>
      </c>
      <c r="E486" s="519"/>
      <c r="F486" s="519"/>
      <c r="G486" s="127"/>
      <c r="H486" s="508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16"/>
      <c r="P486" s="516"/>
      <c r="Q486" s="516"/>
      <c r="R486" s="516"/>
      <c r="S486" s="516"/>
      <c r="T486" s="516"/>
      <c r="U486" s="516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511</v>
      </c>
      <c r="D487" s="519">
        <v>5.04</v>
      </c>
      <c r="E487" s="519"/>
      <c r="F487" s="519"/>
      <c r="G487" s="127"/>
      <c r="H487" s="508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16"/>
      <c r="P487" s="516"/>
      <c r="Q487" s="516"/>
      <c r="R487" s="516"/>
      <c r="S487" s="516"/>
      <c r="T487" s="516"/>
      <c r="U487" s="516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19">
        <v>5.04</v>
      </c>
      <c r="E488" s="519"/>
      <c r="F488" s="519"/>
      <c r="G488" s="127"/>
      <c r="H488" s="508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16"/>
      <c r="P488" s="516"/>
      <c r="Q488" s="516"/>
      <c r="R488" s="516"/>
      <c r="S488" s="516"/>
      <c r="T488" s="516"/>
      <c r="U488" s="516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19">
        <v>5.04</v>
      </c>
      <c r="E489" s="519"/>
      <c r="F489" s="519"/>
      <c r="G489" s="127"/>
      <c r="H489" s="508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16"/>
      <c r="P489" s="516"/>
      <c r="Q489" s="516"/>
      <c r="R489" s="516"/>
      <c r="S489" s="516"/>
      <c r="T489" s="516"/>
      <c r="U489" s="516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11" t="s">
        <v>234</v>
      </c>
      <c r="B490" s="612"/>
      <c r="C490" s="51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14"/>
      <c r="D491" s="519">
        <v>3.65</v>
      </c>
      <c r="E491" s="519"/>
      <c r="F491" s="520"/>
      <c r="G491" s="127"/>
      <c r="H491" s="508">
        <f t="shared" ref="H491:H505" si="127">D491*G491</f>
        <v>0</v>
      </c>
      <c r="I491" s="128"/>
      <c r="J491" s="129" t="str">
        <f t="array" ref="J491">IF(ISERROR(G491/I491),"",G491/I491)</f>
        <v/>
      </c>
      <c r="K491" s="508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16"/>
      <c r="P491" s="516"/>
      <c r="Q491" s="516"/>
      <c r="R491" s="516"/>
      <c r="S491" s="516"/>
      <c r="T491" s="516"/>
      <c r="U491" s="516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14"/>
      <c r="D492" s="519">
        <v>6.58</v>
      </c>
      <c r="E492" s="519"/>
      <c r="F492" s="519"/>
      <c r="G492" s="127"/>
      <c r="H492" s="508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16"/>
      <c r="P492" s="516"/>
      <c r="Q492" s="516"/>
      <c r="R492" s="516"/>
      <c r="S492" s="516"/>
      <c r="T492" s="516"/>
      <c r="U492" s="516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14"/>
      <c r="D493" s="519">
        <v>7.8</v>
      </c>
      <c r="E493" s="519"/>
      <c r="F493" s="519"/>
      <c r="G493" s="127"/>
      <c r="H493" s="508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16"/>
      <c r="P493" s="516"/>
      <c r="Q493" s="516"/>
      <c r="R493" s="516"/>
      <c r="S493" s="516"/>
      <c r="T493" s="516"/>
      <c r="U493" s="516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14"/>
      <c r="D494" s="519">
        <v>4.4000000000000004</v>
      </c>
      <c r="E494" s="519"/>
      <c r="F494" s="519"/>
      <c r="G494" s="127"/>
      <c r="H494" s="508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16"/>
      <c r="P494" s="516"/>
      <c r="Q494" s="516"/>
      <c r="R494" s="516"/>
      <c r="S494" s="516"/>
      <c r="T494" s="516"/>
      <c r="U494" s="516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19"/>
      <c r="E495" s="519"/>
      <c r="F495" s="519"/>
      <c r="G495" s="127"/>
      <c r="H495" s="508">
        <f t="shared" si="127"/>
        <v>0</v>
      </c>
      <c r="I495" s="128"/>
      <c r="J495" s="129"/>
      <c r="K495" s="130"/>
      <c r="L495" s="128"/>
      <c r="M495" s="108"/>
      <c r="N495" s="129"/>
      <c r="O495" s="516"/>
      <c r="P495" s="516"/>
      <c r="Q495" s="516"/>
      <c r="R495" s="516"/>
      <c r="S495" s="516"/>
      <c r="T495" s="516"/>
      <c r="U495" s="516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14"/>
      <c r="D496" s="519"/>
      <c r="E496" s="519"/>
      <c r="F496" s="519"/>
      <c r="G496" s="127"/>
      <c r="H496" s="508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16"/>
      <c r="P496" s="516"/>
      <c r="Q496" s="516"/>
      <c r="R496" s="516"/>
      <c r="S496" s="516"/>
      <c r="T496" s="516"/>
      <c r="U496" s="516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14" t="s">
        <v>239</v>
      </c>
      <c r="C497" s="514" t="s">
        <v>179</v>
      </c>
      <c r="D497" s="519">
        <v>6.04</v>
      </c>
      <c r="E497" s="519"/>
      <c r="F497" s="519"/>
      <c r="G497" s="127"/>
      <c r="H497" s="508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16"/>
      <c r="P497" s="516"/>
      <c r="Q497" s="516"/>
      <c r="R497" s="516"/>
      <c r="S497" s="516"/>
      <c r="T497" s="516"/>
      <c r="U497" s="516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14" t="s">
        <v>239</v>
      </c>
      <c r="C498" s="514" t="s">
        <v>186</v>
      </c>
      <c r="D498" s="519">
        <v>6.04</v>
      </c>
      <c r="E498" s="519"/>
      <c r="F498" s="519"/>
      <c r="G498" s="127"/>
      <c r="H498" s="508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16"/>
      <c r="P498" s="516"/>
      <c r="Q498" s="516"/>
      <c r="R498" s="516"/>
      <c r="S498" s="516"/>
      <c r="T498" s="516"/>
      <c r="U498" s="516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14" t="s">
        <v>440</v>
      </c>
      <c r="C499" s="514" t="s">
        <v>179</v>
      </c>
      <c r="D499" s="519"/>
      <c r="E499" s="519"/>
      <c r="F499" s="519"/>
      <c r="G499" s="127"/>
      <c r="H499" s="508">
        <f t="shared" si="127"/>
        <v>0</v>
      </c>
      <c r="I499" s="128"/>
      <c r="J499" s="129"/>
      <c r="K499" s="130"/>
      <c r="L499" s="128"/>
      <c r="M499" s="108"/>
      <c r="N499" s="129"/>
      <c r="O499" s="516"/>
      <c r="P499" s="516"/>
      <c r="Q499" s="516"/>
      <c r="R499" s="516"/>
      <c r="S499" s="516"/>
      <c r="T499" s="516"/>
      <c r="U499" s="516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14" t="s">
        <v>440</v>
      </c>
      <c r="C500" s="514" t="s">
        <v>186</v>
      </c>
      <c r="D500" s="519"/>
      <c r="E500" s="519"/>
      <c r="F500" s="519"/>
      <c r="G500" s="127"/>
      <c r="H500" s="508">
        <f t="shared" si="127"/>
        <v>0</v>
      </c>
      <c r="I500" s="128"/>
      <c r="J500" s="129"/>
      <c r="K500" s="130"/>
      <c r="L500" s="128"/>
      <c r="M500" s="108"/>
      <c r="N500" s="129"/>
      <c r="O500" s="516"/>
      <c r="P500" s="516"/>
      <c r="Q500" s="516"/>
      <c r="R500" s="516"/>
      <c r="S500" s="516"/>
      <c r="T500" s="516"/>
      <c r="U500" s="516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07" t="s">
        <v>240</v>
      </c>
      <c r="C501" s="125"/>
      <c r="D501" s="519">
        <v>7.3</v>
      </c>
      <c r="E501" s="519"/>
      <c r="F501" s="519"/>
      <c r="G501" s="127"/>
      <c r="H501" s="508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16"/>
      <c r="P501" s="516"/>
      <c r="Q501" s="516"/>
      <c r="R501" s="516"/>
      <c r="S501" s="516"/>
      <c r="T501" s="516"/>
      <c r="U501" s="516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07" t="s">
        <v>241</v>
      </c>
      <c r="C502" s="125"/>
      <c r="D502" s="519">
        <f>78*120/1000</f>
        <v>9.36</v>
      </c>
      <c r="E502" s="519"/>
      <c r="F502" s="519"/>
      <c r="G502" s="127"/>
      <c r="H502" s="508">
        <f t="shared" si="127"/>
        <v>0</v>
      </c>
      <c r="I502" s="128"/>
      <c r="J502" s="129"/>
      <c r="K502" s="130"/>
      <c r="L502" s="128"/>
      <c r="M502" s="108"/>
      <c r="N502" s="129"/>
      <c r="O502" s="516"/>
      <c r="P502" s="516"/>
      <c r="Q502" s="516"/>
      <c r="R502" s="516"/>
      <c r="S502" s="516"/>
      <c r="T502" s="516"/>
      <c r="U502" s="516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07" t="s">
        <v>242</v>
      </c>
      <c r="C503" s="125"/>
      <c r="D503" s="519">
        <v>4.5</v>
      </c>
      <c r="E503" s="519"/>
      <c r="F503" s="519"/>
      <c r="G503" s="127"/>
      <c r="H503" s="508">
        <f t="shared" si="127"/>
        <v>0</v>
      </c>
      <c r="I503" s="128"/>
      <c r="J503" s="129"/>
      <c r="K503" s="130"/>
      <c r="L503" s="128"/>
      <c r="M503" s="108"/>
      <c r="N503" s="129"/>
      <c r="O503" s="516"/>
      <c r="P503" s="516"/>
      <c r="Q503" s="516"/>
      <c r="R503" s="516"/>
      <c r="S503" s="516"/>
      <c r="T503" s="516"/>
      <c r="U503" s="516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07" t="s">
        <v>243</v>
      </c>
      <c r="C504" s="125"/>
      <c r="D504" s="519">
        <v>4.5</v>
      </c>
      <c r="E504" s="519"/>
      <c r="F504" s="519"/>
      <c r="G504" s="127"/>
      <c r="H504" s="508">
        <f t="shared" si="127"/>
        <v>0</v>
      </c>
      <c r="I504" s="128"/>
      <c r="J504" s="129"/>
      <c r="K504" s="130"/>
      <c r="L504" s="128"/>
      <c r="M504" s="108"/>
      <c r="N504" s="129"/>
      <c r="O504" s="516"/>
      <c r="P504" s="516"/>
      <c r="Q504" s="516"/>
      <c r="R504" s="516"/>
      <c r="S504" s="516"/>
      <c r="T504" s="516"/>
      <c r="U504" s="516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07"/>
      <c r="C505" s="125"/>
      <c r="D505" s="519"/>
      <c r="E505" s="519"/>
      <c r="F505" s="519"/>
      <c r="G505" s="127"/>
      <c r="H505" s="508">
        <f t="shared" si="127"/>
        <v>0</v>
      </c>
      <c r="I505" s="128"/>
      <c r="J505" s="129"/>
      <c r="K505" s="130"/>
      <c r="L505" s="128"/>
      <c r="M505" s="108"/>
      <c r="N505" s="129"/>
      <c r="O505" s="516"/>
      <c r="P505" s="516"/>
      <c r="Q505" s="516"/>
      <c r="R505" s="516"/>
      <c r="S505" s="516"/>
      <c r="T505" s="516"/>
      <c r="U505" s="516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11" t="s">
        <v>244</v>
      </c>
      <c r="B506" s="612"/>
      <c r="C506" s="517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13" t="s">
        <v>246</v>
      </c>
      <c r="B507" s="614"/>
      <c r="C507" s="614"/>
      <c r="D507" s="614"/>
      <c r="E507" s="614"/>
      <c r="F507" s="61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6" t="s">
        <v>471</v>
      </c>
      <c r="B508" s="510" t="s">
        <v>247</v>
      </c>
      <c r="C508" s="599" t="s">
        <v>248</v>
      </c>
      <c r="D508" s="600"/>
      <c r="E508" s="670" t="s">
        <v>249</v>
      </c>
      <c r="F508" s="670"/>
      <c r="G508" s="577" t="s">
        <v>250</v>
      </c>
      <c r="H508" s="577"/>
      <c r="I508" s="607" t="s">
        <v>251</v>
      </c>
      <c r="J508" s="607"/>
      <c r="K508" s="607" t="s">
        <v>252</v>
      </c>
      <c r="L508" s="607"/>
      <c r="M508" s="607" t="s">
        <v>253</v>
      </c>
      <c r="N508" s="607"/>
      <c r="O508" s="607" t="s">
        <v>254</v>
      </c>
      <c r="P508" s="577" t="s">
        <v>255</v>
      </c>
      <c r="Q508" s="577"/>
      <c r="R508" s="577" t="s">
        <v>252</v>
      </c>
      <c r="S508" s="577"/>
      <c r="T508" s="577" t="s">
        <v>256</v>
      </c>
      <c r="U508" s="577"/>
      <c r="V508" s="577" t="s">
        <v>257</v>
      </c>
      <c r="W508" s="577"/>
      <c r="X508" s="577" t="s">
        <v>252</v>
      </c>
      <c r="Y508" s="577"/>
      <c r="Z508" s="577" t="s">
        <v>256</v>
      </c>
      <c r="AA508" s="577"/>
    </row>
    <row r="509" spans="1:27" ht="20.100000000000001" hidden="1" customHeight="1">
      <c r="A509" s="617"/>
      <c r="B509" s="510" t="s">
        <v>258</v>
      </c>
      <c r="C509" s="599">
        <v>0</v>
      </c>
      <c r="D509" s="600"/>
      <c r="E509" s="670">
        <f>C509*11</f>
        <v>0</v>
      </c>
      <c r="F509" s="670"/>
      <c r="G509" s="577">
        <v>0</v>
      </c>
      <c r="H509" s="577"/>
      <c r="I509" s="610">
        <f>G509*11</f>
        <v>0</v>
      </c>
      <c r="J509" s="610"/>
      <c r="K509" s="610">
        <f>E509-I509</f>
        <v>0</v>
      </c>
      <c r="L509" s="610"/>
      <c r="M509" s="608" t="str">
        <f>IF(ISERROR(K509/E509),"",K509/E509)</f>
        <v/>
      </c>
      <c r="N509" s="608"/>
      <c r="O509" s="607"/>
      <c r="P509" s="577" t="s">
        <v>201</v>
      </c>
      <c r="Q509" s="577"/>
      <c r="R509" s="606">
        <f>SUM(O370:U370)</f>
        <v>0</v>
      </c>
      <c r="S509" s="606"/>
      <c r="T509" s="601" t="str">
        <f t="array" ref="T509">IF(ISERROR(R509/R516),"",R509/R516)</f>
        <v/>
      </c>
      <c r="U509" s="601"/>
      <c r="V509" s="577" t="s">
        <v>259</v>
      </c>
      <c r="W509" s="577"/>
      <c r="X509" s="604">
        <f>SUM(O370,O428,O463,O479,O490,O506)</f>
        <v>0</v>
      </c>
      <c r="Y509" s="604"/>
      <c r="Z509" s="601" t="str">
        <f t="array" ref="Z509">IF(ISERROR(X509/X516),"",X509/X516)</f>
        <v/>
      </c>
      <c r="AA509" s="601"/>
    </row>
    <row r="510" spans="1:27" ht="20.100000000000001" hidden="1" customHeight="1">
      <c r="A510" s="617"/>
      <c r="B510" s="510" t="s">
        <v>260</v>
      </c>
      <c r="C510" s="599">
        <v>0</v>
      </c>
      <c r="D510" s="600"/>
      <c r="E510" s="670">
        <f>C510*11</f>
        <v>0</v>
      </c>
      <c r="F510" s="670"/>
      <c r="G510" s="577">
        <v>0</v>
      </c>
      <c r="H510" s="577"/>
      <c r="I510" s="610">
        <f>G510*11</f>
        <v>0</v>
      </c>
      <c r="J510" s="610"/>
      <c r="K510" s="610">
        <f>E510-I510</f>
        <v>0</v>
      </c>
      <c r="L510" s="610"/>
      <c r="M510" s="608" t="str">
        <f>IF(ISERROR(K510/E510),"",K510/E510)</f>
        <v/>
      </c>
      <c r="N510" s="608"/>
      <c r="O510" s="607"/>
      <c r="P510" s="577" t="s">
        <v>216</v>
      </c>
      <c r="Q510" s="577"/>
      <c r="R510" s="606">
        <f>SUM(O428:U428)</f>
        <v>0</v>
      </c>
      <c r="S510" s="606"/>
      <c r="T510" s="601" t="str">
        <f>IF(ISERROR(R510/R516),"",R510/R516)</f>
        <v/>
      </c>
      <c r="U510" s="601"/>
      <c r="V510" s="577" t="s">
        <v>261</v>
      </c>
      <c r="W510" s="577"/>
      <c r="X510" s="604">
        <f>SUM(O371,O429,O464,O480,O491,O507)</f>
        <v>0</v>
      </c>
      <c r="Y510" s="604"/>
      <c r="Z510" s="601" t="str">
        <f>IF(ISERROR(X510/X516),"",X510/X516)</f>
        <v/>
      </c>
      <c r="AA510" s="601"/>
    </row>
    <row r="511" spans="1:27" ht="20.100000000000001" hidden="1" customHeight="1">
      <c r="A511" s="617"/>
      <c r="B511" s="510" t="s">
        <v>262</v>
      </c>
      <c r="C511" s="599">
        <v>0</v>
      </c>
      <c r="D511" s="600"/>
      <c r="E511" s="670">
        <f>C511*11</f>
        <v>0</v>
      </c>
      <c r="F511" s="670"/>
      <c r="G511" s="577">
        <v>0</v>
      </c>
      <c r="H511" s="577"/>
      <c r="I511" s="610">
        <f>G511*11</f>
        <v>0</v>
      </c>
      <c r="J511" s="610"/>
      <c r="K511" s="610">
        <f>E511-I511</f>
        <v>0</v>
      </c>
      <c r="L511" s="610"/>
      <c r="M511" s="608" t="str">
        <f>IF(ISERROR(K511/E511),"",K511/E511)</f>
        <v/>
      </c>
      <c r="N511" s="608"/>
      <c r="O511" s="607"/>
      <c r="P511" s="577" t="s">
        <v>224</v>
      </c>
      <c r="Q511" s="577"/>
      <c r="R511" s="606">
        <f>SUM(O463:U463)</f>
        <v>0</v>
      </c>
      <c r="S511" s="606"/>
      <c r="T511" s="601" t="str">
        <f>IF(ISERROR(R511/R516),"",R511/R516)</f>
        <v/>
      </c>
      <c r="U511" s="601"/>
      <c r="V511" s="577" t="s">
        <v>263</v>
      </c>
      <c r="W511" s="577"/>
      <c r="X511" s="604">
        <f>SUM(O373,O430,O465,O481,O492,O508)</f>
        <v>0</v>
      </c>
      <c r="Y511" s="604"/>
      <c r="Z511" s="601" t="str">
        <f>IF(ISERROR(X511/X516),"",X511/X516)</f>
        <v/>
      </c>
      <c r="AA511" s="601"/>
    </row>
    <row r="512" spans="1:27" ht="20.100000000000001" hidden="1" customHeight="1">
      <c r="A512" s="617"/>
      <c r="B512" s="510" t="s">
        <v>264</v>
      </c>
      <c r="C512" s="599">
        <v>1</v>
      </c>
      <c r="D512" s="600"/>
      <c r="E512" s="670">
        <f>C512*11</f>
        <v>11</v>
      </c>
      <c r="F512" s="670"/>
      <c r="G512" s="577">
        <v>1</v>
      </c>
      <c r="H512" s="577"/>
      <c r="I512" s="610">
        <f>G512*11</f>
        <v>11</v>
      </c>
      <c r="J512" s="610"/>
      <c r="K512" s="610">
        <f>E512-I512</f>
        <v>0</v>
      </c>
      <c r="L512" s="610"/>
      <c r="M512" s="608">
        <f>IF(ISERROR(K512/E512),"",K512/E512)</f>
        <v>0</v>
      </c>
      <c r="N512" s="608"/>
      <c r="O512" s="607"/>
      <c r="P512" s="577" t="s">
        <v>231</v>
      </c>
      <c r="Q512" s="577"/>
      <c r="R512" s="606">
        <f>SUM(O479:U479)</f>
        <v>0</v>
      </c>
      <c r="S512" s="606"/>
      <c r="T512" s="601" t="str">
        <f>IF(ISERROR(R512/R516),"",R512/R516)</f>
        <v/>
      </c>
      <c r="U512" s="601"/>
      <c r="V512" s="577" t="s">
        <v>265</v>
      </c>
      <c r="W512" s="577"/>
      <c r="X512" s="604">
        <f>SUM(O374,O431,O466,O482,O493,O509)</f>
        <v>0</v>
      </c>
      <c r="Y512" s="604"/>
      <c r="Z512" s="601" t="str">
        <f>IF(ISERROR(X512/X516),"",X512/X516)</f>
        <v/>
      </c>
      <c r="AA512" s="601"/>
    </row>
    <row r="513" spans="1:27" ht="20.100000000000001" hidden="1" customHeight="1">
      <c r="A513" s="618"/>
      <c r="B513" s="510" t="s">
        <v>266</v>
      </c>
      <c r="C513" s="609">
        <f>SUM(C509:D512)</f>
        <v>1</v>
      </c>
      <c r="D513" s="583"/>
      <c r="E513" s="670">
        <f>SUM(E509:F512)</f>
        <v>11</v>
      </c>
      <c r="F513" s="670"/>
      <c r="G513" s="577">
        <f>SUM(G509:H512)</f>
        <v>1</v>
      </c>
      <c r="H513" s="577"/>
      <c r="I513" s="610">
        <f>SUM(I509:J512)</f>
        <v>11</v>
      </c>
      <c r="J513" s="610"/>
      <c r="K513" s="610">
        <f>SUM(K509:L512)</f>
        <v>0</v>
      </c>
      <c r="L513" s="610"/>
      <c r="M513" s="608">
        <f>IF(ISERROR(K513/E513),"",K513/E513)</f>
        <v>0</v>
      </c>
      <c r="N513" s="608"/>
      <c r="O513" s="607"/>
      <c r="P513" s="577" t="s">
        <v>234</v>
      </c>
      <c r="Q513" s="577"/>
      <c r="R513" s="606">
        <f>SUM(O490:U490)</f>
        <v>0</v>
      </c>
      <c r="S513" s="606"/>
      <c r="T513" s="601" t="str">
        <f>IF(ISERROR(R513/R516),"",R513/R516)</f>
        <v/>
      </c>
      <c r="U513" s="601"/>
      <c r="V513" s="577" t="s">
        <v>267</v>
      </c>
      <c r="W513" s="577"/>
      <c r="X513" s="604">
        <f>SUM(O375,O432,O467,O483,O494,O510)</f>
        <v>0</v>
      </c>
      <c r="Y513" s="604"/>
      <c r="Z513" s="601" t="str">
        <f>IF(ISERROR(X513/X516),"",X513/X516)</f>
        <v/>
      </c>
      <c r="AA513" s="601"/>
    </row>
    <row r="514" spans="1:27" ht="20.100000000000001" hidden="1" customHeight="1">
      <c r="A514" s="261" t="s">
        <v>472</v>
      </c>
      <c r="B514" s="510">
        <f>G507</f>
        <v>0</v>
      </c>
      <c r="C514" s="587" t="s">
        <v>269</v>
      </c>
      <c r="D514" s="586"/>
      <c r="E514" s="669">
        <f>H507</f>
        <v>0</v>
      </c>
      <c r="F514" s="669"/>
      <c r="G514" s="577" t="s">
        <v>270</v>
      </c>
      <c r="H514" s="577"/>
      <c r="I514" s="605" t="str">
        <f>L507</f>
        <v/>
      </c>
      <c r="J514" s="605"/>
      <c r="K514" s="607" t="s">
        <v>271</v>
      </c>
      <c r="L514" s="607"/>
      <c r="M514" s="605" t="str">
        <f>J507</f>
        <v/>
      </c>
      <c r="N514" s="605"/>
      <c r="O514" s="607"/>
      <c r="P514" s="577" t="s">
        <v>244</v>
      </c>
      <c r="Q514" s="577"/>
      <c r="R514" s="606">
        <f>SUM(O506:U506)</f>
        <v>0</v>
      </c>
      <c r="S514" s="606"/>
      <c r="T514" s="601" t="str">
        <f>IF(ISERROR(R514/R516),"",R514/R516)</f>
        <v/>
      </c>
      <c r="U514" s="601"/>
      <c r="V514" s="577" t="s">
        <v>272</v>
      </c>
      <c r="W514" s="577"/>
      <c r="X514" s="604">
        <f>SUM(O376,O433,O468,O484,O495,O511)</f>
        <v>0</v>
      </c>
      <c r="Y514" s="604"/>
      <c r="Z514" s="601" t="str">
        <f>IF(ISERROR(X514/X516),"",X514/X516)</f>
        <v/>
      </c>
      <c r="AA514" s="601"/>
    </row>
    <row r="515" spans="1:27" ht="20.100000000000001" hidden="1" customHeight="1">
      <c r="A515" s="262" t="s">
        <v>473</v>
      </c>
      <c r="B515" s="510">
        <f>I507+C513</f>
        <v>1</v>
      </c>
      <c r="C515" s="584" t="s">
        <v>251</v>
      </c>
      <c r="D515" s="585"/>
      <c r="E515" s="669">
        <f>K507+I513</f>
        <v>11</v>
      </c>
      <c r="F515" s="669"/>
      <c r="G515" s="577" t="s">
        <v>274</v>
      </c>
      <c r="H515" s="577"/>
      <c r="I515" s="605">
        <f>B515-E515</f>
        <v>-10</v>
      </c>
      <c r="J515" s="605"/>
      <c r="K515" s="607" t="s">
        <v>275</v>
      </c>
      <c r="L515" s="607"/>
      <c r="M515" s="608">
        <f>IF(ISERROR(I515/E515),"",I515/E515)</f>
        <v>-0.90909090909090906</v>
      </c>
      <c r="N515" s="608"/>
      <c r="O515" s="607"/>
      <c r="P515" s="577" t="s">
        <v>245</v>
      </c>
      <c r="Q515" s="577"/>
      <c r="R515" s="606"/>
      <c r="S515" s="606"/>
      <c r="T515" s="601" t="str">
        <f>IF(ISERROR(R515/R516),"",R515/R516)</f>
        <v/>
      </c>
      <c r="U515" s="601"/>
      <c r="V515" s="577" t="s">
        <v>264</v>
      </c>
      <c r="W515" s="577"/>
      <c r="X515" s="604">
        <f>SUM(O377,O434,O469,O489,O496,O512)</f>
        <v>0</v>
      </c>
      <c r="Y515" s="604"/>
      <c r="Z515" s="601" t="str">
        <f>IF(ISERROR(X515/X516),"",X515/X516)</f>
        <v/>
      </c>
      <c r="AA515" s="601"/>
    </row>
    <row r="516" spans="1:27" ht="20.100000000000001" hidden="1" customHeight="1">
      <c r="A516" s="262" t="s">
        <v>474</v>
      </c>
      <c r="B516" s="510">
        <f>N507</f>
        <v>0</v>
      </c>
      <c r="C516" s="584" t="s">
        <v>277</v>
      </c>
      <c r="D516" s="585"/>
      <c r="E516" s="669">
        <f>IF(ISERROR(B516/B515),"",B516/B515)</f>
        <v>0</v>
      </c>
      <c r="F516" s="669"/>
      <c r="G516" s="577" t="s">
        <v>278</v>
      </c>
      <c r="H516" s="577"/>
      <c r="I516" s="607">
        <f>V507</f>
        <v>0</v>
      </c>
      <c r="J516" s="607"/>
      <c r="K516" s="607" t="s">
        <v>279</v>
      </c>
      <c r="L516" s="607"/>
      <c r="M516" s="608" t="str">
        <f t="array" ref="M516">IF(ISERROR(I516/B514),"",I516/B514)</f>
        <v/>
      </c>
      <c r="N516" s="608"/>
      <c r="O516" s="607"/>
      <c r="P516" s="577" t="s">
        <v>266</v>
      </c>
      <c r="Q516" s="577"/>
      <c r="R516" s="606">
        <f>SUM(R509:S515)</f>
        <v>0</v>
      </c>
      <c r="S516" s="606"/>
      <c r="T516" s="601"/>
      <c r="U516" s="601"/>
      <c r="V516" s="577" t="s">
        <v>266</v>
      </c>
      <c r="W516" s="577"/>
      <c r="X516" s="604">
        <f>SUM(X509:Y515)</f>
        <v>0</v>
      </c>
      <c r="Y516" s="604"/>
      <c r="Z516" s="601"/>
      <c r="AA516" s="60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03" t="str">
        <f>IF(ISERROR(#REF!/#REF!),"",#REF!/#REF!)</f>
        <v/>
      </c>
      <c r="H517" s="603"/>
      <c r="I517" s="603"/>
      <c r="J517" s="124"/>
      <c r="K517" s="151"/>
      <c r="L517" s="121"/>
      <c r="M517" s="121"/>
      <c r="N517" s="603" t="str">
        <f>IF(ISERROR(G517/#REF!),"",G517/#REF!)</f>
        <v/>
      </c>
      <c r="O517" s="603"/>
      <c r="P517" s="603"/>
      <c r="Q517" s="603"/>
      <c r="R517" s="603"/>
      <c r="S517" s="511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90" t="s">
        <v>268</v>
      </c>
      <c r="B519" s="590"/>
      <c r="C519" s="599">
        <f>SUM(B171,B342,B514)</f>
        <v>6046</v>
      </c>
      <c r="D519" s="600"/>
      <c r="E519" s="669" t="s">
        <v>269</v>
      </c>
      <c r="F519" s="669"/>
      <c r="G519" s="602">
        <f>SUM(E171,E342,E514)</f>
        <v>33913.050000000003</v>
      </c>
      <c r="H519" s="602"/>
      <c r="I519" s="577" t="s">
        <v>270</v>
      </c>
      <c r="J519" s="590"/>
      <c r="K519" s="599">
        <f>IF(ISERROR(C519/G520),"",C519/G520)</f>
        <v>14.019699392057092</v>
      </c>
      <c r="L519" s="600"/>
      <c r="M519" s="577" t="s">
        <v>271</v>
      </c>
      <c r="N519" s="577"/>
      <c r="O519" s="578">
        <f t="array" ref="O519">IF(ISERROR(C519/C520),"",C519/C520)</f>
        <v>14.060465116279071</v>
      </c>
      <c r="P519" s="57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7" t="s">
        <v>273</v>
      </c>
      <c r="B520" s="577"/>
      <c r="C520" s="599">
        <f>SUM(B172,B343,B515)</f>
        <v>430</v>
      </c>
      <c r="D520" s="600"/>
      <c r="E520" s="669" t="s">
        <v>251</v>
      </c>
      <c r="F520" s="669"/>
      <c r="G520" s="602">
        <f>SUM(E172,E343,E515)</f>
        <v>431.25033076139863</v>
      </c>
      <c r="H520" s="602"/>
      <c r="I520" s="584" t="s">
        <v>274</v>
      </c>
      <c r="J520" s="585"/>
      <c r="K520" s="587">
        <f>C520-G520</f>
        <v>-1.2503307613986294</v>
      </c>
      <c r="L520" s="586"/>
      <c r="M520" s="587" t="s">
        <v>275</v>
      </c>
      <c r="N520" s="586"/>
      <c r="O520" s="591">
        <f>IF(ISERROR(K520/C520),"",K520/C520)</f>
        <v>-2.9077459567409987E-3</v>
      </c>
      <c r="P520" s="59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4" t="s">
        <v>276</v>
      </c>
      <c r="B521" s="585"/>
      <c r="C521" s="599">
        <f>SUM(B173,B344,B516)</f>
        <v>0</v>
      </c>
      <c r="D521" s="600"/>
      <c r="E521" s="667" t="s">
        <v>277</v>
      </c>
      <c r="F521" s="668"/>
      <c r="G521" s="601">
        <f>IF(ISERROR(C521/C520),"",C521/C520)</f>
        <v>0</v>
      </c>
      <c r="H521" s="601"/>
      <c r="I521" s="577" t="s">
        <v>278</v>
      </c>
      <c r="J521" s="590"/>
      <c r="K521" s="602">
        <f>SUM(I173,I344,I516)</f>
        <v>0</v>
      </c>
      <c r="L521" s="602"/>
      <c r="M521" s="590" t="s">
        <v>279</v>
      </c>
      <c r="N521" s="590"/>
      <c r="O521" s="591">
        <f t="array" ref="O521">IF(ISERROR(K521/C519),"",K521/C519)</f>
        <v>0</v>
      </c>
      <c r="P521" s="59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511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4" t="s">
        <v>298</v>
      </c>
      <c r="B523" s="585"/>
      <c r="C523" s="584" t="s">
        <v>299</v>
      </c>
      <c r="D523" s="585"/>
      <c r="E523" s="667" t="s">
        <v>256</v>
      </c>
      <c r="F523" s="668"/>
      <c r="G523" s="593" t="s">
        <v>254</v>
      </c>
      <c r="H523" s="594"/>
      <c r="I523" s="584" t="s">
        <v>255</v>
      </c>
      <c r="J523" s="586"/>
      <c r="K523" s="584" t="s">
        <v>300</v>
      </c>
      <c r="L523" s="585"/>
      <c r="M523" s="584" t="s">
        <v>256</v>
      </c>
      <c r="N523" s="585"/>
      <c r="O523" s="577" t="s">
        <v>257</v>
      </c>
      <c r="P523" s="577"/>
      <c r="Q523" s="584" t="s">
        <v>300</v>
      </c>
      <c r="R523" s="585"/>
      <c r="S523" s="584" t="s">
        <v>256</v>
      </c>
      <c r="T523" s="58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89" t="s">
        <v>201</v>
      </c>
      <c r="B524" s="585"/>
      <c r="C524" s="584">
        <f>SUM(G28,G199,G370)</f>
        <v>0</v>
      </c>
      <c r="D524" s="585"/>
      <c r="E524" s="667">
        <f>IF(ISERROR(C524/C530),"",C524/C530)</f>
        <v>0</v>
      </c>
      <c r="F524" s="668"/>
      <c r="G524" s="595"/>
      <c r="H524" s="596"/>
      <c r="I524" s="582" t="s">
        <v>301</v>
      </c>
      <c r="J524" s="588"/>
      <c r="K524" s="587">
        <f t="shared" ref="K524:K529" si="130">SUM(R166,U337,U509)</f>
        <v>0</v>
      </c>
      <c r="L524" s="586"/>
      <c r="M524" s="580" t="str">
        <f t="array" ref="M524">IF(ISERROR(K524/K530),"",K524/K530)</f>
        <v/>
      </c>
      <c r="N524" s="581"/>
      <c r="O524" s="577" t="s">
        <v>259</v>
      </c>
      <c r="P524" s="577"/>
      <c r="Q524" s="578">
        <f t="shared" ref="Q524:Q529" si="131">SUM(X166,AA337,AA509)</f>
        <v>0</v>
      </c>
      <c r="R524" s="579"/>
      <c r="S524" s="580" t="str">
        <f t="array" ref="S524">IF(ISERROR(Q524/Q530),"",Q524/Q530)</f>
        <v/>
      </c>
      <c r="T524" s="58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89" t="s">
        <v>216</v>
      </c>
      <c r="B525" s="585"/>
      <c r="C525" s="584">
        <f>SUM(G86,G257,G428)</f>
        <v>2879</v>
      </c>
      <c r="D525" s="585"/>
      <c r="E525" s="667">
        <f>IF(ISERROR(C525/C530),"",C525/C530)</f>
        <v>0.47618260006615942</v>
      </c>
      <c r="F525" s="668"/>
      <c r="G525" s="595"/>
      <c r="H525" s="596"/>
      <c r="I525" s="582" t="s">
        <v>302</v>
      </c>
      <c r="J525" s="588"/>
      <c r="K525" s="587">
        <f t="shared" si="130"/>
        <v>0</v>
      </c>
      <c r="L525" s="586"/>
      <c r="M525" s="580" t="str">
        <f>IF(ISERROR(K525/K530),"",K525/K530)</f>
        <v/>
      </c>
      <c r="N525" s="581"/>
      <c r="O525" s="577" t="s">
        <v>261</v>
      </c>
      <c r="P525" s="577"/>
      <c r="Q525" s="578">
        <f t="shared" si="131"/>
        <v>0</v>
      </c>
      <c r="R525" s="579"/>
      <c r="S525" s="580" t="str">
        <f>IF(ISERROR(Q525/Q530),"",Q525/Q530)</f>
        <v/>
      </c>
      <c r="T525" s="58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89" t="s">
        <v>224</v>
      </c>
      <c r="B526" s="585"/>
      <c r="C526" s="584">
        <f>SUM(G121,G292,G463)</f>
        <v>1240</v>
      </c>
      <c r="D526" s="585"/>
      <c r="E526" s="667">
        <f>IF(ISERROR(C526/C530),"",C526/C530)</f>
        <v>0.20509427720807144</v>
      </c>
      <c r="F526" s="668"/>
      <c r="G526" s="595"/>
      <c r="H526" s="596"/>
      <c r="I526" s="582" t="s">
        <v>303</v>
      </c>
      <c r="J526" s="588"/>
      <c r="K526" s="587">
        <f t="shared" si="130"/>
        <v>0</v>
      </c>
      <c r="L526" s="586"/>
      <c r="M526" s="580" t="str">
        <f>IF(ISERROR(K526/K530),"",K526/K530)</f>
        <v/>
      </c>
      <c r="N526" s="581"/>
      <c r="O526" s="577" t="s">
        <v>263</v>
      </c>
      <c r="P526" s="577"/>
      <c r="Q526" s="578">
        <f t="shared" si="131"/>
        <v>0</v>
      </c>
      <c r="R526" s="579"/>
      <c r="S526" s="580" t="str">
        <f>IF(ISERROR(Q526/Q530),"",Q526/Q530)</f>
        <v/>
      </c>
      <c r="T526" s="58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89" t="s">
        <v>231</v>
      </c>
      <c r="B527" s="585"/>
      <c r="C527" s="584">
        <f>SUM(G137,G308,G479)</f>
        <v>0</v>
      </c>
      <c r="D527" s="585"/>
      <c r="E527" s="667">
        <f>IF(ISERROR(C527/C530),"",C527/C530)</f>
        <v>0</v>
      </c>
      <c r="F527" s="668"/>
      <c r="G527" s="595"/>
      <c r="H527" s="596"/>
      <c r="I527" s="582" t="s">
        <v>304</v>
      </c>
      <c r="J527" s="588"/>
      <c r="K527" s="587">
        <f t="shared" si="130"/>
        <v>0</v>
      </c>
      <c r="L527" s="586"/>
      <c r="M527" s="580" t="str">
        <f>IF(ISERROR(K527/K530),"",K527/K530)</f>
        <v/>
      </c>
      <c r="N527" s="581"/>
      <c r="O527" s="577" t="s">
        <v>305</v>
      </c>
      <c r="P527" s="577"/>
      <c r="Q527" s="578">
        <f t="shared" si="131"/>
        <v>0</v>
      </c>
      <c r="R527" s="579"/>
      <c r="S527" s="580" t="str">
        <f>IF(ISERROR(Q527/Q530),"",Q527/Q530)</f>
        <v/>
      </c>
      <c r="T527" s="58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89" t="s">
        <v>234</v>
      </c>
      <c r="B528" s="585"/>
      <c r="C528" s="584">
        <f>SUM(G148,G319,G490)</f>
        <v>450</v>
      </c>
      <c r="D528" s="585"/>
      <c r="E528" s="667">
        <f>IF(ISERROR(C528/C530),"",C528/C530)</f>
        <v>7.4429374793251735E-2</v>
      </c>
      <c r="F528" s="668"/>
      <c r="G528" s="595"/>
      <c r="H528" s="596"/>
      <c r="I528" s="582" t="s">
        <v>306</v>
      </c>
      <c r="J528" s="588"/>
      <c r="K528" s="587">
        <f t="shared" si="130"/>
        <v>0</v>
      </c>
      <c r="L528" s="586"/>
      <c r="M528" s="580" t="str">
        <f>IF(ISERROR(K528/K530),"",K528/K530)</f>
        <v/>
      </c>
      <c r="N528" s="581"/>
      <c r="O528" s="577" t="s">
        <v>267</v>
      </c>
      <c r="P528" s="577"/>
      <c r="Q528" s="578">
        <f t="shared" si="131"/>
        <v>0</v>
      </c>
      <c r="R528" s="579"/>
      <c r="S528" s="580" t="str">
        <f>IF(ISERROR(Q528/Q530),"",Q528/Q530)</f>
        <v/>
      </c>
      <c r="T528" s="58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89" t="s">
        <v>244</v>
      </c>
      <c r="B529" s="585"/>
      <c r="C529" s="584">
        <f>SUM(G163,G334,G506)</f>
        <v>1477</v>
      </c>
      <c r="D529" s="585"/>
      <c r="E529" s="667">
        <f>IF(ISERROR(C529/C530),"",C529/C530)</f>
        <v>0.24429374793251737</v>
      </c>
      <c r="F529" s="668"/>
      <c r="G529" s="595"/>
      <c r="H529" s="596"/>
      <c r="I529" s="582" t="s">
        <v>307</v>
      </c>
      <c r="J529" s="588"/>
      <c r="K529" s="587">
        <f t="shared" si="130"/>
        <v>0</v>
      </c>
      <c r="L529" s="586"/>
      <c r="M529" s="580" t="str">
        <f>IF(ISERROR(K529/K530),"",K529/K530)</f>
        <v/>
      </c>
      <c r="N529" s="581"/>
      <c r="O529" s="577" t="s">
        <v>272</v>
      </c>
      <c r="P529" s="577"/>
      <c r="Q529" s="578">
        <f t="shared" si="131"/>
        <v>0</v>
      </c>
      <c r="R529" s="579"/>
      <c r="S529" s="580" t="str">
        <f>IF(ISERROR(Q529/Q530),"",Q529/Q530)</f>
        <v/>
      </c>
      <c r="T529" s="58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4" t="s">
        <v>266</v>
      </c>
      <c r="B530" s="585"/>
      <c r="C530" s="584">
        <f>SUM(C524:C529)</f>
        <v>6046</v>
      </c>
      <c r="D530" s="585"/>
      <c r="E530" s="667">
        <f>SUM(E524:F529)</f>
        <v>0.99999999999999989</v>
      </c>
      <c r="F530" s="668"/>
      <c r="G530" s="597"/>
      <c r="H530" s="598"/>
      <c r="I530" s="584" t="s">
        <v>266</v>
      </c>
      <c r="J530" s="586"/>
      <c r="K530" s="587">
        <f>SUM(R173,U344,U516)</f>
        <v>0</v>
      </c>
      <c r="L530" s="586"/>
      <c r="M530" s="580"/>
      <c r="N530" s="581"/>
      <c r="O530" s="577" t="s">
        <v>266</v>
      </c>
      <c r="P530" s="577"/>
      <c r="Q530" s="578">
        <f>SUM(Q524:R529)</f>
        <v>0</v>
      </c>
      <c r="R530" s="579"/>
      <c r="S530" s="580">
        <f>SUM(S524:T529)</f>
        <v>0</v>
      </c>
      <c r="T530" s="58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82" t="s">
        <v>308</v>
      </c>
      <c r="B532" s="583"/>
      <c r="C532" s="514" t="s">
        <v>309</v>
      </c>
      <c r="D532" s="514" t="s">
        <v>310</v>
      </c>
      <c r="E532" s="520" t="s">
        <v>311</v>
      </c>
      <c r="F532" s="520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16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08" t="s">
        <v>322</v>
      </c>
      <c r="Q532" s="128" t="s">
        <v>323</v>
      </c>
      <c r="R532" s="108" t="s">
        <v>324</v>
      </c>
      <c r="S532" s="514" t="s">
        <v>325</v>
      </c>
      <c r="T532" s="514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73" t="s">
        <v>327</v>
      </c>
      <c r="B533" s="574"/>
      <c r="C533" s="520">
        <f>D533+E533+F533-G533-O533-P533</f>
        <v>28</v>
      </c>
      <c r="D533" s="520">
        <v>28</v>
      </c>
      <c r="E533" s="520"/>
      <c r="F533" s="520"/>
      <c r="G533" s="106"/>
      <c r="H533" s="520"/>
      <c r="I533" s="520"/>
      <c r="J533" s="520">
        <f>C533-H533-I533</f>
        <v>28</v>
      </c>
      <c r="K533" s="520"/>
      <c r="L533" s="520"/>
      <c r="M533" s="520"/>
      <c r="N533" s="520"/>
      <c r="O533" s="520"/>
      <c r="P533" s="519"/>
      <c r="Q533" s="520">
        <f>J533-K533-L533</f>
        <v>28</v>
      </c>
      <c r="R533" s="108">
        <f>Q533*11-M533-N533</f>
        <v>308</v>
      </c>
      <c r="S533" s="515">
        <f t="array" ref="S533">IF(ISERROR(Q533/J533),"",Q533/J533)</f>
        <v>1</v>
      </c>
      <c r="T533" s="515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73" t="s">
        <v>328</v>
      </c>
      <c r="B534" s="574"/>
      <c r="C534" s="520">
        <f>D534+E534+F534-G534-O534-P534</f>
        <v>36</v>
      </c>
      <c r="D534" s="109">
        <v>36</v>
      </c>
      <c r="E534" s="109"/>
      <c r="F534" s="109"/>
      <c r="G534" s="106"/>
      <c r="H534" s="520"/>
      <c r="I534" s="520"/>
      <c r="J534" s="520">
        <f>C534-H534-I534</f>
        <v>36</v>
      </c>
      <c r="K534" s="520"/>
      <c r="L534" s="520"/>
      <c r="M534" s="520"/>
      <c r="N534" s="520"/>
      <c r="O534" s="109"/>
      <c r="P534" s="110"/>
      <c r="Q534" s="520">
        <f>J534-K534-L534</f>
        <v>36</v>
      </c>
      <c r="R534" s="108">
        <f>Q534*11-M534-N534</f>
        <v>396</v>
      </c>
      <c r="S534" s="515">
        <f t="array" ref="S534">IF(ISERROR(Q534/J534),"",Q534/J534)</f>
        <v>1</v>
      </c>
      <c r="T534" s="515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73" t="s">
        <v>329</v>
      </c>
      <c r="B535" s="574"/>
      <c r="C535" s="520">
        <f>D535+E535+F535-G535-O535-P535</f>
        <v>8</v>
      </c>
      <c r="D535" s="109">
        <v>8</v>
      </c>
      <c r="E535" s="109"/>
      <c r="F535" s="109"/>
      <c r="G535" s="106"/>
      <c r="H535" s="520"/>
      <c r="I535" s="520"/>
      <c r="J535" s="520">
        <f>C535-H535-I535</f>
        <v>8</v>
      </c>
      <c r="K535" s="520"/>
      <c r="L535" s="520"/>
      <c r="M535" s="520"/>
      <c r="N535" s="520"/>
      <c r="O535" s="109"/>
      <c r="P535" s="110"/>
      <c r="Q535" s="520">
        <f>J535-K535-L535</f>
        <v>8</v>
      </c>
      <c r="R535" s="108">
        <f>Q535*11-M535-N535</f>
        <v>88</v>
      </c>
      <c r="S535" s="515">
        <f t="array" ref="S535">IF(ISERROR(Q535/J535),"",Q535/J535)</f>
        <v>1</v>
      </c>
      <c r="T535" s="515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75" t="s">
        <v>330</v>
      </c>
      <c r="B536" s="576"/>
      <c r="C536" s="111">
        <f>SUM(C533:C535)</f>
        <v>72</v>
      </c>
      <c r="D536" s="111">
        <f t="shared" ref="D536:N536" si="132">SUM(D533:D535)</f>
        <v>72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72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72</v>
      </c>
      <c r="R536" s="113">
        <f>SUM(R533:R535)</f>
        <v>792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43" activePane="bottomRight" state="frozen"/>
      <selection activeCell="C63" sqref="C63"/>
      <selection pane="topRight" activeCell="C63" sqref="C63"/>
      <selection pane="bottomLeft" activeCell="C63" sqref="C63"/>
      <selection pane="bottomRight" activeCell="E536" sqref="E53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46" t="s">
        <v>413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</row>
    <row r="2" spans="1:27" ht="18.75">
      <c r="A2" s="647"/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48" t="s">
        <v>12</v>
      </c>
      <c r="B4" s="648" t="s">
        <v>25</v>
      </c>
      <c r="C4" s="648" t="s">
        <v>26</v>
      </c>
      <c r="D4" s="648" t="s">
        <v>27</v>
      </c>
      <c r="E4" s="654" t="s">
        <v>28</v>
      </c>
      <c r="F4" s="654" t="s">
        <v>29</v>
      </c>
      <c r="G4" s="644" t="s">
        <v>30</v>
      </c>
      <c r="H4" s="644"/>
      <c r="I4" s="648" t="s">
        <v>31</v>
      </c>
      <c r="J4" s="659" t="s">
        <v>32</v>
      </c>
      <c r="K4" s="662" t="s">
        <v>33</v>
      </c>
      <c r="L4" s="648" t="s">
        <v>34</v>
      </c>
      <c r="M4" s="665" t="s">
        <v>35</v>
      </c>
      <c r="N4" s="645" t="s">
        <v>36</v>
      </c>
      <c r="O4" s="644" t="s">
        <v>37</v>
      </c>
      <c r="P4" s="644"/>
      <c r="Q4" s="644"/>
      <c r="R4" s="644"/>
      <c r="S4" s="644"/>
      <c r="T4" s="644"/>
      <c r="U4" s="644"/>
      <c r="V4" s="644" t="s">
        <v>38</v>
      </c>
      <c r="W4" s="645" t="s">
        <v>39</v>
      </c>
      <c r="X4" s="644" t="s">
        <v>40</v>
      </c>
      <c r="Y4" s="644"/>
      <c r="Z4" s="644"/>
      <c r="AA4" s="644"/>
    </row>
    <row r="5" spans="1:27" s="104" customFormat="1" ht="15" customHeight="1">
      <c r="A5" s="649"/>
      <c r="B5" s="649"/>
      <c r="C5" s="649"/>
      <c r="D5" s="649"/>
      <c r="E5" s="655"/>
      <c r="F5" s="655"/>
      <c r="G5" s="644"/>
      <c r="H5" s="644"/>
      <c r="I5" s="649"/>
      <c r="J5" s="660"/>
      <c r="K5" s="663"/>
      <c r="L5" s="649"/>
      <c r="M5" s="666"/>
      <c r="N5" s="645"/>
      <c r="O5" s="644" t="s">
        <v>41</v>
      </c>
      <c r="P5" s="644" t="s">
        <v>42</v>
      </c>
      <c r="Q5" s="644" t="s">
        <v>43</v>
      </c>
      <c r="R5" s="657" t="s">
        <v>44</v>
      </c>
      <c r="S5" s="658" t="s">
        <v>45</v>
      </c>
      <c r="T5" s="644" t="s">
        <v>46</v>
      </c>
      <c r="U5" s="644" t="s">
        <v>47</v>
      </c>
      <c r="V5" s="644"/>
      <c r="W5" s="645"/>
      <c r="X5" s="644" t="s">
        <v>13</v>
      </c>
      <c r="Y5" s="644" t="s">
        <v>48</v>
      </c>
      <c r="Z5" s="644" t="s">
        <v>49</v>
      </c>
      <c r="AA5" s="644" t="s">
        <v>47</v>
      </c>
    </row>
    <row r="6" spans="1:27" s="104" customFormat="1" ht="27.75" customHeight="1">
      <c r="A6" s="650"/>
      <c r="B6" s="650"/>
      <c r="C6" s="650"/>
      <c r="D6" s="650"/>
      <c r="E6" s="656"/>
      <c r="F6" s="656"/>
      <c r="G6" s="304" t="s">
        <v>50</v>
      </c>
      <c r="H6" s="533" t="s">
        <v>51</v>
      </c>
      <c r="I6" s="650"/>
      <c r="J6" s="661"/>
      <c r="K6" s="664"/>
      <c r="L6" s="650"/>
      <c r="M6" s="666"/>
      <c r="N6" s="645"/>
      <c r="O6" s="644"/>
      <c r="P6" s="644"/>
      <c r="Q6" s="644"/>
      <c r="R6" s="657"/>
      <c r="S6" s="658"/>
      <c r="T6" s="644"/>
      <c r="U6" s="644"/>
      <c r="V6" s="644"/>
      <c r="W6" s="645"/>
      <c r="X6" s="644"/>
      <c r="Y6" s="644"/>
      <c r="Z6" s="644"/>
      <c r="AA6" s="644"/>
    </row>
    <row r="7" spans="1:27" ht="20.100000000000001" hidden="1" customHeight="1">
      <c r="A7" s="253">
        <v>30100030</v>
      </c>
      <c r="B7" s="522" t="s">
        <v>178</v>
      </c>
      <c r="C7" s="125" t="s">
        <v>179</v>
      </c>
      <c r="D7" s="534">
        <v>5.03</v>
      </c>
      <c r="E7" s="534"/>
      <c r="F7" s="534"/>
      <c r="G7" s="127"/>
      <c r="H7" s="52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31"/>
      <c r="P7" s="531"/>
      <c r="Q7" s="531"/>
      <c r="R7" s="531"/>
      <c r="S7" s="531"/>
      <c r="T7" s="531"/>
      <c r="U7" s="531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34">
        <v>5.03</v>
      </c>
      <c r="E8" s="534"/>
      <c r="F8" s="534"/>
      <c r="G8" s="127"/>
      <c r="H8" s="52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31"/>
      <c r="Q8" s="531"/>
      <c r="R8" s="531"/>
      <c r="S8" s="531"/>
      <c r="T8" s="531"/>
      <c r="U8" s="531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34">
        <v>5.03</v>
      </c>
      <c r="E9" s="534"/>
      <c r="F9" s="534"/>
      <c r="G9" s="127"/>
      <c r="H9" s="52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31"/>
      <c r="P9" s="531"/>
      <c r="Q9" s="531"/>
      <c r="R9" s="531"/>
      <c r="S9" s="531"/>
      <c r="T9" s="531"/>
      <c r="U9" s="531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34">
        <v>5.03</v>
      </c>
      <c r="E10" s="534"/>
      <c r="F10" s="534"/>
      <c r="G10" s="127"/>
      <c r="H10" s="52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31"/>
      <c r="P10" s="531"/>
      <c r="Q10" s="531"/>
      <c r="R10" s="531"/>
      <c r="S10" s="531"/>
      <c r="T10" s="531"/>
      <c r="U10" s="531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34">
        <v>5.03</v>
      </c>
      <c r="E11" s="534"/>
      <c r="F11" s="534"/>
      <c r="G11" s="127"/>
      <c r="H11" s="52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31"/>
      <c r="P11" s="531"/>
      <c r="Q11" s="531"/>
      <c r="R11" s="531"/>
      <c r="S11" s="531"/>
      <c r="T11" s="531"/>
      <c r="U11" s="531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34">
        <v>5.04</v>
      </c>
      <c r="E12" s="534"/>
      <c r="F12" s="366"/>
      <c r="G12" s="134"/>
      <c r="H12" s="52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31"/>
      <c r="P12" s="531"/>
      <c r="Q12" s="531"/>
      <c r="R12" s="531"/>
      <c r="S12" s="531"/>
      <c r="T12" s="531"/>
      <c r="U12" s="531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34">
        <v>5.03</v>
      </c>
      <c r="E13" s="534"/>
      <c r="F13" s="534"/>
      <c r="G13" s="127"/>
      <c r="H13" s="52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31"/>
      <c r="P13" s="531"/>
      <c r="Q13" s="531"/>
      <c r="R13" s="531"/>
      <c r="S13" s="531"/>
      <c r="T13" s="531"/>
      <c r="U13" s="531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34">
        <v>5.03</v>
      </c>
      <c r="E14" s="534"/>
      <c r="F14" s="534"/>
      <c r="G14" s="127"/>
      <c r="H14" s="52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31"/>
      <c r="P14" s="531"/>
      <c r="Q14" s="531"/>
      <c r="R14" s="531"/>
      <c r="S14" s="531"/>
      <c r="T14" s="531"/>
      <c r="U14" s="531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34">
        <v>5.04</v>
      </c>
      <c r="E15" s="534"/>
      <c r="F15" s="367"/>
      <c r="G15" s="127"/>
      <c r="H15" s="523">
        <f t="shared" si="0"/>
        <v>0</v>
      </c>
      <c r="I15" s="52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31"/>
      <c r="P15" s="531"/>
      <c r="Q15" s="531"/>
      <c r="R15" s="531"/>
      <c r="S15" s="531"/>
      <c r="T15" s="531"/>
      <c r="U15" s="531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34">
        <v>5.04</v>
      </c>
      <c r="E16" s="534"/>
      <c r="F16" s="367"/>
      <c r="G16" s="127"/>
      <c r="H16" s="523">
        <f t="shared" si="0"/>
        <v>0</v>
      </c>
      <c r="I16" s="52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31"/>
      <c r="P16" s="531"/>
      <c r="Q16" s="531"/>
      <c r="R16" s="531"/>
      <c r="S16" s="531"/>
      <c r="T16" s="531"/>
      <c r="U16" s="531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34">
        <v>5.03</v>
      </c>
      <c r="E17" s="534"/>
      <c r="F17" s="534"/>
      <c r="G17" s="127"/>
      <c r="H17" s="52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31"/>
      <c r="P17" s="531"/>
      <c r="Q17" s="531"/>
      <c r="R17" s="531"/>
      <c r="S17" s="531"/>
      <c r="T17" s="531"/>
      <c r="U17" s="531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34">
        <v>5.03</v>
      </c>
      <c r="E18" s="534"/>
      <c r="F18" s="534"/>
      <c r="G18" s="127"/>
      <c r="H18" s="52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31"/>
      <c r="P18" s="531"/>
      <c r="Q18" s="531"/>
      <c r="R18" s="531"/>
      <c r="S18" s="531"/>
      <c r="T18" s="531"/>
      <c r="U18" s="531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34">
        <v>5.0599999999999996</v>
      </c>
      <c r="E19" s="534"/>
      <c r="F19" s="534"/>
      <c r="G19" s="127"/>
      <c r="H19" s="52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31"/>
      <c r="P19" s="531"/>
      <c r="Q19" s="531"/>
      <c r="R19" s="531"/>
      <c r="S19" s="531"/>
      <c r="T19" s="531"/>
      <c r="U19" s="531"/>
      <c r="V19" s="131">
        <f>SUM(X19:AA19)</f>
        <v>0</v>
      </c>
      <c r="W19" s="524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34">
        <v>5.09</v>
      </c>
      <c r="E20" s="534"/>
      <c r="F20" s="534"/>
      <c r="G20" s="127"/>
      <c r="H20" s="52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31"/>
      <c r="P20" s="531"/>
      <c r="Q20" s="531"/>
      <c r="R20" s="531"/>
      <c r="S20" s="531"/>
      <c r="T20" s="531"/>
      <c r="U20" s="531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s="305" customFormat="1" ht="20.100000000000001" customHeight="1">
      <c r="A21" s="254">
        <v>30200003</v>
      </c>
      <c r="B21" s="133" t="s">
        <v>197</v>
      </c>
      <c r="C21" s="125" t="s">
        <v>190</v>
      </c>
      <c r="D21" s="534">
        <v>5.09</v>
      </c>
      <c r="E21" s="534"/>
      <c r="F21" s="534">
        <v>20170413</v>
      </c>
      <c r="G21" s="127">
        <f>100*5+42</f>
        <v>542</v>
      </c>
      <c r="H21" s="523">
        <f t="shared" si="0"/>
        <v>2758.7799999999997</v>
      </c>
      <c r="I21" s="128">
        <f>5*5</f>
        <v>25</v>
      </c>
      <c r="J21" s="128">
        <f t="array" ref="J21">IF(ISERROR(G21/I21),"",G21/I21)</f>
        <v>21.68</v>
      </c>
      <c r="K21" s="130">
        <f t="array" ref="K21">IF(ISERROR(G21/L21),"",G21/L21)</f>
        <v>23.565217391304348</v>
      </c>
      <c r="L21" s="128">
        <v>23</v>
      </c>
      <c r="M21" s="108">
        <f t="shared" si="1"/>
        <v>1.4347826086956523</v>
      </c>
      <c r="N21" s="128">
        <f t="shared" si="4"/>
        <v>0</v>
      </c>
      <c r="O21" s="531"/>
      <c r="P21" s="531"/>
      <c r="Q21" s="531"/>
      <c r="R21" s="531"/>
      <c r="S21" s="531"/>
      <c r="T21" s="531"/>
      <c r="U21" s="531"/>
      <c r="V21" s="131">
        <f>SUM(X21:AA21)</f>
        <v>0</v>
      </c>
      <c r="W21" s="524">
        <f>IF(ISERROR(V21/G21),"",V21/G21)</f>
        <v>0</v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29" t="s">
        <v>190</v>
      </c>
      <c r="D22" s="534">
        <v>4.8</v>
      </c>
      <c r="E22" s="534"/>
      <c r="F22" s="534"/>
      <c r="G22" s="127"/>
      <c r="H22" s="52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31"/>
      <c r="P22" s="531"/>
      <c r="Q22" s="531"/>
      <c r="R22" s="531"/>
      <c r="S22" s="531"/>
      <c r="T22" s="531"/>
      <c r="U22" s="531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29" t="s">
        <v>187</v>
      </c>
      <c r="D23" s="534">
        <v>4.8</v>
      </c>
      <c r="E23" s="534"/>
      <c r="F23" s="534"/>
      <c r="G23" s="127"/>
      <c r="H23" s="52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31"/>
      <c r="P23" s="531"/>
      <c r="Q23" s="531"/>
      <c r="R23" s="531"/>
      <c r="S23" s="531"/>
      <c r="T23" s="531"/>
      <c r="U23" s="531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29" t="s">
        <v>179</v>
      </c>
      <c r="D24" s="534">
        <v>4.8</v>
      </c>
      <c r="E24" s="534"/>
      <c r="F24" s="534"/>
      <c r="G24" s="127"/>
      <c r="H24" s="52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31"/>
      <c r="P24" s="531"/>
      <c r="Q24" s="531"/>
      <c r="R24" s="531"/>
      <c r="S24" s="531"/>
      <c r="T24" s="531"/>
      <c r="U24" s="531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29" t="s">
        <v>199</v>
      </c>
      <c r="D25" s="534">
        <v>4.8</v>
      </c>
      <c r="E25" s="534"/>
      <c r="F25" s="534"/>
      <c r="G25" s="127"/>
      <c r="H25" s="52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31"/>
      <c r="P25" s="531"/>
      <c r="Q25" s="531"/>
      <c r="R25" s="531"/>
      <c r="S25" s="531"/>
      <c r="T25" s="531"/>
      <c r="U25" s="531"/>
      <c r="V25" s="131"/>
      <c r="W25" s="132"/>
      <c r="X25" s="131"/>
      <c r="Y25" s="131"/>
      <c r="Z25" s="131"/>
      <c r="AA25" s="131"/>
    </row>
    <row r="26" spans="1:27" s="305" customFormat="1" ht="20.100000000000001" customHeight="1">
      <c r="A26" s="254">
        <v>30100009</v>
      </c>
      <c r="B26" s="137" t="s">
        <v>200</v>
      </c>
      <c r="C26" s="125" t="s">
        <v>190</v>
      </c>
      <c r="D26" s="534">
        <v>4.99</v>
      </c>
      <c r="E26" s="534"/>
      <c r="F26" s="534">
        <v>20170413</v>
      </c>
      <c r="G26" s="127">
        <f>60+100</f>
        <v>160</v>
      </c>
      <c r="H26" s="523">
        <f t="shared" si="0"/>
        <v>798.40000000000009</v>
      </c>
      <c r="I26" s="128">
        <f>2*5</f>
        <v>10</v>
      </c>
      <c r="J26" s="128">
        <f t="array" ref="J26">IF(ISERROR(G26/I26),"",G26/I26)</f>
        <v>16</v>
      </c>
      <c r="K26" s="130">
        <f t="array" ref="K26">IF(ISERROR(G26/L26),"",G26/L26)</f>
        <v>6.8085106382978724</v>
      </c>
      <c r="L26" s="128">
        <v>23.5</v>
      </c>
      <c r="M26" s="108">
        <f t="shared" si="1"/>
        <v>3.1914893617021276</v>
      </c>
      <c r="N26" s="128">
        <f>SUM(O26:U26)</f>
        <v>0</v>
      </c>
      <c r="O26" s="531"/>
      <c r="P26" s="531"/>
      <c r="Q26" s="531"/>
      <c r="R26" s="531"/>
      <c r="S26" s="531"/>
      <c r="T26" s="531"/>
      <c r="U26" s="531"/>
      <c r="V26" s="131">
        <f>SUM(X26:AA26)</f>
        <v>0</v>
      </c>
      <c r="W26" s="524">
        <f>IF(ISERROR(V26/G26),"",V26/G26)</f>
        <v>0</v>
      </c>
      <c r="X26" s="131"/>
      <c r="Y26" s="131"/>
      <c r="Z26" s="131"/>
      <c r="AA26" s="131"/>
    </row>
    <row r="27" spans="1:27" s="385" customFormat="1" ht="20.100000000000001" customHeight="1">
      <c r="A27" s="422">
        <v>30200004</v>
      </c>
      <c r="B27" s="536" t="s">
        <v>200</v>
      </c>
      <c r="C27" s="423" t="s">
        <v>189</v>
      </c>
      <c r="D27" s="376">
        <v>4.99</v>
      </c>
      <c r="E27" s="376"/>
      <c r="F27" s="376">
        <v>20170413</v>
      </c>
      <c r="G27" s="377">
        <v>450</v>
      </c>
      <c r="H27" s="378">
        <f t="shared" si="0"/>
        <v>2245.5</v>
      </c>
      <c r="I27" s="379">
        <f>4*5</f>
        <v>20</v>
      </c>
      <c r="J27" s="379">
        <f t="array" ref="J27">IF(ISERROR(G27/I27),"",G27/I27)</f>
        <v>22.5</v>
      </c>
      <c r="K27" s="380">
        <f t="array" ref="K27">IF(ISERROR(G27/L27),"",G27/L27)</f>
        <v>19.148936170212767</v>
      </c>
      <c r="L27" s="379">
        <v>23.5</v>
      </c>
      <c r="M27" s="381">
        <f t="shared" si="1"/>
        <v>0.85106382978723261</v>
      </c>
      <c r="N27" s="379">
        <f>SUM(O27:U27)</f>
        <v>0</v>
      </c>
      <c r="O27" s="382"/>
      <c r="P27" s="382"/>
      <c r="Q27" s="382"/>
      <c r="R27" s="382"/>
      <c r="S27" s="382"/>
      <c r="T27" s="382"/>
      <c r="U27" s="382"/>
      <c r="V27" s="383">
        <f>SUM(X27:AA27)</f>
        <v>0</v>
      </c>
      <c r="W27" s="384">
        <f>IF(ISERROR(V27/G27),"",V27/G27)</f>
        <v>0</v>
      </c>
      <c r="X27" s="383"/>
      <c r="Y27" s="383"/>
      <c r="Z27" s="383"/>
      <c r="AA27" s="383"/>
    </row>
    <row r="28" spans="1:27" ht="20.100000000000001" customHeight="1">
      <c r="A28" s="611" t="s">
        <v>201</v>
      </c>
      <c r="B28" s="612"/>
      <c r="C28" s="532" t="s">
        <v>202</v>
      </c>
      <c r="D28" s="138"/>
      <c r="E28" s="138"/>
      <c r="F28" s="138"/>
      <c r="G28" s="139">
        <f>SUM(G7:G27)</f>
        <v>1152</v>
      </c>
      <c r="H28" s="140">
        <f>SUM(H7:H27)</f>
        <v>5802.68</v>
      </c>
      <c r="I28" s="140">
        <f>SUM(I7:I27)</f>
        <v>55</v>
      </c>
      <c r="J28" s="129">
        <f t="array" ref="J28">IF(ISERROR(G28/I28),"",G28/I28)</f>
        <v>20.945454545454545</v>
      </c>
      <c r="K28" s="140">
        <f>SUM(K7:K27)</f>
        <v>49.522664199814983</v>
      </c>
      <c r="L28" s="141"/>
      <c r="M28" s="140">
        <f t="shared" ref="M28:V28" si="5">SUM(M7:M27)</f>
        <v>5.4773358001850125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22" t="s">
        <v>206</v>
      </c>
      <c r="C29" s="125" t="s">
        <v>199</v>
      </c>
      <c r="D29" s="534">
        <v>5.03</v>
      </c>
      <c r="E29" s="534"/>
      <c r="F29" s="534"/>
      <c r="G29" s="127"/>
      <c r="H29" s="52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27"/>
      <c r="P29" s="527"/>
      <c r="Q29" s="527"/>
      <c r="R29" s="527"/>
      <c r="S29" s="527"/>
      <c r="T29" s="527"/>
      <c r="U29" s="527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22" t="s">
        <v>425</v>
      </c>
      <c r="C30" s="177" t="s">
        <v>427</v>
      </c>
      <c r="D30" s="534">
        <v>5.03</v>
      </c>
      <c r="E30" s="534"/>
      <c r="F30" s="534"/>
      <c r="G30" s="127"/>
      <c r="H30" s="52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27"/>
      <c r="P30" s="527"/>
      <c r="Q30" s="527"/>
      <c r="R30" s="527"/>
      <c r="S30" s="527"/>
      <c r="T30" s="527"/>
      <c r="U30" s="527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22" t="s">
        <v>206</v>
      </c>
      <c r="C31" s="125" t="s">
        <v>186</v>
      </c>
      <c r="D31" s="534">
        <v>5.03</v>
      </c>
      <c r="E31" s="534"/>
      <c r="F31" s="534"/>
      <c r="G31" s="127"/>
      <c r="H31" s="52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27"/>
      <c r="P31" s="527"/>
      <c r="Q31" s="527"/>
      <c r="R31" s="527"/>
      <c r="S31" s="527"/>
      <c r="T31" s="527"/>
      <c r="U31" s="527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22" t="s">
        <v>206</v>
      </c>
      <c r="C32" s="125" t="s">
        <v>203</v>
      </c>
      <c r="D32" s="534">
        <v>5.03</v>
      </c>
      <c r="E32" s="534"/>
      <c r="F32" s="534"/>
      <c r="G32" s="127"/>
      <c r="H32" s="52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27"/>
      <c r="P32" s="527"/>
      <c r="Q32" s="527"/>
      <c r="R32" s="527"/>
      <c r="S32" s="527"/>
      <c r="T32" s="527"/>
      <c r="U32" s="527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22" t="s">
        <v>206</v>
      </c>
      <c r="C33" s="125" t="s">
        <v>207</v>
      </c>
      <c r="D33" s="534">
        <v>5.03</v>
      </c>
      <c r="E33" s="534"/>
      <c r="F33" s="534"/>
      <c r="G33" s="127"/>
      <c r="H33" s="52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27"/>
      <c r="P33" s="527"/>
      <c r="Q33" s="527"/>
      <c r="R33" s="527"/>
      <c r="S33" s="527"/>
      <c r="T33" s="527"/>
      <c r="U33" s="527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22" t="s">
        <v>414</v>
      </c>
      <c r="C34" s="177" t="s">
        <v>415</v>
      </c>
      <c r="D34" s="534">
        <v>5.03</v>
      </c>
      <c r="E34" s="534"/>
      <c r="F34" s="534"/>
      <c r="G34" s="127"/>
      <c r="H34" s="523">
        <f t="shared" si="7"/>
        <v>0</v>
      </c>
      <c r="I34" s="128"/>
      <c r="J34" s="129"/>
      <c r="K34" s="130"/>
      <c r="L34" s="128">
        <v>52</v>
      </c>
      <c r="M34" s="108"/>
      <c r="N34" s="129"/>
      <c r="O34" s="527"/>
      <c r="P34" s="527"/>
      <c r="Q34" s="527"/>
      <c r="R34" s="527"/>
      <c r="S34" s="527"/>
      <c r="T34" s="527"/>
      <c r="U34" s="527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22" t="s">
        <v>414</v>
      </c>
      <c r="C35" s="177" t="s">
        <v>416</v>
      </c>
      <c r="D35" s="534">
        <v>5.03</v>
      </c>
      <c r="E35" s="534"/>
      <c r="F35" s="534"/>
      <c r="G35" s="127"/>
      <c r="H35" s="523">
        <f t="shared" si="7"/>
        <v>0</v>
      </c>
      <c r="I35" s="128"/>
      <c r="J35" s="129"/>
      <c r="K35" s="130"/>
      <c r="L35" s="128">
        <v>52</v>
      </c>
      <c r="M35" s="108"/>
      <c r="N35" s="129"/>
      <c r="O35" s="527"/>
      <c r="P35" s="527"/>
      <c r="Q35" s="527"/>
      <c r="R35" s="527"/>
      <c r="S35" s="527"/>
      <c r="T35" s="527"/>
      <c r="U35" s="527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22" t="s">
        <v>414</v>
      </c>
      <c r="C36" s="177" t="s">
        <v>61</v>
      </c>
      <c r="D36" s="534">
        <v>5.03</v>
      </c>
      <c r="E36" s="534"/>
      <c r="F36" s="534"/>
      <c r="G36" s="127"/>
      <c r="H36" s="523">
        <f t="shared" si="7"/>
        <v>0</v>
      </c>
      <c r="I36" s="128"/>
      <c r="J36" s="129"/>
      <c r="K36" s="130"/>
      <c r="L36" s="128">
        <v>52</v>
      </c>
      <c r="M36" s="108"/>
      <c r="N36" s="129"/>
      <c r="O36" s="527"/>
      <c r="P36" s="527"/>
      <c r="Q36" s="527"/>
      <c r="R36" s="527"/>
      <c r="S36" s="527"/>
      <c r="T36" s="527"/>
      <c r="U36" s="527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22" t="s">
        <v>208</v>
      </c>
      <c r="C37" s="125" t="s">
        <v>179</v>
      </c>
      <c r="D37" s="534">
        <v>5.08</v>
      </c>
      <c r="E37" s="534"/>
      <c r="F37" s="534"/>
      <c r="G37" s="127"/>
      <c r="H37" s="52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27"/>
      <c r="P37" s="527"/>
      <c r="Q37" s="527"/>
      <c r="R37" s="527"/>
      <c r="S37" s="527"/>
      <c r="T37" s="527"/>
      <c r="U37" s="527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22" t="s">
        <v>208</v>
      </c>
      <c r="C38" s="125" t="s">
        <v>204</v>
      </c>
      <c r="D38" s="534">
        <v>5.08</v>
      </c>
      <c r="E38" s="534"/>
      <c r="F38" s="534"/>
      <c r="G38" s="127"/>
      <c r="H38" s="52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27"/>
      <c r="P38" s="527"/>
      <c r="Q38" s="527"/>
      <c r="R38" s="527"/>
      <c r="S38" s="527"/>
      <c r="T38" s="527"/>
      <c r="U38" s="527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22" t="s">
        <v>208</v>
      </c>
      <c r="C39" s="125" t="s">
        <v>205</v>
      </c>
      <c r="D39" s="534">
        <v>5.08</v>
      </c>
      <c r="E39" s="534"/>
      <c r="F39" s="534"/>
      <c r="G39" s="127"/>
      <c r="H39" s="52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27"/>
      <c r="P39" s="527"/>
      <c r="Q39" s="527"/>
      <c r="R39" s="527"/>
      <c r="S39" s="527"/>
      <c r="T39" s="527"/>
      <c r="U39" s="527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22" t="s">
        <v>208</v>
      </c>
      <c r="C40" s="125" t="s">
        <v>186</v>
      </c>
      <c r="D40" s="534">
        <v>5.08</v>
      </c>
      <c r="E40" s="534"/>
      <c r="F40" s="534"/>
      <c r="G40" s="127"/>
      <c r="H40" s="523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27"/>
      <c r="P40" s="527"/>
      <c r="Q40" s="527"/>
      <c r="R40" s="527"/>
      <c r="S40" s="527"/>
      <c r="T40" s="527"/>
      <c r="U40" s="527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22" t="s">
        <v>208</v>
      </c>
      <c r="C41" s="125" t="s">
        <v>203</v>
      </c>
      <c r="D41" s="534">
        <v>5.08</v>
      </c>
      <c r="E41" s="534"/>
      <c r="F41" s="534"/>
      <c r="G41" s="127"/>
      <c r="H41" s="523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27"/>
      <c r="P41" s="527"/>
      <c r="Q41" s="527"/>
      <c r="R41" s="527"/>
      <c r="S41" s="527"/>
      <c r="T41" s="527"/>
      <c r="U41" s="527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522" t="s">
        <v>208</v>
      </c>
      <c r="C42" s="125" t="s">
        <v>199</v>
      </c>
      <c r="D42" s="534">
        <v>5.08</v>
      </c>
      <c r="E42" s="534"/>
      <c r="F42" s="534"/>
      <c r="G42" s="127"/>
      <c r="H42" s="523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31"/>
      <c r="P42" s="531"/>
      <c r="Q42" s="531"/>
      <c r="R42" s="531"/>
      <c r="S42" s="531"/>
      <c r="T42" s="531"/>
      <c r="U42" s="531"/>
      <c r="V42" s="131">
        <f t="shared" si="11"/>
        <v>0</v>
      </c>
      <c r="W42" s="524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22" t="s">
        <v>208</v>
      </c>
      <c r="C43" s="125" t="s">
        <v>187</v>
      </c>
      <c r="D43" s="534">
        <v>5.08</v>
      </c>
      <c r="E43" s="534"/>
      <c r="F43" s="534"/>
      <c r="G43" s="127"/>
      <c r="H43" s="52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27"/>
      <c r="P43" s="527"/>
      <c r="Q43" s="527"/>
      <c r="R43" s="527"/>
      <c r="S43" s="527"/>
      <c r="T43" s="527"/>
      <c r="U43" s="527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22" t="s">
        <v>208</v>
      </c>
      <c r="C44" s="125" t="s">
        <v>207</v>
      </c>
      <c r="D44" s="534">
        <v>5.08</v>
      </c>
      <c r="E44" s="534"/>
      <c r="F44" s="534"/>
      <c r="G44" s="127"/>
      <c r="H44" s="523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31"/>
      <c r="P44" s="531"/>
      <c r="Q44" s="531"/>
      <c r="R44" s="531"/>
      <c r="S44" s="531"/>
      <c r="T44" s="531"/>
      <c r="U44" s="531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22" t="s">
        <v>209</v>
      </c>
      <c r="C45" s="125" t="s">
        <v>194</v>
      </c>
      <c r="D45" s="534">
        <v>5.03</v>
      </c>
      <c r="E45" s="534"/>
      <c r="F45" s="534"/>
      <c r="G45" s="127"/>
      <c r="H45" s="52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27"/>
      <c r="P45" s="527"/>
      <c r="Q45" s="527"/>
      <c r="R45" s="527"/>
      <c r="S45" s="527"/>
      <c r="T45" s="527"/>
      <c r="U45" s="527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522" t="s">
        <v>209</v>
      </c>
      <c r="C46" s="125" t="s">
        <v>179</v>
      </c>
      <c r="D46" s="534">
        <v>5.03</v>
      </c>
      <c r="E46" s="534"/>
      <c r="F46" s="534"/>
      <c r="G46" s="127"/>
      <c r="H46" s="52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527"/>
      <c r="P46" s="527"/>
      <c r="Q46" s="527"/>
      <c r="R46" s="527"/>
      <c r="S46" s="527"/>
      <c r="T46" s="527"/>
      <c r="U46" s="527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22" t="s">
        <v>209</v>
      </c>
      <c r="C47" s="125" t="s">
        <v>195</v>
      </c>
      <c r="D47" s="534">
        <v>5.03</v>
      </c>
      <c r="E47" s="534"/>
      <c r="F47" s="534"/>
      <c r="G47" s="127"/>
      <c r="H47" s="52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27"/>
      <c r="P47" s="527"/>
      <c r="Q47" s="527"/>
      <c r="R47" s="527"/>
      <c r="S47" s="527"/>
      <c r="T47" s="527"/>
      <c r="U47" s="527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522" t="s">
        <v>209</v>
      </c>
      <c r="C48" s="125" t="s">
        <v>204</v>
      </c>
      <c r="D48" s="534">
        <v>5.03</v>
      </c>
      <c r="E48" s="534"/>
      <c r="F48" s="534"/>
      <c r="G48" s="127"/>
      <c r="H48" s="523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27"/>
      <c r="P48" s="527"/>
      <c r="Q48" s="527"/>
      <c r="R48" s="527"/>
      <c r="S48" s="527"/>
      <c r="T48" s="527"/>
      <c r="U48" s="527"/>
      <c r="V48" s="131">
        <f t="shared" si="11"/>
        <v>0</v>
      </c>
      <c r="W48" s="524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22" t="s">
        <v>382</v>
      </c>
      <c r="C49" s="177" t="s">
        <v>383</v>
      </c>
      <c r="D49" s="534">
        <v>5.03</v>
      </c>
      <c r="E49" s="534"/>
      <c r="F49" s="534"/>
      <c r="G49" s="127"/>
      <c r="H49" s="523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27"/>
      <c r="P49" s="527"/>
      <c r="Q49" s="527"/>
      <c r="R49" s="527"/>
      <c r="S49" s="527"/>
      <c r="T49" s="527"/>
      <c r="U49" s="527"/>
      <c r="V49" s="131"/>
      <c r="W49" s="524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22" t="s">
        <v>382</v>
      </c>
      <c r="C50" s="177" t="s">
        <v>384</v>
      </c>
      <c r="D50" s="534">
        <v>5.03</v>
      </c>
      <c r="E50" s="534"/>
      <c r="F50" s="534"/>
      <c r="G50" s="127"/>
      <c r="H50" s="523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27"/>
      <c r="P50" s="527"/>
      <c r="Q50" s="527"/>
      <c r="R50" s="527"/>
      <c r="S50" s="527"/>
      <c r="T50" s="527"/>
      <c r="U50" s="527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22" t="s">
        <v>382</v>
      </c>
      <c r="C51" s="177" t="s">
        <v>389</v>
      </c>
      <c r="D51" s="534">
        <v>5.03</v>
      </c>
      <c r="E51" s="534"/>
      <c r="F51" s="534"/>
      <c r="G51" s="127"/>
      <c r="H51" s="52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27"/>
      <c r="P51" s="527"/>
      <c r="Q51" s="527"/>
      <c r="R51" s="527"/>
      <c r="S51" s="527"/>
      <c r="T51" s="527"/>
      <c r="U51" s="527"/>
      <c r="V51" s="131"/>
      <c r="W51" s="132"/>
      <c r="X51" s="131"/>
      <c r="Y51" s="131"/>
      <c r="Z51" s="131"/>
      <c r="AA51" s="131"/>
    </row>
    <row r="52" spans="1:27" s="305" customFormat="1" ht="20.100000000000001" customHeight="1">
      <c r="A52" s="254">
        <v>30100018</v>
      </c>
      <c r="B52" s="522" t="s">
        <v>382</v>
      </c>
      <c r="C52" s="177" t="s">
        <v>391</v>
      </c>
      <c r="D52" s="534">
        <v>5.03</v>
      </c>
      <c r="E52" s="534"/>
      <c r="F52" s="534">
        <v>20170413</v>
      </c>
      <c r="G52" s="127">
        <f>90*6+55</f>
        <v>595</v>
      </c>
      <c r="H52" s="523">
        <f t="shared" si="7"/>
        <v>2992.8500000000004</v>
      </c>
      <c r="I52" s="128">
        <v>10</v>
      </c>
      <c r="J52" s="128"/>
      <c r="K52" s="130">
        <f t="array" ref="K52">IF(ISERROR(G52/L52),"",G52/L52)</f>
        <v>11.018518518518519</v>
      </c>
      <c r="L52" s="128">
        <v>54</v>
      </c>
      <c r="M52" s="108">
        <f t="shared" si="9"/>
        <v>-1.018518518518519</v>
      </c>
      <c r="N52" s="128">
        <f t="shared" si="10"/>
        <v>0</v>
      </c>
      <c r="O52" s="527"/>
      <c r="P52" s="527"/>
      <c r="Q52" s="527"/>
      <c r="R52" s="527"/>
      <c r="S52" s="527"/>
      <c r="T52" s="527"/>
      <c r="U52" s="527"/>
      <c r="V52" s="131"/>
      <c r="W52" s="524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22" t="s">
        <v>418</v>
      </c>
      <c r="C53" s="177" t="s">
        <v>364</v>
      </c>
      <c r="D53" s="534">
        <v>5.03</v>
      </c>
      <c r="E53" s="534"/>
      <c r="F53" s="534"/>
      <c r="G53" s="127"/>
      <c r="H53" s="52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27"/>
      <c r="P53" s="527"/>
      <c r="Q53" s="527"/>
      <c r="R53" s="527"/>
      <c r="S53" s="527"/>
      <c r="T53" s="527"/>
      <c r="U53" s="527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22" t="s">
        <v>418</v>
      </c>
      <c r="C54" s="177" t="s">
        <v>365</v>
      </c>
      <c r="D54" s="534">
        <v>5.03</v>
      </c>
      <c r="E54" s="534"/>
      <c r="F54" s="534"/>
      <c r="G54" s="127"/>
      <c r="H54" s="52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27"/>
      <c r="P54" s="527"/>
      <c r="Q54" s="527"/>
      <c r="R54" s="527"/>
      <c r="S54" s="527"/>
      <c r="T54" s="527"/>
      <c r="U54" s="527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22" t="s">
        <v>418</v>
      </c>
      <c r="C55" s="177" t="s">
        <v>366</v>
      </c>
      <c r="D55" s="534">
        <v>5.03</v>
      </c>
      <c r="E55" s="534"/>
      <c r="F55" s="534"/>
      <c r="G55" s="127"/>
      <c r="H55" s="52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27"/>
      <c r="P55" s="527"/>
      <c r="Q55" s="527"/>
      <c r="R55" s="527"/>
      <c r="S55" s="527"/>
      <c r="T55" s="527"/>
      <c r="U55" s="527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22" t="s">
        <v>418</v>
      </c>
      <c r="C56" s="177" t="s">
        <v>367</v>
      </c>
      <c r="D56" s="534">
        <v>5.03</v>
      </c>
      <c r="E56" s="534"/>
      <c r="F56" s="534"/>
      <c r="G56" s="127"/>
      <c r="H56" s="52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27"/>
      <c r="P56" s="527"/>
      <c r="Q56" s="527"/>
      <c r="R56" s="527"/>
      <c r="S56" s="527"/>
      <c r="T56" s="527"/>
      <c r="U56" s="527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34">
        <v>5.03</v>
      </c>
      <c r="E57" s="534"/>
      <c r="F57" s="534"/>
      <c r="G57" s="127"/>
      <c r="H57" s="52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31"/>
      <c r="P57" s="531"/>
      <c r="Q57" s="531"/>
      <c r="R57" s="531"/>
      <c r="S57" s="531"/>
      <c r="T57" s="531"/>
      <c r="U57" s="531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34">
        <v>5.03</v>
      </c>
      <c r="E58" s="534"/>
      <c r="F58" s="534"/>
      <c r="G58" s="127"/>
      <c r="H58" s="52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31"/>
      <c r="P58" s="531"/>
      <c r="Q58" s="531"/>
      <c r="R58" s="531"/>
      <c r="S58" s="531"/>
      <c r="T58" s="531"/>
      <c r="U58" s="531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34">
        <v>5.03</v>
      </c>
      <c r="E59" s="534"/>
      <c r="F59" s="534"/>
      <c r="G59" s="127"/>
      <c r="H59" s="52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31"/>
      <c r="P59" s="531"/>
      <c r="Q59" s="531"/>
      <c r="R59" s="531"/>
      <c r="S59" s="531"/>
      <c r="T59" s="531"/>
      <c r="U59" s="531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534">
        <v>5.03</v>
      </c>
      <c r="E60" s="534"/>
      <c r="F60" s="534"/>
      <c r="G60" s="127"/>
      <c r="H60" s="52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31"/>
      <c r="P60" s="531"/>
      <c r="Q60" s="531"/>
      <c r="R60" s="531"/>
      <c r="S60" s="531"/>
      <c r="T60" s="531"/>
      <c r="U60" s="531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534">
        <v>5.03</v>
      </c>
      <c r="E61" s="534"/>
      <c r="F61" s="534"/>
      <c r="G61" s="127"/>
      <c r="H61" s="52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31"/>
      <c r="P61" s="531"/>
      <c r="Q61" s="531"/>
      <c r="R61" s="531"/>
      <c r="S61" s="531"/>
      <c r="T61" s="531"/>
      <c r="U61" s="531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534">
        <v>5.03</v>
      </c>
      <c r="E62" s="534"/>
      <c r="F62" s="534"/>
      <c r="G62" s="127"/>
      <c r="H62" s="52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31"/>
      <c r="P62" s="531"/>
      <c r="Q62" s="531"/>
      <c r="R62" s="531"/>
      <c r="S62" s="531"/>
      <c r="T62" s="531"/>
      <c r="U62" s="531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534">
        <v>5.03</v>
      </c>
      <c r="E63" s="534"/>
      <c r="F63" s="534"/>
      <c r="G63" s="127"/>
      <c r="H63" s="52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31"/>
      <c r="P63" s="531"/>
      <c r="Q63" s="531"/>
      <c r="R63" s="531"/>
      <c r="S63" s="531"/>
      <c r="T63" s="531"/>
      <c r="U63" s="531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34">
        <v>5.03</v>
      </c>
      <c r="E64" s="534"/>
      <c r="F64" s="534"/>
      <c r="G64" s="127"/>
      <c r="H64" s="52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31"/>
      <c r="P64" s="531"/>
      <c r="Q64" s="531"/>
      <c r="R64" s="531"/>
      <c r="S64" s="531"/>
      <c r="T64" s="531"/>
      <c r="U64" s="531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34">
        <v>5.03</v>
      </c>
      <c r="E65" s="534"/>
      <c r="F65" s="534"/>
      <c r="G65" s="127"/>
      <c r="H65" s="52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31"/>
      <c r="P65" s="531"/>
      <c r="Q65" s="531"/>
      <c r="R65" s="531"/>
      <c r="S65" s="531"/>
      <c r="T65" s="531"/>
      <c r="U65" s="531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34">
        <v>5.03</v>
      </c>
      <c r="E66" s="534"/>
      <c r="F66" s="534"/>
      <c r="G66" s="127"/>
      <c r="H66" s="52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31"/>
      <c r="P66" s="531"/>
      <c r="Q66" s="531"/>
      <c r="R66" s="531"/>
      <c r="S66" s="531"/>
      <c r="T66" s="531"/>
      <c r="U66" s="531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34">
        <v>5.03</v>
      </c>
      <c r="E67" s="534"/>
      <c r="F67" s="534"/>
      <c r="G67" s="127"/>
      <c r="H67" s="52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31"/>
      <c r="P67" s="531"/>
      <c r="Q67" s="531"/>
      <c r="R67" s="531"/>
      <c r="S67" s="531"/>
      <c r="T67" s="531"/>
      <c r="U67" s="531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34">
        <v>5</v>
      </c>
      <c r="E68" s="534"/>
      <c r="F68" s="534"/>
      <c r="G68" s="127"/>
      <c r="H68" s="52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31"/>
      <c r="P68" s="531"/>
      <c r="Q68" s="531"/>
      <c r="R68" s="531"/>
      <c r="S68" s="531"/>
      <c r="T68" s="531"/>
      <c r="U68" s="531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34">
        <v>5.03</v>
      </c>
      <c r="E69" s="534"/>
      <c r="F69" s="534"/>
      <c r="G69" s="127"/>
      <c r="H69" s="52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31"/>
      <c r="P69" s="531"/>
      <c r="Q69" s="531"/>
      <c r="R69" s="531"/>
      <c r="S69" s="531"/>
      <c r="T69" s="531"/>
      <c r="U69" s="531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34">
        <v>5.03</v>
      </c>
      <c r="E70" s="534"/>
      <c r="F70" s="534"/>
      <c r="G70" s="127"/>
      <c r="H70" s="52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31"/>
      <c r="P70" s="531"/>
      <c r="Q70" s="531"/>
      <c r="R70" s="531"/>
      <c r="S70" s="531"/>
      <c r="T70" s="531"/>
      <c r="U70" s="531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34">
        <v>5.03</v>
      </c>
      <c r="E71" s="534"/>
      <c r="F71" s="534"/>
      <c r="G71" s="127"/>
      <c r="H71" s="523">
        <f t="shared" si="7"/>
        <v>0</v>
      </c>
      <c r="I71" s="128"/>
      <c r="J71" s="129"/>
      <c r="K71" s="130"/>
      <c r="L71" s="128"/>
      <c r="M71" s="108"/>
      <c r="N71" s="129"/>
      <c r="O71" s="531"/>
      <c r="P71" s="531"/>
      <c r="Q71" s="531"/>
      <c r="R71" s="531"/>
      <c r="S71" s="531"/>
      <c r="T71" s="531"/>
      <c r="U71" s="531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34">
        <v>5.0599999999999996</v>
      </c>
      <c r="E72" s="534"/>
      <c r="F72" s="534"/>
      <c r="G72" s="127"/>
      <c r="H72" s="52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31"/>
      <c r="P72" s="531"/>
      <c r="Q72" s="531"/>
      <c r="R72" s="531"/>
      <c r="S72" s="531"/>
      <c r="T72" s="531"/>
      <c r="U72" s="531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34">
        <v>5.0599999999999996</v>
      </c>
      <c r="E73" s="534"/>
      <c r="F73" s="534"/>
      <c r="G73" s="127"/>
      <c r="H73" s="52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31"/>
      <c r="P73" s="531"/>
      <c r="Q73" s="531"/>
      <c r="R73" s="531"/>
      <c r="S73" s="531"/>
      <c r="T73" s="531"/>
      <c r="U73" s="531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34">
        <v>5.0599999999999996</v>
      </c>
      <c r="E74" s="534"/>
      <c r="F74" s="534"/>
      <c r="G74" s="127"/>
      <c r="H74" s="52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31"/>
      <c r="P74" s="531"/>
      <c r="Q74" s="531"/>
      <c r="R74" s="531"/>
      <c r="S74" s="531"/>
      <c r="T74" s="531"/>
      <c r="U74" s="531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34">
        <v>5.0599999999999996</v>
      </c>
      <c r="E75" s="534"/>
      <c r="F75" s="534"/>
      <c r="G75" s="127"/>
      <c r="H75" s="52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31"/>
      <c r="P75" s="531"/>
      <c r="Q75" s="531"/>
      <c r="R75" s="531"/>
      <c r="S75" s="531"/>
      <c r="T75" s="531"/>
      <c r="U75" s="531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34">
        <v>5.5</v>
      </c>
      <c r="E76" s="534"/>
      <c r="F76" s="534"/>
      <c r="G76" s="127"/>
      <c r="H76" s="52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31"/>
      <c r="P76" s="531"/>
      <c r="Q76" s="531"/>
      <c r="R76" s="531"/>
      <c r="S76" s="531"/>
      <c r="T76" s="531"/>
      <c r="U76" s="531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34">
        <v>5.5</v>
      </c>
      <c r="E77" s="534"/>
      <c r="F77" s="534"/>
      <c r="G77" s="127"/>
      <c r="H77" s="52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31"/>
      <c r="P77" s="531"/>
      <c r="Q77" s="531"/>
      <c r="R77" s="531"/>
      <c r="S77" s="531"/>
      <c r="T77" s="531"/>
      <c r="U77" s="531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34">
        <v>5.5</v>
      </c>
      <c r="E78" s="534"/>
      <c r="F78" s="534"/>
      <c r="G78" s="127"/>
      <c r="H78" s="52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31"/>
      <c r="P78" s="531"/>
      <c r="Q78" s="531"/>
      <c r="R78" s="531"/>
      <c r="S78" s="531"/>
      <c r="T78" s="531"/>
      <c r="U78" s="531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34">
        <v>5.5</v>
      </c>
      <c r="E79" s="534"/>
      <c r="F79" s="534"/>
      <c r="G79" s="127"/>
      <c r="H79" s="52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31"/>
      <c r="P79" s="531"/>
      <c r="Q79" s="531"/>
      <c r="R79" s="531"/>
      <c r="S79" s="531"/>
      <c r="T79" s="531"/>
      <c r="U79" s="531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34">
        <v>5.03</v>
      </c>
      <c r="E80" s="534"/>
      <c r="F80" s="534"/>
      <c r="G80" s="127"/>
      <c r="H80" s="52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31"/>
      <c r="P80" s="531"/>
      <c r="Q80" s="531"/>
      <c r="R80" s="531"/>
      <c r="S80" s="531"/>
      <c r="T80" s="531"/>
      <c r="U80" s="531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34">
        <v>5.03</v>
      </c>
      <c r="E81" s="534"/>
      <c r="F81" s="534"/>
      <c r="G81" s="127"/>
      <c r="H81" s="52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31"/>
      <c r="P81" s="531"/>
      <c r="Q81" s="531"/>
      <c r="R81" s="531"/>
      <c r="S81" s="531"/>
      <c r="T81" s="531"/>
      <c r="U81" s="531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34">
        <v>5.03</v>
      </c>
      <c r="E82" s="534"/>
      <c r="F82" s="534"/>
      <c r="G82" s="127"/>
      <c r="H82" s="52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31"/>
      <c r="P82" s="531"/>
      <c r="Q82" s="531"/>
      <c r="R82" s="531"/>
      <c r="S82" s="531"/>
      <c r="T82" s="531"/>
      <c r="U82" s="531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34">
        <v>5.03</v>
      </c>
      <c r="E83" s="534"/>
      <c r="F83" s="534"/>
      <c r="G83" s="127"/>
      <c r="H83" s="52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31"/>
      <c r="P83" s="531"/>
      <c r="Q83" s="531"/>
      <c r="R83" s="531"/>
      <c r="S83" s="531"/>
      <c r="T83" s="531"/>
      <c r="U83" s="531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34">
        <v>5.03</v>
      </c>
      <c r="E84" s="534"/>
      <c r="F84" s="534"/>
      <c r="G84" s="127"/>
      <c r="H84" s="52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31"/>
      <c r="P84" s="531"/>
      <c r="Q84" s="531"/>
      <c r="R84" s="531"/>
      <c r="S84" s="531"/>
      <c r="T84" s="531"/>
      <c r="U84" s="531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34">
        <v>5.03</v>
      </c>
      <c r="E85" s="534"/>
      <c r="F85" s="534"/>
      <c r="G85" s="127"/>
      <c r="H85" s="52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31"/>
      <c r="P85" s="531"/>
      <c r="Q85" s="531"/>
      <c r="R85" s="531"/>
      <c r="S85" s="531"/>
      <c r="T85" s="531"/>
      <c r="U85" s="531"/>
      <c r="V85" s="131"/>
      <c r="W85" s="132"/>
      <c r="X85" s="131"/>
      <c r="Y85" s="131"/>
      <c r="Z85" s="131"/>
      <c r="AA85" s="131"/>
    </row>
    <row r="86" spans="1:27" ht="20.100000000000001" customHeight="1">
      <c r="A86" s="619" t="s">
        <v>216</v>
      </c>
      <c r="B86" s="619"/>
      <c r="C86" s="532" t="s">
        <v>202</v>
      </c>
      <c r="D86" s="138"/>
      <c r="E86" s="138"/>
      <c r="F86" s="138"/>
      <c r="G86" s="139">
        <f>SUM(G29:G85)</f>
        <v>595</v>
      </c>
      <c r="H86" s="140">
        <f>SUM(H29:H85)</f>
        <v>2992.8500000000004</v>
      </c>
      <c r="I86" s="140">
        <f>SUM(I29:I85)</f>
        <v>10</v>
      </c>
      <c r="J86" s="129">
        <f t="array" ref="J86">IF(ISERROR(G86/I86),"",G86/I86)</f>
        <v>59.5</v>
      </c>
      <c r="K86" s="140">
        <f>SUM(K29:K85)</f>
        <v>11.018518518518519</v>
      </c>
      <c r="L86" s="141"/>
      <c r="M86" s="144">
        <f t="shared" ref="M86:V86" si="17">SUM(M29:M85)</f>
        <v>-1.018518518518519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22" t="s">
        <v>217</v>
      </c>
      <c r="C87" s="125" t="s">
        <v>179</v>
      </c>
      <c r="D87" s="534">
        <v>5.03</v>
      </c>
      <c r="E87" s="534"/>
      <c r="F87" s="534"/>
      <c r="G87" s="127"/>
      <c r="H87" s="52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31"/>
      <c r="P87" s="531"/>
      <c r="Q87" s="531"/>
      <c r="R87" s="531"/>
      <c r="S87" s="531"/>
      <c r="T87" s="531"/>
      <c r="U87" s="531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22" t="s">
        <v>217</v>
      </c>
      <c r="C88" s="125" t="s">
        <v>186</v>
      </c>
      <c r="D88" s="534">
        <v>5.03</v>
      </c>
      <c r="E88" s="534"/>
      <c r="F88" s="534"/>
      <c r="G88" s="127"/>
      <c r="H88" s="52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31"/>
      <c r="P88" s="531"/>
      <c r="Q88" s="531"/>
      <c r="R88" s="531"/>
      <c r="S88" s="531"/>
      <c r="T88" s="531"/>
      <c r="U88" s="531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22" t="s">
        <v>217</v>
      </c>
      <c r="C89" s="125" t="s">
        <v>204</v>
      </c>
      <c r="D89" s="534">
        <v>5.03</v>
      </c>
      <c r="E89" s="534"/>
      <c r="F89" s="534"/>
      <c r="G89" s="127"/>
      <c r="H89" s="52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31"/>
      <c r="P89" s="531"/>
      <c r="Q89" s="531"/>
      <c r="R89" s="531"/>
      <c r="S89" s="531"/>
      <c r="T89" s="531"/>
      <c r="U89" s="531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s="305" customFormat="1" ht="20.100000000000001" customHeight="1">
      <c r="A90" s="253">
        <v>30400014</v>
      </c>
      <c r="B90" s="145" t="s">
        <v>507</v>
      </c>
      <c r="C90" s="125" t="s">
        <v>179</v>
      </c>
      <c r="D90" s="534">
        <v>5.03</v>
      </c>
      <c r="E90" s="534"/>
      <c r="F90" s="534">
        <v>20170410</v>
      </c>
      <c r="G90" s="127">
        <v>80</v>
      </c>
      <c r="H90" s="523">
        <f t="shared" si="19"/>
        <v>402.40000000000003</v>
      </c>
      <c r="I90" s="128">
        <v>10</v>
      </c>
      <c r="J90" s="128">
        <f t="array" ref="J90">IF(ISERROR(G90/I90),"",G90/I90)</f>
        <v>8</v>
      </c>
      <c r="K90" s="130">
        <f t="array" ref="K90">IF(ISERROR(G90/L90),"",G90/L90)</f>
        <v>8.6021505376344081</v>
      </c>
      <c r="L90" s="128">
        <v>9.3000000000000007</v>
      </c>
      <c r="M90" s="108">
        <f t="shared" si="20"/>
        <v>1.3978494623655919</v>
      </c>
      <c r="N90" s="128">
        <f t="shared" si="21"/>
        <v>0</v>
      </c>
      <c r="O90" s="531"/>
      <c r="P90" s="531"/>
      <c r="Q90" s="531"/>
      <c r="R90" s="531"/>
      <c r="S90" s="531"/>
      <c r="T90" s="531"/>
      <c r="U90" s="531"/>
      <c r="V90" s="131">
        <f t="shared" si="22"/>
        <v>0</v>
      </c>
      <c r="W90" s="524">
        <f t="shared" si="18"/>
        <v>0</v>
      </c>
      <c r="X90" s="131"/>
      <c r="Y90" s="131"/>
      <c r="Z90" s="131"/>
      <c r="AA90" s="131"/>
    </row>
    <row r="91" spans="1:27" s="305" customFormat="1" ht="20.100000000000001" hidden="1" customHeight="1">
      <c r="A91" s="253">
        <v>30400013</v>
      </c>
      <c r="B91" s="145" t="s">
        <v>468</v>
      </c>
      <c r="C91" s="125" t="s">
        <v>203</v>
      </c>
      <c r="D91" s="534">
        <v>5.03</v>
      </c>
      <c r="E91" s="534"/>
      <c r="F91" s="534"/>
      <c r="G91" s="127"/>
      <c r="H91" s="523">
        <f t="shared" si="19"/>
        <v>0</v>
      </c>
      <c r="I91" s="128"/>
      <c r="J91" s="128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8">
        <f t="shared" si="21"/>
        <v>0</v>
      </c>
      <c r="O91" s="531"/>
      <c r="P91" s="531"/>
      <c r="Q91" s="531"/>
      <c r="R91" s="531"/>
      <c r="S91" s="531"/>
      <c r="T91" s="531"/>
      <c r="U91" s="531"/>
      <c r="V91" s="131">
        <f t="shared" si="22"/>
        <v>0</v>
      </c>
      <c r="W91" s="524" t="str">
        <f t="shared" si="18"/>
        <v/>
      </c>
      <c r="X91" s="131"/>
      <c r="Y91" s="131"/>
      <c r="Z91" s="131"/>
      <c r="AA91" s="131"/>
    </row>
    <row r="92" spans="1:27" s="305" customFormat="1" ht="20.100000000000001" customHeight="1">
      <c r="A92" s="253">
        <v>30400016</v>
      </c>
      <c r="B92" s="145" t="s">
        <v>507</v>
      </c>
      <c r="C92" s="125" t="s">
        <v>186</v>
      </c>
      <c r="D92" s="534">
        <v>5.03</v>
      </c>
      <c r="E92" s="534"/>
      <c r="F92" s="534">
        <v>20170412</v>
      </c>
      <c r="G92" s="127">
        <f>90+96+50+108</f>
        <v>344</v>
      </c>
      <c r="H92" s="523">
        <f t="shared" si="19"/>
        <v>1730.3200000000002</v>
      </c>
      <c r="I92" s="128">
        <f>9*5</f>
        <v>45</v>
      </c>
      <c r="J92" s="128">
        <f t="array" ref="J92">IF(ISERROR(G92/I92),"",G92/I92)</f>
        <v>7.6444444444444448</v>
      </c>
      <c r="K92" s="130">
        <f t="array" ref="K92">IF(ISERROR(G92/L92),"",G92/L92)</f>
        <v>36.989247311827953</v>
      </c>
      <c r="L92" s="128">
        <v>9.3000000000000007</v>
      </c>
      <c r="M92" s="108">
        <f t="shared" si="20"/>
        <v>8.0107526881720474</v>
      </c>
      <c r="N92" s="128">
        <f t="shared" si="21"/>
        <v>0</v>
      </c>
      <c r="O92" s="531"/>
      <c r="P92" s="531"/>
      <c r="Q92" s="531"/>
      <c r="R92" s="531"/>
      <c r="S92" s="531"/>
      <c r="T92" s="531"/>
      <c r="U92" s="531"/>
      <c r="V92" s="131">
        <f t="shared" si="22"/>
        <v>0</v>
      </c>
      <c r="W92" s="524">
        <f t="shared" si="18"/>
        <v>0</v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34">
        <v>5.03</v>
      </c>
      <c r="E93" s="534"/>
      <c r="F93" s="534"/>
      <c r="G93" s="127"/>
      <c r="H93" s="52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31"/>
      <c r="P93" s="531"/>
      <c r="Q93" s="531"/>
      <c r="R93" s="531"/>
      <c r="S93" s="531"/>
      <c r="T93" s="531"/>
      <c r="U93" s="531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s="305" customFormat="1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34"/>
      <c r="F94" s="534"/>
      <c r="G94" s="127"/>
      <c r="H94" s="523">
        <f t="shared" si="19"/>
        <v>0</v>
      </c>
      <c r="I94" s="128"/>
      <c r="J94" s="128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8"/>
      <c r="O94" s="531"/>
      <c r="P94" s="531"/>
      <c r="Q94" s="531"/>
      <c r="R94" s="531"/>
      <c r="S94" s="531"/>
      <c r="T94" s="531"/>
      <c r="U94" s="531"/>
      <c r="V94" s="131"/>
      <c r="W94" s="524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34">
        <v>5.03</v>
      </c>
      <c r="E95" s="534"/>
      <c r="F95" s="534"/>
      <c r="G95" s="146"/>
      <c r="H95" s="52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31"/>
      <c r="P95" s="531"/>
      <c r="Q95" s="531"/>
      <c r="R95" s="531"/>
      <c r="S95" s="531"/>
      <c r="T95" s="531"/>
      <c r="U95" s="531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34">
        <v>5.03</v>
      </c>
      <c r="E96" s="534"/>
      <c r="F96" s="534"/>
      <c r="G96" s="127"/>
      <c r="H96" s="52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31"/>
      <c r="P96" s="531"/>
      <c r="Q96" s="531"/>
      <c r="R96" s="531"/>
      <c r="S96" s="531"/>
      <c r="T96" s="531"/>
      <c r="U96" s="531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34">
        <v>5.03</v>
      </c>
      <c r="E97" s="534"/>
      <c r="F97" s="534"/>
      <c r="G97" s="127"/>
      <c r="H97" s="52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31"/>
      <c r="P97" s="531"/>
      <c r="Q97" s="531"/>
      <c r="R97" s="531"/>
      <c r="S97" s="531"/>
      <c r="T97" s="531"/>
      <c r="U97" s="531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34">
        <v>5.03</v>
      </c>
      <c r="E98" s="534"/>
      <c r="F98" s="534"/>
      <c r="G98" s="127"/>
      <c r="H98" s="52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31"/>
      <c r="P98" s="531"/>
      <c r="Q98" s="531"/>
      <c r="R98" s="531"/>
      <c r="S98" s="531"/>
      <c r="T98" s="531"/>
      <c r="U98" s="531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34">
        <v>5.03</v>
      </c>
      <c r="E99" s="534"/>
      <c r="F99" s="534"/>
      <c r="G99" s="127"/>
      <c r="H99" s="52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31"/>
      <c r="P99" s="531"/>
      <c r="Q99" s="531"/>
      <c r="R99" s="531"/>
      <c r="S99" s="531"/>
      <c r="T99" s="531"/>
      <c r="U99" s="531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34">
        <v>5.03</v>
      </c>
      <c r="E100" s="534"/>
      <c r="F100" s="534"/>
      <c r="G100" s="127"/>
      <c r="H100" s="52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31"/>
      <c r="P100" s="531"/>
      <c r="Q100" s="531"/>
      <c r="R100" s="531"/>
      <c r="S100" s="531"/>
      <c r="T100" s="531"/>
      <c r="U100" s="531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34">
        <v>5.03</v>
      </c>
      <c r="E101" s="534"/>
      <c r="F101" s="534"/>
      <c r="G101" s="127"/>
      <c r="H101" s="52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31"/>
      <c r="P101" s="531"/>
      <c r="Q101" s="531"/>
      <c r="R101" s="531"/>
      <c r="S101" s="531"/>
      <c r="T101" s="531"/>
      <c r="U101" s="531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34">
        <v>5.03</v>
      </c>
      <c r="E102" s="534"/>
      <c r="F102" s="534"/>
      <c r="G102" s="127"/>
      <c r="H102" s="52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31"/>
      <c r="P102" s="531"/>
      <c r="Q102" s="531"/>
      <c r="R102" s="531"/>
      <c r="S102" s="531"/>
      <c r="T102" s="531"/>
      <c r="U102" s="531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22" t="s">
        <v>222</v>
      </c>
      <c r="C103" s="125" t="s">
        <v>181</v>
      </c>
      <c r="D103" s="534">
        <v>10.199999999999999</v>
      </c>
      <c r="E103" s="534"/>
      <c r="F103" s="534"/>
      <c r="G103" s="127"/>
      <c r="H103" s="52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31"/>
      <c r="P103" s="531"/>
      <c r="Q103" s="531"/>
      <c r="R103" s="531"/>
      <c r="S103" s="531"/>
      <c r="T103" s="531"/>
      <c r="U103" s="531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22" t="s">
        <v>222</v>
      </c>
      <c r="C104" s="125" t="s">
        <v>179</v>
      </c>
      <c r="D104" s="534">
        <v>10.199999999999999</v>
      </c>
      <c r="E104" s="534"/>
      <c r="F104" s="534"/>
      <c r="G104" s="127"/>
      <c r="H104" s="52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31"/>
      <c r="P104" s="531"/>
      <c r="Q104" s="531"/>
      <c r="R104" s="531"/>
      <c r="S104" s="531"/>
      <c r="T104" s="531"/>
      <c r="U104" s="531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22" t="s">
        <v>222</v>
      </c>
      <c r="C105" s="125" t="s">
        <v>221</v>
      </c>
      <c r="D105" s="534">
        <v>10.199999999999999</v>
      </c>
      <c r="E105" s="534"/>
      <c r="F105" s="534"/>
      <c r="G105" s="127"/>
      <c r="H105" s="52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31"/>
      <c r="P105" s="531"/>
      <c r="Q105" s="531"/>
      <c r="R105" s="531"/>
      <c r="S105" s="531"/>
      <c r="T105" s="531"/>
      <c r="U105" s="531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22" t="s">
        <v>222</v>
      </c>
      <c r="C106" s="125" t="s">
        <v>186</v>
      </c>
      <c r="D106" s="534">
        <v>10.199999999999999</v>
      </c>
      <c r="E106" s="534"/>
      <c r="F106" s="534"/>
      <c r="G106" s="127"/>
      <c r="H106" s="52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31"/>
      <c r="P106" s="531"/>
      <c r="Q106" s="531"/>
      <c r="R106" s="531"/>
      <c r="S106" s="531"/>
      <c r="T106" s="531"/>
      <c r="U106" s="531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22" t="s">
        <v>393</v>
      </c>
      <c r="C107" s="177" t="s">
        <v>395</v>
      </c>
      <c r="D107" s="534">
        <v>5</v>
      </c>
      <c r="E107" s="534"/>
      <c r="F107" s="534"/>
      <c r="G107" s="127"/>
      <c r="H107" s="52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31"/>
      <c r="P107" s="531"/>
      <c r="Q107" s="531"/>
      <c r="R107" s="531"/>
      <c r="S107" s="531"/>
      <c r="T107" s="531"/>
      <c r="U107" s="531"/>
      <c r="V107" s="131"/>
      <c r="W107" s="13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522" t="s">
        <v>393</v>
      </c>
      <c r="C108" s="177" t="s">
        <v>402</v>
      </c>
      <c r="D108" s="534">
        <v>5</v>
      </c>
      <c r="E108" s="534"/>
      <c r="F108" s="534">
        <v>20170412</v>
      </c>
      <c r="G108" s="127">
        <f>90*5</f>
        <v>450</v>
      </c>
      <c r="H108" s="523">
        <f t="shared" si="19"/>
        <v>2250</v>
      </c>
      <c r="I108" s="128">
        <f>11*7</f>
        <v>77</v>
      </c>
      <c r="J108" s="128"/>
      <c r="K108" s="130">
        <f t="array" ref="K108">IF(ISERROR(G108/L108),"",G108/L108)</f>
        <v>90</v>
      </c>
      <c r="L108" s="128">
        <v>5</v>
      </c>
      <c r="M108" s="108">
        <f t="shared" si="20"/>
        <v>-13</v>
      </c>
      <c r="N108" s="128">
        <f t="shared" si="23"/>
        <v>0</v>
      </c>
      <c r="O108" s="531"/>
      <c r="P108" s="531"/>
      <c r="Q108" s="531"/>
      <c r="R108" s="531"/>
      <c r="S108" s="531"/>
      <c r="T108" s="531"/>
      <c r="U108" s="531"/>
      <c r="V108" s="131"/>
      <c r="W108" s="524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22" t="s">
        <v>404</v>
      </c>
      <c r="C109" s="177" t="s">
        <v>405</v>
      </c>
      <c r="D109" s="534">
        <v>5</v>
      </c>
      <c r="E109" s="534"/>
      <c r="F109" s="534"/>
      <c r="G109" s="127"/>
      <c r="H109" s="52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31"/>
      <c r="P109" s="531"/>
      <c r="Q109" s="531"/>
      <c r="R109" s="531"/>
      <c r="S109" s="531"/>
      <c r="T109" s="531"/>
      <c r="U109" s="531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22" t="s">
        <v>486</v>
      </c>
      <c r="C110" s="177" t="s">
        <v>372</v>
      </c>
      <c r="D110" s="534">
        <v>5</v>
      </c>
      <c r="E110" s="534"/>
      <c r="F110" s="534"/>
      <c r="G110" s="127"/>
      <c r="H110" s="52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31"/>
      <c r="P110" s="531"/>
      <c r="Q110" s="531"/>
      <c r="R110" s="531"/>
      <c r="S110" s="531"/>
      <c r="T110" s="531"/>
      <c r="U110" s="531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22" t="s">
        <v>343</v>
      </c>
      <c r="C111" s="125" t="s">
        <v>345</v>
      </c>
      <c r="D111" s="534">
        <v>5</v>
      </c>
      <c r="E111" s="534"/>
      <c r="F111" s="534"/>
      <c r="G111" s="127"/>
      <c r="H111" s="52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31"/>
      <c r="P111" s="531"/>
      <c r="Q111" s="531"/>
      <c r="R111" s="531"/>
      <c r="S111" s="531"/>
      <c r="T111" s="531"/>
      <c r="U111" s="531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22" t="s">
        <v>343</v>
      </c>
      <c r="C112" s="125" t="s">
        <v>347</v>
      </c>
      <c r="D112" s="534">
        <v>5</v>
      </c>
      <c r="E112" s="534"/>
      <c r="F112" s="534"/>
      <c r="G112" s="127"/>
      <c r="H112" s="52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31"/>
      <c r="P112" s="531"/>
      <c r="Q112" s="531"/>
      <c r="R112" s="531"/>
      <c r="S112" s="531"/>
      <c r="T112" s="531"/>
      <c r="U112" s="531"/>
      <c r="V112" s="131"/>
      <c r="W112" s="132"/>
      <c r="X112" s="131"/>
      <c r="Y112" s="131"/>
      <c r="Z112" s="131"/>
      <c r="AA112" s="131"/>
    </row>
    <row r="113" spans="1:27" s="385" customFormat="1" ht="20.100000000000001" customHeight="1">
      <c r="A113" s="422">
        <v>30400001</v>
      </c>
      <c r="B113" s="467" t="s">
        <v>508</v>
      </c>
      <c r="C113" s="423" t="s">
        <v>187</v>
      </c>
      <c r="D113" s="376">
        <v>5.0599999999999996</v>
      </c>
      <c r="E113" s="376"/>
      <c r="F113" s="376">
        <v>20170411</v>
      </c>
      <c r="G113" s="377">
        <f>300+93+100+100+87+106+102</f>
        <v>888</v>
      </c>
      <c r="H113" s="378">
        <f t="shared" si="19"/>
        <v>4493.28</v>
      </c>
      <c r="I113" s="379">
        <v>60</v>
      </c>
      <c r="J113" s="379">
        <f t="array" ref="J113">IF(ISERROR(G113/I113),"",G113/I113)</f>
        <v>14.8</v>
      </c>
      <c r="K113" s="380">
        <f t="array" ref="K113">IF(ISERROR(G113/L113),"",G113/L113)</f>
        <v>57.29032258064516</v>
      </c>
      <c r="L113" s="379">
        <v>15.5</v>
      </c>
      <c r="M113" s="381">
        <f t="shared" si="20"/>
        <v>2.7096774193548399</v>
      </c>
      <c r="N113" s="379">
        <f t="shared" si="23"/>
        <v>0</v>
      </c>
      <c r="O113" s="382"/>
      <c r="P113" s="382"/>
      <c r="Q113" s="382"/>
      <c r="R113" s="382"/>
      <c r="S113" s="382"/>
      <c r="T113" s="382"/>
      <c r="U113" s="382"/>
      <c r="V113" s="383">
        <f>SUM(X113:AA113)</f>
        <v>0</v>
      </c>
      <c r="W113" s="384">
        <f>IF(ISERROR(V113/G113),"",V113/G113)</f>
        <v>0</v>
      </c>
      <c r="X113" s="383"/>
      <c r="Y113" s="383"/>
      <c r="Z113" s="383"/>
      <c r="AA113" s="383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34">
        <v>5.0599999999999996</v>
      </c>
      <c r="E114" s="534"/>
      <c r="F114" s="534"/>
      <c r="G114" s="127"/>
      <c r="H114" s="52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31"/>
      <c r="P114" s="531"/>
      <c r="Q114" s="531"/>
      <c r="R114" s="531"/>
      <c r="S114" s="531"/>
      <c r="T114" s="531"/>
      <c r="U114" s="531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34">
        <v>5</v>
      </c>
      <c r="E115" s="534"/>
      <c r="F115" s="534"/>
      <c r="G115" s="127"/>
      <c r="H115" s="52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31"/>
      <c r="P115" s="531"/>
      <c r="Q115" s="531"/>
      <c r="R115" s="531"/>
      <c r="S115" s="531"/>
      <c r="T115" s="531"/>
      <c r="U115" s="531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34">
        <v>5</v>
      </c>
      <c r="E116" s="534"/>
      <c r="F116" s="534"/>
      <c r="G116" s="127"/>
      <c r="H116" s="52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31"/>
      <c r="P116" s="531"/>
      <c r="Q116" s="531"/>
      <c r="R116" s="531"/>
      <c r="S116" s="531"/>
      <c r="T116" s="531"/>
      <c r="U116" s="531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34">
        <v>5</v>
      </c>
      <c r="E117" s="534"/>
      <c r="F117" s="534"/>
      <c r="G117" s="127"/>
      <c r="H117" s="52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31"/>
      <c r="P117" s="531"/>
      <c r="Q117" s="531"/>
      <c r="R117" s="531"/>
      <c r="S117" s="531"/>
      <c r="T117" s="531"/>
      <c r="U117" s="531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34">
        <v>5.07</v>
      </c>
      <c r="E118" s="534"/>
      <c r="F118" s="534"/>
      <c r="G118" s="127"/>
      <c r="H118" s="52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31"/>
      <c r="P118" s="531"/>
      <c r="Q118" s="531"/>
      <c r="R118" s="531"/>
      <c r="S118" s="531"/>
      <c r="T118" s="531"/>
      <c r="U118" s="531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34">
        <v>5.07</v>
      </c>
      <c r="E119" s="534"/>
      <c r="F119" s="534"/>
      <c r="G119" s="127"/>
      <c r="H119" s="52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31"/>
      <c r="P119" s="531"/>
      <c r="Q119" s="531"/>
      <c r="R119" s="531"/>
      <c r="S119" s="531"/>
      <c r="T119" s="531"/>
      <c r="U119" s="531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34">
        <v>5.0599999999999996</v>
      </c>
      <c r="E120" s="534"/>
      <c r="F120" s="535"/>
      <c r="G120" s="127"/>
      <c r="H120" s="523">
        <f t="shared" si="19"/>
        <v>0</v>
      </c>
      <c r="I120" s="128"/>
      <c r="J120" s="129" t="str">
        <f t="array" ref="J120">IF(ISERROR(G120/I120),"",G120/I120)</f>
        <v/>
      </c>
      <c r="K120" s="52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31"/>
      <c r="P120" s="531"/>
      <c r="Q120" s="531"/>
      <c r="R120" s="531"/>
      <c r="S120" s="531"/>
      <c r="T120" s="531"/>
      <c r="U120" s="531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11" t="s">
        <v>224</v>
      </c>
      <c r="B121" s="612"/>
      <c r="C121" s="532" t="s">
        <v>202</v>
      </c>
      <c r="D121" s="138"/>
      <c r="E121" s="138"/>
      <c r="F121" s="138"/>
      <c r="G121" s="139">
        <f>SUM(G87:G120)</f>
        <v>1762</v>
      </c>
      <c r="H121" s="140">
        <f>SUM(H87:H120)</f>
        <v>8876</v>
      </c>
      <c r="I121" s="140">
        <f>SUM(I87:I120)</f>
        <v>192</v>
      </c>
      <c r="J121" s="129">
        <f t="array" ref="J121">IF(ISERROR(G121/I121),"",G121/I121)</f>
        <v>9.1770833333333339</v>
      </c>
      <c r="K121" s="140">
        <f>SUM(K87:K120)</f>
        <v>192.88172043010752</v>
      </c>
      <c r="L121" s="141"/>
      <c r="M121" s="144">
        <f t="shared" ref="M121:V121" si="27">SUM(M87:M120)</f>
        <v>-0.88172043010752077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34">
        <v>5.03</v>
      </c>
      <c r="E122" s="534"/>
      <c r="F122" s="534"/>
      <c r="G122" s="127"/>
      <c r="H122" s="52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31"/>
      <c r="P122" s="531"/>
      <c r="Q122" s="531"/>
      <c r="R122" s="531"/>
      <c r="S122" s="531"/>
      <c r="T122" s="531"/>
      <c r="U122" s="531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34">
        <v>5.03</v>
      </c>
      <c r="E123" s="534"/>
      <c r="F123" s="534"/>
      <c r="G123" s="127"/>
      <c r="H123" s="523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31"/>
      <c r="P123" s="531"/>
      <c r="Q123" s="531"/>
      <c r="R123" s="531"/>
      <c r="S123" s="531"/>
      <c r="T123" s="531"/>
      <c r="U123" s="531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34">
        <v>5.04</v>
      </c>
      <c r="E124" s="534"/>
      <c r="F124" s="534"/>
      <c r="G124" s="127"/>
      <c r="H124" s="52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31"/>
      <c r="P124" s="531"/>
      <c r="Q124" s="531"/>
      <c r="R124" s="531"/>
      <c r="S124" s="531"/>
      <c r="T124" s="531"/>
      <c r="U124" s="531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34">
        <v>5.03</v>
      </c>
      <c r="E125" s="534"/>
      <c r="F125" s="534"/>
      <c r="G125" s="127"/>
      <c r="H125" s="52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31"/>
      <c r="P125" s="531"/>
      <c r="Q125" s="531"/>
      <c r="R125" s="531"/>
      <c r="S125" s="531"/>
      <c r="T125" s="531"/>
      <c r="U125" s="531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28" t="s">
        <v>203</v>
      </c>
      <c r="D126" s="534">
        <v>5.03</v>
      </c>
      <c r="E126" s="534"/>
      <c r="F126" s="534"/>
      <c r="G126" s="127"/>
      <c r="H126" s="52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31"/>
      <c r="P126" s="531"/>
      <c r="Q126" s="531"/>
      <c r="R126" s="531"/>
      <c r="S126" s="531"/>
      <c r="T126" s="531"/>
      <c r="U126" s="531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34">
        <v>5.03</v>
      </c>
      <c r="E127" s="534"/>
      <c r="F127" s="534"/>
      <c r="G127" s="127"/>
      <c r="H127" s="52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31"/>
      <c r="P127" s="531"/>
      <c r="Q127" s="531"/>
      <c r="R127" s="531"/>
      <c r="S127" s="531"/>
      <c r="T127" s="531"/>
      <c r="U127" s="531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34">
        <v>5.03</v>
      </c>
      <c r="E128" s="534"/>
      <c r="F128" s="534"/>
      <c r="G128" s="127"/>
      <c r="H128" s="52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31"/>
      <c r="P128" s="531"/>
      <c r="Q128" s="531"/>
      <c r="R128" s="531"/>
      <c r="S128" s="531"/>
      <c r="T128" s="531"/>
      <c r="U128" s="531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28" t="s">
        <v>228</v>
      </c>
      <c r="D129" s="534">
        <v>5.03</v>
      </c>
      <c r="E129" s="534"/>
      <c r="F129" s="534"/>
      <c r="G129" s="127"/>
      <c r="H129" s="52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31"/>
      <c r="P129" s="531"/>
      <c r="Q129" s="531"/>
      <c r="R129" s="531"/>
      <c r="S129" s="531"/>
      <c r="T129" s="531"/>
      <c r="U129" s="531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28" t="s">
        <v>212</v>
      </c>
      <c r="D130" s="534">
        <v>5.03</v>
      </c>
      <c r="E130" s="534"/>
      <c r="F130" s="534"/>
      <c r="G130" s="127"/>
      <c r="H130" s="52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31"/>
      <c r="P130" s="531"/>
      <c r="Q130" s="531"/>
      <c r="R130" s="531"/>
      <c r="S130" s="531"/>
      <c r="T130" s="531"/>
      <c r="U130" s="531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28" t="s">
        <v>203</v>
      </c>
      <c r="D131" s="534">
        <v>5.03</v>
      </c>
      <c r="E131" s="534"/>
      <c r="F131" s="534"/>
      <c r="G131" s="127"/>
      <c r="H131" s="52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31"/>
      <c r="P131" s="531"/>
      <c r="Q131" s="531"/>
      <c r="R131" s="531"/>
      <c r="S131" s="531"/>
      <c r="T131" s="531"/>
      <c r="U131" s="531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28" t="s">
        <v>186</v>
      </c>
      <c r="D132" s="534">
        <v>5.03</v>
      </c>
      <c r="E132" s="534"/>
      <c r="F132" s="534"/>
      <c r="G132" s="127"/>
      <c r="H132" s="52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31"/>
      <c r="P132" s="531"/>
      <c r="Q132" s="531"/>
      <c r="R132" s="531"/>
      <c r="S132" s="531"/>
      <c r="T132" s="531"/>
      <c r="U132" s="531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28" t="s">
        <v>228</v>
      </c>
      <c r="D133" s="534">
        <v>5.03</v>
      </c>
      <c r="E133" s="534"/>
      <c r="F133" s="534"/>
      <c r="G133" s="127"/>
      <c r="H133" s="52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31"/>
      <c r="P133" s="531"/>
      <c r="Q133" s="531"/>
      <c r="R133" s="531"/>
      <c r="S133" s="531"/>
      <c r="T133" s="531"/>
      <c r="U133" s="531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28" t="s">
        <v>199</v>
      </c>
      <c r="D134" s="534">
        <v>5.03</v>
      </c>
      <c r="E134" s="534"/>
      <c r="F134" s="534"/>
      <c r="G134" s="127"/>
      <c r="H134" s="52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31"/>
      <c r="P134" s="531"/>
      <c r="Q134" s="531"/>
      <c r="R134" s="531"/>
      <c r="S134" s="531"/>
      <c r="T134" s="531"/>
      <c r="U134" s="531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34">
        <v>5.0599999999999996</v>
      </c>
      <c r="E135" s="534"/>
      <c r="F135" s="534"/>
      <c r="G135" s="127"/>
      <c r="H135" s="52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31"/>
      <c r="P135" s="531"/>
      <c r="Q135" s="531"/>
      <c r="R135" s="531"/>
      <c r="S135" s="531"/>
      <c r="T135" s="531"/>
      <c r="U135" s="531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34">
        <v>5.0599999999999996</v>
      </c>
      <c r="E136" s="534"/>
      <c r="F136" s="534"/>
      <c r="G136" s="127"/>
      <c r="H136" s="52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31"/>
      <c r="P136" s="531"/>
      <c r="Q136" s="531"/>
      <c r="R136" s="531"/>
      <c r="S136" s="531"/>
      <c r="T136" s="531"/>
      <c r="U136" s="531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11" t="s">
        <v>231</v>
      </c>
      <c r="B137" s="612"/>
      <c r="C137" s="532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34">
        <v>5.04</v>
      </c>
      <c r="E138" s="534"/>
      <c r="F138" s="534"/>
      <c r="G138" s="127"/>
      <c r="H138" s="52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31"/>
      <c r="P138" s="531"/>
      <c r="Q138" s="531"/>
      <c r="R138" s="531"/>
      <c r="S138" s="531"/>
      <c r="T138" s="531"/>
      <c r="U138" s="531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34">
        <v>5.04</v>
      </c>
      <c r="E139" s="534"/>
      <c r="F139" s="534"/>
      <c r="G139" s="127"/>
      <c r="H139" s="52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31"/>
      <c r="P139" s="531"/>
      <c r="Q139" s="531"/>
      <c r="R139" s="531"/>
      <c r="S139" s="531"/>
      <c r="T139" s="531"/>
      <c r="U139" s="531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34">
        <v>5.04</v>
      </c>
      <c r="E140" s="534"/>
      <c r="F140" s="534"/>
      <c r="G140" s="127"/>
      <c r="H140" s="52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31"/>
      <c r="P140" s="531"/>
      <c r="Q140" s="531"/>
      <c r="R140" s="531"/>
      <c r="S140" s="531"/>
      <c r="T140" s="531"/>
      <c r="U140" s="531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34">
        <v>5.04</v>
      </c>
      <c r="E141" s="534"/>
      <c r="F141" s="534"/>
      <c r="G141" s="127"/>
      <c r="H141" s="52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31"/>
      <c r="P141" s="531"/>
      <c r="Q141" s="531"/>
      <c r="R141" s="531"/>
      <c r="S141" s="531"/>
      <c r="T141" s="531"/>
      <c r="U141" s="531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34">
        <v>5.04</v>
      </c>
      <c r="E142" s="534"/>
      <c r="F142" s="534"/>
      <c r="G142" s="127"/>
      <c r="H142" s="52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31"/>
      <c r="P142" s="531"/>
      <c r="Q142" s="531"/>
      <c r="R142" s="531"/>
      <c r="S142" s="531"/>
      <c r="T142" s="531"/>
      <c r="U142" s="531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05" customFormat="1" ht="20.100000000000001" customHeight="1">
      <c r="A143" s="254">
        <v>30400019</v>
      </c>
      <c r="B143" s="133" t="s">
        <v>436</v>
      </c>
      <c r="C143" s="177" t="s">
        <v>438</v>
      </c>
      <c r="D143" s="534">
        <v>5.04</v>
      </c>
      <c r="E143" s="534"/>
      <c r="F143" s="534">
        <v>20170402</v>
      </c>
      <c r="G143" s="127">
        <v>1</v>
      </c>
      <c r="H143" s="523">
        <f t="shared" si="32"/>
        <v>5.04</v>
      </c>
      <c r="I143" s="128">
        <v>0.5</v>
      </c>
      <c r="J143" s="128"/>
      <c r="K143" s="130">
        <f t="array" ref="K143">IF(ISERROR(G143/L143),"",G143/L143)</f>
        <v>7.407407407407407E-2</v>
      </c>
      <c r="L143" s="128">
        <v>13.5</v>
      </c>
      <c r="M143" s="108"/>
      <c r="N143" s="128"/>
      <c r="O143" s="531"/>
      <c r="P143" s="531"/>
      <c r="Q143" s="531"/>
      <c r="R143" s="531"/>
      <c r="S143" s="531"/>
      <c r="T143" s="531"/>
      <c r="U143" s="531"/>
      <c r="V143" s="131"/>
      <c r="W143" s="524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534">
        <v>5.04</v>
      </c>
      <c r="E144" s="534"/>
      <c r="F144" s="534">
        <v>20170405</v>
      </c>
      <c r="G144" s="127">
        <v>2</v>
      </c>
      <c r="H144" s="523">
        <f t="shared" si="32"/>
        <v>10.08</v>
      </c>
      <c r="I144" s="128">
        <v>0.5</v>
      </c>
      <c r="J144" s="128"/>
      <c r="K144" s="130">
        <f t="array" ref="K144">IF(ISERROR(G144/L144),"",G144/L144)</f>
        <v>0.14814814814814814</v>
      </c>
      <c r="L144" s="128">
        <v>13.5</v>
      </c>
      <c r="M144" s="108"/>
      <c r="N144" s="128"/>
      <c r="O144" s="531"/>
      <c r="P144" s="531"/>
      <c r="Q144" s="531"/>
      <c r="R144" s="531"/>
      <c r="S144" s="531"/>
      <c r="T144" s="531"/>
      <c r="U144" s="531"/>
      <c r="V144" s="131"/>
      <c r="W144" s="524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534">
        <v>5.04</v>
      </c>
      <c r="E145" s="534"/>
      <c r="F145" s="534">
        <v>20170411</v>
      </c>
      <c r="G145" s="127">
        <f>90*4+70+49+75</f>
        <v>554</v>
      </c>
      <c r="H145" s="523">
        <f t="shared" si="32"/>
        <v>2792.16</v>
      </c>
      <c r="I145" s="128">
        <f>4*10</f>
        <v>40</v>
      </c>
      <c r="J145" s="128"/>
      <c r="K145" s="130">
        <f t="array" ref="K145">IF(ISERROR(G145/L145),"",G145/L145)</f>
        <v>41.037037037037038</v>
      </c>
      <c r="L145" s="128">
        <v>13.5</v>
      </c>
      <c r="M145" s="108"/>
      <c r="N145" s="128"/>
      <c r="O145" s="531"/>
      <c r="P145" s="531"/>
      <c r="Q145" s="531"/>
      <c r="R145" s="531"/>
      <c r="S145" s="531"/>
      <c r="T145" s="531"/>
      <c r="U145" s="531"/>
      <c r="V145" s="131"/>
      <c r="W145" s="524"/>
      <c r="X145" s="131"/>
      <c r="Y145" s="131"/>
      <c r="Z145" s="131"/>
      <c r="AA145" s="131"/>
    </row>
    <row r="146" spans="1:27" s="305" customFormat="1" ht="20.100000000000001" customHeight="1">
      <c r="A146" s="254">
        <v>30400018</v>
      </c>
      <c r="B146" s="133" t="s">
        <v>436</v>
      </c>
      <c r="C146" s="125" t="s">
        <v>181</v>
      </c>
      <c r="D146" s="534">
        <v>5.04</v>
      </c>
      <c r="E146" s="534"/>
      <c r="F146" s="534">
        <v>20170413</v>
      </c>
      <c r="G146" s="127">
        <f>100+21+95</f>
        <v>216</v>
      </c>
      <c r="H146" s="523">
        <f t="shared" si="32"/>
        <v>1088.6400000000001</v>
      </c>
      <c r="I146" s="128">
        <f>4+1+10</f>
        <v>15</v>
      </c>
      <c r="J146" s="128"/>
      <c r="K146" s="130">
        <f t="array" ref="K146">IF(ISERROR(G146/L146),"",G146/L146)</f>
        <v>16</v>
      </c>
      <c r="L146" s="128">
        <v>13.5</v>
      </c>
      <c r="M146" s="108"/>
      <c r="N146" s="128"/>
      <c r="O146" s="531"/>
      <c r="P146" s="531"/>
      <c r="Q146" s="531"/>
      <c r="R146" s="531"/>
      <c r="S146" s="531"/>
      <c r="T146" s="531"/>
      <c r="U146" s="531"/>
      <c r="V146" s="131"/>
      <c r="W146" s="524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34">
        <v>5.04</v>
      </c>
      <c r="E147" s="534"/>
      <c r="F147" s="534"/>
      <c r="G147" s="127"/>
      <c r="H147" s="52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31"/>
      <c r="P147" s="531"/>
      <c r="Q147" s="531"/>
      <c r="R147" s="531"/>
      <c r="S147" s="531"/>
      <c r="T147" s="531"/>
      <c r="U147" s="531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11" t="s">
        <v>234</v>
      </c>
      <c r="B148" s="612"/>
      <c r="C148" s="532" t="s">
        <v>202</v>
      </c>
      <c r="D148" s="138"/>
      <c r="E148" s="138"/>
      <c r="F148" s="138"/>
      <c r="G148" s="139">
        <f>SUM(G138:G147)</f>
        <v>773</v>
      </c>
      <c r="H148" s="140">
        <f>SUM(H138:H147)</f>
        <v>3895.92</v>
      </c>
      <c r="I148" s="140">
        <f>SUM(I138:I147)</f>
        <v>56</v>
      </c>
      <c r="J148" s="129">
        <f t="array" ref="J148">IF(ISERROR(G148/I148),"",G148/I148)</f>
        <v>13.803571428571429</v>
      </c>
      <c r="K148" s="140">
        <f>SUM(K138:K147)</f>
        <v>57.25925925925926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hidden="1" customHeight="1">
      <c r="A149" s="253">
        <v>30700013</v>
      </c>
      <c r="B149" s="252" t="s">
        <v>103</v>
      </c>
      <c r="C149" s="529"/>
      <c r="D149" s="534">
        <v>3.65</v>
      </c>
      <c r="E149" s="534"/>
      <c r="F149" s="535"/>
      <c r="G149" s="127"/>
      <c r="H149" s="523">
        <f t="shared" ref="H149:H162" si="40">D149*G149</f>
        <v>0</v>
      </c>
      <c r="I149" s="128"/>
      <c r="J149" s="128" t="str">
        <f t="array" ref="J149">IF(ISERROR(G149/I149),"",G149/I149)</f>
        <v/>
      </c>
      <c r="K149" s="52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8">
        <f>SUM(O149:U149)</f>
        <v>0</v>
      </c>
      <c r="O149" s="531"/>
      <c r="P149" s="531"/>
      <c r="Q149" s="531"/>
      <c r="R149" s="531"/>
      <c r="S149" s="531"/>
      <c r="T149" s="531"/>
      <c r="U149" s="531"/>
      <c r="V149" s="131">
        <f>SUM(X149:AA149)</f>
        <v>0</v>
      </c>
      <c r="W149" s="524" t="str">
        <f t="shared" si="39"/>
        <v/>
      </c>
      <c r="X149" s="131"/>
      <c r="Y149" s="131"/>
      <c r="Z149" s="131"/>
      <c r="AA149" s="131"/>
    </row>
    <row r="150" spans="1:27" s="305" customFormat="1" ht="20.100000000000001" customHeight="1">
      <c r="A150" s="253">
        <v>30700014</v>
      </c>
      <c r="B150" s="137" t="s">
        <v>236</v>
      </c>
      <c r="C150" s="529"/>
      <c r="D150" s="534">
        <v>6.58</v>
      </c>
      <c r="E150" s="534"/>
      <c r="F150" s="534">
        <v>20170402</v>
      </c>
      <c r="G150" s="127">
        <f>36*7+25+31</f>
        <v>308</v>
      </c>
      <c r="H150" s="523">
        <f t="shared" si="40"/>
        <v>2026.64</v>
      </c>
      <c r="I150" s="128">
        <f>8*6</f>
        <v>48</v>
      </c>
      <c r="J150" s="128">
        <f t="array" ref="J150">IF(ISERROR(G150/I150),"",G150/I150)</f>
        <v>6.416666666666667</v>
      </c>
      <c r="K150" s="130">
        <f t="array" ref="K150">IF(ISERROR(G150/L150),"",G150/L150)</f>
        <v>61.6</v>
      </c>
      <c r="L150" s="128">
        <v>5</v>
      </c>
      <c r="M150" s="108">
        <f>IF(ISERROR(I150-K150),"",I150-K150)</f>
        <v>-13.600000000000001</v>
      </c>
      <c r="N150" s="128">
        <f>SUM(O150:U150)</f>
        <v>0</v>
      </c>
      <c r="O150" s="531"/>
      <c r="P150" s="531"/>
      <c r="Q150" s="531"/>
      <c r="R150" s="531"/>
      <c r="S150" s="531"/>
      <c r="T150" s="531"/>
      <c r="U150" s="531"/>
      <c r="V150" s="131">
        <f>SUM(X150:AA150)</f>
        <v>0</v>
      </c>
      <c r="W150" s="524">
        <f t="shared" si="39"/>
        <v>0</v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29"/>
      <c r="D151" s="534">
        <v>7.8</v>
      </c>
      <c r="E151" s="534"/>
      <c r="F151" s="534"/>
      <c r="G151" s="127"/>
      <c r="H151" s="52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31"/>
      <c r="P151" s="531"/>
      <c r="Q151" s="531"/>
      <c r="R151" s="531"/>
      <c r="S151" s="531"/>
      <c r="T151" s="531"/>
      <c r="U151" s="531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529"/>
      <c r="D152" s="534">
        <v>4.4000000000000004</v>
      </c>
      <c r="E152" s="534"/>
      <c r="F152" s="534">
        <v>20170402</v>
      </c>
      <c r="G152" s="127">
        <f>44+26</f>
        <v>70</v>
      </c>
      <c r="H152" s="523">
        <f t="shared" si="40"/>
        <v>308</v>
      </c>
      <c r="I152" s="128">
        <f>3*6</f>
        <v>18</v>
      </c>
      <c r="J152" s="128">
        <f t="array" ref="J152">IF(ISERROR(G152/I152),"",G152/I152)</f>
        <v>3.8888888888888888</v>
      </c>
      <c r="K152" s="130">
        <f t="array" ref="K152">IF(ISERROR(G152/L152),"",G152/L152)</f>
        <v>12.068965517241379</v>
      </c>
      <c r="L152" s="128">
        <v>5.8</v>
      </c>
      <c r="M152" s="108">
        <f>IF(ISERROR(I152-K152),"",I152-K152)</f>
        <v>5.931034482758621</v>
      </c>
      <c r="N152" s="128">
        <f>SUM(O152:U152)</f>
        <v>0</v>
      </c>
      <c r="O152" s="531"/>
      <c r="P152" s="531"/>
      <c r="Q152" s="531"/>
      <c r="R152" s="531"/>
      <c r="S152" s="531"/>
      <c r="T152" s="531"/>
      <c r="U152" s="531"/>
      <c r="V152" s="131">
        <f>SUM(X152:AA152)</f>
        <v>0</v>
      </c>
      <c r="W152" s="524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34"/>
      <c r="E153" s="534"/>
      <c r="F153" s="534"/>
      <c r="G153" s="127"/>
      <c r="H153" s="52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31"/>
      <c r="P153" s="531"/>
      <c r="Q153" s="531"/>
      <c r="R153" s="531"/>
      <c r="S153" s="531"/>
      <c r="T153" s="531"/>
      <c r="U153" s="531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29" t="s">
        <v>239</v>
      </c>
      <c r="C154" s="529" t="s">
        <v>179</v>
      </c>
      <c r="D154" s="534">
        <v>6.04</v>
      </c>
      <c r="E154" s="534"/>
      <c r="F154" s="534"/>
      <c r="G154" s="127"/>
      <c r="H154" s="52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31"/>
      <c r="P154" s="531"/>
      <c r="Q154" s="531"/>
      <c r="R154" s="531"/>
      <c r="S154" s="531"/>
      <c r="T154" s="531"/>
      <c r="U154" s="531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29" t="s">
        <v>239</v>
      </c>
      <c r="C155" s="529" t="s">
        <v>186</v>
      </c>
      <c r="D155" s="534">
        <v>6.04</v>
      </c>
      <c r="E155" s="534"/>
      <c r="F155" s="534"/>
      <c r="G155" s="127"/>
      <c r="H155" s="52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31"/>
      <c r="P155" s="531"/>
      <c r="Q155" s="531"/>
      <c r="R155" s="531"/>
      <c r="S155" s="531"/>
      <c r="T155" s="531"/>
      <c r="U155" s="531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29" t="s">
        <v>440</v>
      </c>
      <c r="C156" s="529" t="s">
        <v>179</v>
      </c>
      <c r="D156" s="534">
        <v>6</v>
      </c>
      <c r="E156" s="534"/>
      <c r="F156" s="534"/>
      <c r="G156" s="127"/>
      <c r="H156" s="523">
        <f t="shared" si="40"/>
        <v>0</v>
      </c>
      <c r="I156" s="128"/>
      <c r="J156" s="129"/>
      <c r="K156" s="130"/>
      <c r="L156" s="128"/>
      <c r="M156" s="108"/>
      <c r="N156" s="129"/>
      <c r="O156" s="531"/>
      <c r="P156" s="531"/>
      <c r="Q156" s="531"/>
      <c r="R156" s="531"/>
      <c r="S156" s="531"/>
      <c r="T156" s="531"/>
      <c r="U156" s="531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29" t="s">
        <v>440</v>
      </c>
      <c r="C157" s="529" t="s">
        <v>60</v>
      </c>
      <c r="D157" s="534">
        <v>6</v>
      </c>
      <c r="E157" s="534"/>
      <c r="F157" s="534"/>
      <c r="G157" s="127"/>
      <c r="H157" s="52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31"/>
      <c r="P157" s="531"/>
      <c r="Q157" s="531"/>
      <c r="R157" s="531"/>
      <c r="S157" s="531"/>
      <c r="T157" s="531"/>
      <c r="U157" s="531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22" t="s">
        <v>240</v>
      </c>
      <c r="C158" s="125"/>
      <c r="D158" s="534">
        <v>7.3</v>
      </c>
      <c r="E158" s="534"/>
      <c r="F158" s="534"/>
      <c r="G158" s="127"/>
      <c r="H158" s="52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31"/>
      <c r="P158" s="531"/>
      <c r="Q158" s="531"/>
      <c r="R158" s="531"/>
      <c r="S158" s="531"/>
      <c r="T158" s="531"/>
      <c r="U158" s="531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522" t="s">
        <v>241</v>
      </c>
      <c r="C159" s="125"/>
      <c r="D159" s="534">
        <f>78*120/1000</f>
        <v>9.36</v>
      </c>
      <c r="E159" s="534"/>
      <c r="F159" s="534">
        <v>20170410</v>
      </c>
      <c r="G159" s="127">
        <f>54*16</f>
        <v>864</v>
      </c>
      <c r="H159" s="523">
        <f t="shared" si="40"/>
        <v>8087.0399999999991</v>
      </c>
      <c r="I159" s="128">
        <f>11*11</f>
        <v>121</v>
      </c>
      <c r="J159" s="128">
        <f t="array" ref="J159">IF(ISERROR(G159/I159),"",G159/I159)</f>
        <v>7.1404958677685952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531"/>
      <c r="P159" s="531"/>
      <c r="Q159" s="531"/>
      <c r="R159" s="531"/>
      <c r="S159" s="531"/>
      <c r="T159" s="531"/>
      <c r="U159" s="531"/>
      <c r="V159" s="131">
        <f>SUM(X159:AA159)</f>
        <v>0</v>
      </c>
      <c r="W159" s="524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22" t="s">
        <v>242</v>
      </c>
      <c r="C160" s="125"/>
      <c r="D160" s="534">
        <v>4.5</v>
      </c>
      <c r="E160" s="534"/>
      <c r="F160" s="534"/>
      <c r="G160" s="127"/>
      <c r="H160" s="523">
        <f t="shared" si="40"/>
        <v>0</v>
      </c>
      <c r="I160" s="128"/>
      <c r="J160" s="129"/>
      <c r="K160" s="130"/>
      <c r="L160" s="128"/>
      <c r="M160" s="108"/>
      <c r="N160" s="129"/>
      <c r="O160" s="531"/>
      <c r="P160" s="531"/>
      <c r="Q160" s="531"/>
      <c r="R160" s="531"/>
      <c r="S160" s="531"/>
      <c r="T160" s="531"/>
      <c r="U160" s="531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22" t="s">
        <v>243</v>
      </c>
      <c r="C161" s="125"/>
      <c r="D161" s="534">
        <v>4.5</v>
      </c>
      <c r="E161" s="534"/>
      <c r="F161" s="534"/>
      <c r="G161" s="127"/>
      <c r="H161" s="523">
        <f t="shared" si="40"/>
        <v>0</v>
      </c>
      <c r="I161" s="128"/>
      <c r="J161" s="129"/>
      <c r="K161" s="130"/>
      <c r="L161" s="128"/>
      <c r="M161" s="108"/>
      <c r="N161" s="129"/>
      <c r="O161" s="531"/>
      <c r="P161" s="531"/>
      <c r="Q161" s="531"/>
      <c r="R161" s="531"/>
      <c r="S161" s="531"/>
      <c r="T161" s="531"/>
      <c r="U161" s="531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34">
        <v>5.03</v>
      </c>
      <c r="E162" s="534"/>
      <c r="F162" s="534"/>
      <c r="G162" s="127"/>
      <c r="H162" s="523">
        <f t="shared" si="40"/>
        <v>0</v>
      </c>
      <c r="I162" s="128"/>
      <c r="J162" s="129"/>
      <c r="K162" s="130"/>
      <c r="L162" s="128"/>
      <c r="M162" s="108"/>
      <c r="N162" s="129"/>
      <c r="O162" s="531"/>
      <c r="P162" s="531"/>
      <c r="Q162" s="531"/>
      <c r="R162" s="531"/>
      <c r="S162" s="531"/>
      <c r="T162" s="531"/>
      <c r="U162" s="531"/>
      <c r="V162" s="131"/>
      <c r="W162" s="132"/>
      <c r="X162" s="131"/>
      <c r="Y162" s="131"/>
      <c r="Z162" s="131"/>
      <c r="AA162" s="131"/>
    </row>
    <row r="163" spans="1:27" ht="20.100000000000001" customHeight="1">
      <c r="A163" s="611" t="s">
        <v>244</v>
      </c>
      <c r="B163" s="612"/>
      <c r="C163" s="532" t="s">
        <v>202</v>
      </c>
      <c r="D163" s="138"/>
      <c r="E163" s="138"/>
      <c r="F163" s="138"/>
      <c r="G163" s="139">
        <f>SUM(G149:G161)</f>
        <v>1242</v>
      </c>
      <c r="H163" s="140">
        <f>SUM(H149:H159)</f>
        <v>10421.68</v>
      </c>
      <c r="I163" s="140">
        <f>SUM(I149:I161)</f>
        <v>187</v>
      </c>
      <c r="J163" s="129">
        <f t="array" ref="J163">IF(ISERROR(G163/I163),"",G163/I163)</f>
        <v>6.641711229946524</v>
      </c>
      <c r="K163" s="140">
        <f>SUM(K149:K159)</f>
        <v>73.668965517241375</v>
      </c>
      <c r="L163" s="141"/>
      <c r="M163" s="144">
        <f t="shared" ref="M163:V163" si="41">SUM(M149:M159)</f>
        <v>-7.6689655172413804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13" t="s">
        <v>246</v>
      </c>
      <c r="B164" s="614"/>
      <c r="C164" s="614"/>
      <c r="D164" s="614"/>
      <c r="E164" s="614"/>
      <c r="F164" s="615"/>
      <c r="G164" s="147">
        <f>SUM(G28,G86,G121,G137,G148,G163)</f>
        <v>5524</v>
      </c>
      <c r="H164" s="147">
        <f>SUM(H28,H86,H121,H137,H148,H163)</f>
        <v>31989.129999999997</v>
      </c>
      <c r="I164" s="147">
        <f>SUM(I28,I86,I121,I137,I148,I163)</f>
        <v>500</v>
      </c>
      <c r="J164" s="148">
        <f t="array" ref="J164">IF(ISERROR(G164/I164),"",G164/I164)</f>
        <v>11.048</v>
      </c>
      <c r="K164" s="147">
        <f>SUM(K28,K86,K121,K137,K148,K163)</f>
        <v>384.35112792494164</v>
      </c>
      <c r="L164" s="148">
        <f>IF(ISERROR(G164/K164),"",G164/K164)</f>
        <v>14.372274721355208</v>
      </c>
      <c r="M164" s="147">
        <f t="shared" ref="M164:AA164" si="42">SUM(M28,M86,M121,M137,M148,M163)</f>
        <v>-4.0918686656824077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6" t="s">
        <v>471</v>
      </c>
      <c r="B165" s="525" t="s">
        <v>247</v>
      </c>
      <c r="C165" s="599" t="s">
        <v>248</v>
      </c>
      <c r="D165" s="600"/>
      <c r="E165" s="670" t="s">
        <v>249</v>
      </c>
      <c r="F165" s="670"/>
      <c r="G165" s="577" t="s">
        <v>250</v>
      </c>
      <c r="H165" s="577"/>
      <c r="I165" s="607" t="s">
        <v>251</v>
      </c>
      <c r="J165" s="607"/>
      <c r="K165" s="607" t="s">
        <v>252</v>
      </c>
      <c r="L165" s="607"/>
      <c r="M165" s="607" t="s">
        <v>253</v>
      </c>
      <c r="N165" s="607"/>
      <c r="O165" s="607" t="s">
        <v>254</v>
      </c>
      <c r="P165" s="577" t="s">
        <v>255</v>
      </c>
      <c r="Q165" s="577"/>
      <c r="R165" s="577" t="s">
        <v>252</v>
      </c>
      <c r="S165" s="577"/>
      <c r="T165" s="577" t="s">
        <v>256</v>
      </c>
      <c r="U165" s="577"/>
      <c r="V165" s="577" t="s">
        <v>257</v>
      </c>
      <c r="W165" s="577"/>
      <c r="X165" s="577" t="s">
        <v>252</v>
      </c>
      <c r="Y165" s="577"/>
      <c r="Z165" s="577" t="s">
        <v>256</v>
      </c>
      <c r="AA165" s="577"/>
    </row>
    <row r="166" spans="1:27" ht="20.100000000000001" customHeight="1">
      <c r="A166" s="617"/>
      <c r="B166" s="525" t="s">
        <v>258</v>
      </c>
      <c r="C166" s="599">
        <v>1</v>
      </c>
      <c r="D166" s="600"/>
      <c r="E166" s="670">
        <f>C166*11</f>
        <v>11</v>
      </c>
      <c r="F166" s="670"/>
      <c r="G166" s="577">
        <v>1</v>
      </c>
      <c r="H166" s="577"/>
      <c r="I166" s="610">
        <f>G166*11</f>
        <v>11</v>
      </c>
      <c r="J166" s="610"/>
      <c r="K166" s="610">
        <f>E166-I166</f>
        <v>0</v>
      </c>
      <c r="L166" s="610"/>
      <c r="M166" s="608">
        <f>IF(ISERROR(K166/E166),"",K166/E166)</f>
        <v>0</v>
      </c>
      <c r="N166" s="608"/>
      <c r="O166" s="607"/>
      <c r="P166" s="577" t="s">
        <v>201</v>
      </c>
      <c r="Q166" s="577"/>
      <c r="R166" s="606">
        <f>SUM(O28:U28)</f>
        <v>0</v>
      </c>
      <c r="S166" s="606"/>
      <c r="T166" s="601" t="str">
        <f t="array" ref="T166">IF(ISERROR(R166/R173),"",R166/R173)</f>
        <v/>
      </c>
      <c r="U166" s="601"/>
      <c r="V166" s="577" t="s">
        <v>259</v>
      </c>
      <c r="W166" s="577"/>
      <c r="X166" s="604">
        <f>SUM(P27,P85,P120,P136,P147,P161)</f>
        <v>0</v>
      </c>
      <c r="Y166" s="604"/>
      <c r="Z166" s="601" t="str">
        <f t="array" ref="Z166">IF(ISERROR(X166/X173),"",X166/X173)</f>
        <v/>
      </c>
      <c r="AA166" s="601"/>
    </row>
    <row r="167" spans="1:27" ht="20.100000000000001" customHeight="1">
      <c r="A167" s="617"/>
      <c r="B167" s="525" t="s">
        <v>260</v>
      </c>
      <c r="C167" s="599">
        <v>1</v>
      </c>
      <c r="D167" s="600"/>
      <c r="E167" s="670">
        <f>C167*11</f>
        <v>11</v>
      </c>
      <c r="F167" s="670"/>
      <c r="G167" s="577">
        <v>1</v>
      </c>
      <c r="H167" s="577"/>
      <c r="I167" s="610">
        <f>G167*11</f>
        <v>11</v>
      </c>
      <c r="J167" s="610"/>
      <c r="K167" s="610">
        <f>E167-I167</f>
        <v>0</v>
      </c>
      <c r="L167" s="610"/>
      <c r="M167" s="608">
        <f>IF(ISERROR(K167/E167),"",K167/E167)</f>
        <v>0</v>
      </c>
      <c r="N167" s="608"/>
      <c r="O167" s="607"/>
      <c r="P167" s="577" t="s">
        <v>216</v>
      </c>
      <c r="Q167" s="577"/>
      <c r="R167" s="606">
        <f>SUM(O86:U86)</f>
        <v>0</v>
      </c>
      <c r="S167" s="606"/>
      <c r="T167" s="601" t="str">
        <f>IF(ISERROR(R167/R173),"",R167/R173)</f>
        <v/>
      </c>
      <c r="U167" s="601"/>
      <c r="V167" s="577" t="s">
        <v>261</v>
      </c>
      <c r="W167" s="577"/>
      <c r="X167" s="604">
        <f>SUM(P28,P86,P121,P137,P148,P163)</f>
        <v>0</v>
      </c>
      <c r="Y167" s="604"/>
      <c r="Z167" s="601" t="str">
        <f>IF(ISERROR(X167/X173),"",X167/X173)</f>
        <v/>
      </c>
      <c r="AA167" s="601"/>
    </row>
    <row r="168" spans="1:27" ht="20.100000000000001" customHeight="1">
      <c r="A168" s="617"/>
      <c r="B168" s="525" t="s">
        <v>262</v>
      </c>
      <c r="C168" s="599">
        <v>1</v>
      </c>
      <c r="D168" s="600"/>
      <c r="E168" s="670">
        <f>C168*8</f>
        <v>8</v>
      </c>
      <c r="F168" s="670"/>
      <c r="G168" s="577">
        <v>1</v>
      </c>
      <c r="H168" s="577"/>
      <c r="I168" s="610">
        <f>G168*8</f>
        <v>8</v>
      </c>
      <c r="J168" s="610"/>
      <c r="K168" s="610">
        <f>E168-I168</f>
        <v>0</v>
      </c>
      <c r="L168" s="610"/>
      <c r="M168" s="608">
        <f>IF(ISERROR(K168/E168),"",K168/E168)</f>
        <v>0</v>
      </c>
      <c r="N168" s="608"/>
      <c r="O168" s="607"/>
      <c r="P168" s="577" t="s">
        <v>224</v>
      </c>
      <c r="Q168" s="577"/>
      <c r="R168" s="606">
        <f>SUM(O121:U121)</f>
        <v>0</v>
      </c>
      <c r="S168" s="606"/>
      <c r="T168" s="601" t="str">
        <f>IF(ISERROR(R168/R173),"",R168/R173)</f>
        <v/>
      </c>
      <c r="U168" s="601"/>
      <c r="V168" s="577" t="s">
        <v>263</v>
      </c>
      <c r="W168" s="577"/>
      <c r="X168" s="604">
        <f>SUM(P29,P87,P122,P138,P149,P164)</f>
        <v>0</v>
      </c>
      <c r="Y168" s="604"/>
      <c r="Z168" s="601" t="str">
        <f>IF(ISERROR(X168/X173),"",X168/X173)</f>
        <v/>
      </c>
      <c r="AA168" s="601"/>
    </row>
    <row r="169" spans="1:27" ht="20.100000000000001" customHeight="1">
      <c r="A169" s="617"/>
      <c r="B169" s="525" t="s">
        <v>264</v>
      </c>
      <c r="C169" s="599">
        <v>1</v>
      </c>
      <c r="D169" s="600"/>
      <c r="E169" s="670">
        <f>C169*11</f>
        <v>11</v>
      </c>
      <c r="F169" s="670"/>
      <c r="G169" s="577">
        <v>1</v>
      </c>
      <c r="H169" s="577"/>
      <c r="I169" s="610">
        <f>G169*11</f>
        <v>11</v>
      </c>
      <c r="J169" s="610"/>
      <c r="K169" s="610">
        <f>E169-I169</f>
        <v>0</v>
      </c>
      <c r="L169" s="610"/>
      <c r="M169" s="608">
        <f>IF(ISERROR(K169/E169),"",K169/E169)</f>
        <v>0</v>
      </c>
      <c r="N169" s="608"/>
      <c r="O169" s="607"/>
      <c r="P169" s="577" t="s">
        <v>231</v>
      </c>
      <c r="Q169" s="577"/>
      <c r="R169" s="606">
        <f>SUM(O137:U137)</f>
        <v>0</v>
      </c>
      <c r="S169" s="606"/>
      <c r="T169" s="601" t="str">
        <f>IF(ISERROR(R169/R173),"",R169/R173)</f>
        <v/>
      </c>
      <c r="U169" s="601"/>
      <c r="V169" s="577" t="s">
        <v>265</v>
      </c>
      <c r="W169" s="577"/>
      <c r="X169" s="604">
        <f>SUM(P31,P88,P123,P139,P150,P165)</f>
        <v>0</v>
      </c>
      <c r="Y169" s="604"/>
      <c r="Z169" s="601" t="str">
        <f>IF(ISERROR(X169/X173),"",X169/X173)</f>
        <v/>
      </c>
      <c r="AA169" s="601"/>
    </row>
    <row r="170" spans="1:27" ht="20.100000000000001" customHeight="1">
      <c r="A170" s="618"/>
      <c r="B170" s="525" t="s">
        <v>266</v>
      </c>
      <c r="C170" s="609">
        <f>SUM(C166:D169)</f>
        <v>4</v>
      </c>
      <c r="D170" s="583"/>
      <c r="E170" s="670">
        <f>SUM(E166:F169)</f>
        <v>41</v>
      </c>
      <c r="F170" s="670"/>
      <c r="G170" s="577">
        <f>SUM(G166:H169)</f>
        <v>4</v>
      </c>
      <c r="H170" s="577"/>
      <c r="I170" s="610">
        <f>SUM(I166:J169)</f>
        <v>41</v>
      </c>
      <c r="J170" s="610"/>
      <c r="K170" s="610">
        <f>SUM(K166:L169)</f>
        <v>0</v>
      </c>
      <c r="L170" s="610"/>
      <c r="M170" s="608">
        <f>IF(ISERROR(K170/E170),"",K170/E170)</f>
        <v>0</v>
      </c>
      <c r="N170" s="608"/>
      <c r="O170" s="607"/>
      <c r="P170" s="577" t="s">
        <v>234</v>
      </c>
      <c r="Q170" s="577"/>
      <c r="R170" s="606">
        <f>SUM(O148:U148)</f>
        <v>0</v>
      </c>
      <c r="S170" s="606"/>
      <c r="T170" s="601" t="str">
        <f>IF(ISERROR(R170/R173),"",R170/R173)</f>
        <v/>
      </c>
      <c r="U170" s="601"/>
      <c r="V170" s="577" t="s">
        <v>267</v>
      </c>
      <c r="W170" s="577"/>
      <c r="X170" s="604">
        <f>SUM(P32,P89,P124,P140,P151,P166)</f>
        <v>0</v>
      </c>
      <c r="Y170" s="604"/>
      <c r="Z170" s="601" t="str">
        <f>IF(ISERROR(X170/X173),"",X170/X173)</f>
        <v/>
      </c>
      <c r="AA170" s="601"/>
    </row>
    <row r="171" spans="1:27" ht="20.100000000000001" customHeight="1">
      <c r="A171" s="261" t="s">
        <v>472</v>
      </c>
      <c r="B171" s="525">
        <f>G164</f>
        <v>5524</v>
      </c>
      <c r="C171" s="587" t="s">
        <v>269</v>
      </c>
      <c r="D171" s="586"/>
      <c r="E171" s="669">
        <f>H164</f>
        <v>31989.129999999997</v>
      </c>
      <c r="F171" s="669"/>
      <c r="G171" s="577" t="s">
        <v>270</v>
      </c>
      <c r="H171" s="577"/>
      <c r="I171" s="605">
        <f>L164</f>
        <v>14.372274721355208</v>
      </c>
      <c r="J171" s="605"/>
      <c r="K171" s="607" t="s">
        <v>271</v>
      </c>
      <c r="L171" s="607"/>
      <c r="M171" s="605">
        <f>J164</f>
        <v>11.048</v>
      </c>
      <c r="N171" s="605"/>
      <c r="O171" s="607"/>
      <c r="P171" s="577" t="s">
        <v>244</v>
      </c>
      <c r="Q171" s="577"/>
      <c r="R171" s="606">
        <f>SUM(O163:U163)</f>
        <v>0</v>
      </c>
      <c r="S171" s="606"/>
      <c r="T171" s="601" t="str">
        <f>IF(ISERROR(R171/R173),"",R171/R173)</f>
        <v/>
      </c>
      <c r="U171" s="601"/>
      <c r="V171" s="577" t="s">
        <v>272</v>
      </c>
      <c r="W171" s="577"/>
      <c r="X171" s="604">
        <f>SUM(P33,P90,P125,P141,P152,P167)</f>
        <v>0</v>
      </c>
      <c r="Y171" s="604"/>
      <c r="Z171" s="601" t="str">
        <f>IF(ISERROR(X171/X173),"",X171/X173)</f>
        <v/>
      </c>
      <c r="AA171" s="601"/>
    </row>
    <row r="172" spans="1:27" ht="20.100000000000001" customHeight="1">
      <c r="A172" s="262" t="s">
        <v>473</v>
      </c>
      <c r="B172" s="525">
        <f>I164+C170</f>
        <v>504</v>
      </c>
      <c r="C172" s="584" t="s">
        <v>251</v>
      </c>
      <c r="D172" s="585"/>
      <c r="E172" s="669">
        <f>K164+I170</f>
        <v>425.35112792494164</v>
      </c>
      <c r="F172" s="669"/>
      <c r="G172" s="577" t="s">
        <v>274</v>
      </c>
      <c r="H172" s="577"/>
      <c r="I172" s="605">
        <f>B172-E172</f>
        <v>78.648872075058364</v>
      </c>
      <c r="J172" s="605"/>
      <c r="K172" s="607" t="s">
        <v>275</v>
      </c>
      <c r="L172" s="607"/>
      <c r="M172" s="608">
        <f>IF(ISERROR(I172/E172),"",I172/E172)</f>
        <v>0.18490340547289419</v>
      </c>
      <c r="N172" s="608"/>
      <c r="O172" s="607"/>
      <c r="P172" s="577" t="s">
        <v>245</v>
      </c>
      <c r="Q172" s="577"/>
      <c r="R172" s="606"/>
      <c r="S172" s="606"/>
      <c r="T172" s="601" t="str">
        <f>IF(ISERROR(R172/R173),"",R172/R173)</f>
        <v/>
      </c>
      <c r="U172" s="601"/>
      <c r="V172" s="577" t="s">
        <v>264</v>
      </c>
      <c r="W172" s="577"/>
      <c r="X172" s="604"/>
      <c r="Y172" s="604"/>
      <c r="Z172" s="601" t="str">
        <f>IF(ISERROR(X172/X173),"",X172/X173)</f>
        <v/>
      </c>
      <c r="AA172" s="601"/>
    </row>
    <row r="173" spans="1:27" ht="20.100000000000001" customHeight="1">
      <c r="A173" s="262" t="s">
        <v>474</v>
      </c>
      <c r="B173" s="525">
        <f>N164</f>
        <v>0</v>
      </c>
      <c r="C173" s="584" t="s">
        <v>277</v>
      </c>
      <c r="D173" s="585"/>
      <c r="E173" s="669">
        <f>IF(ISERROR(B173/B172),"",B173/B172)</f>
        <v>0</v>
      </c>
      <c r="F173" s="669"/>
      <c r="G173" s="577" t="s">
        <v>278</v>
      </c>
      <c r="H173" s="577"/>
      <c r="I173" s="607">
        <f>V164</f>
        <v>0</v>
      </c>
      <c r="J173" s="607"/>
      <c r="K173" s="607" t="s">
        <v>279</v>
      </c>
      <c r="L173" s="607"/>
      <c r="M173" s="608">
        <f t="array" ref="M173">IF(ISERROR(I173/B171),"",I173/B171)</f>
        <v>0</v>
      </c>
      <c r="N173" s="608"/>
      <c r="O173" s="607"/>
      <c r="P173" s="577" t="s">
        <v>266</v>
      </c>
      <c r="Q173" s="577"/>
      <c r="R173" s="606">
        <f>SUM(R166:S172)</f>
        <v>0</v>
      </c>
      <c r="S173" s="606"/>
      <c r="T173" s="601"/>
      <c r="U173" s="601"/>
      <c r="V173" s="577" t="s">
        <v>266</v>
      </c>
      <c r="W173" s="577"/>
      <c r="X173" s="604">
        <f>SUM(X166:Y172)</f>
        <v>0</v>
      </c>
      <c r="Y173" s="604"/>
      <c r="Z173" s="601"/>
      <c r="AA173" s="60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27" t="s">
        <v>475</v>
      </c>
      <c r="B175" s="630" t="s">
        <v>280</v>
      </c>
      <c r="C175" s="630" t="s">
        <v>281</v>
      </c>
      <c r="D175" s="630" t="s">
        <v>282</v>
      </c>
      <c r="E175" s="624" t="s">
        <v>283</v>
      </c>
      <c r="F175" s="624" t="s">
        <v>284</v>
      </c>
      <c r="G175" s="607" t="s">
        <v>285</v>
      </c>
      <c r="H175" s="607"/>
      <c r="I175" s="630" t="s">
        <v>286</v>
      </c>
      <c r="J175" s="636" t="s">
        <v>271</v>
      </c>
      <c r="K175" s="639" t="s">
        <v>287</v>
      </c>
      <c r="L175" s="630" t="s">
        <v>270</v>
      </c>
      <c r="M175" s="620" t="s">
        <v>288</v>
      </c>
      <c r="N175" s="622" t="s">
        <v>252</v>
      </c>
      <c r="O175" s="607" t="s">
        <v>289</v>
      </c>
      <c r="P175" s="607"/>
      <c r="Q175" s="607"/>
      <c r="R175" s="607"/>
      <c r="S175" s="607"/>
      <c r="T175" s="607"/>
      <c r="U175" s="607"/>
      <c r="V175" s="607" t="s">
        <v>290</v>
      </c>
      <c r="W175" s="622" t="s">
        <v>291</v>
      </c>
      <c r="X175" s="607" t="s">
        <v>292</v>
      </c>
      <c r="Y175" s="607"/>
      <c r="Z175" s="607"/>
      <c r="AA175" s="607"/>
    </row>
    <row r="176" spans="1:27" ht="21.95" hidden="1" customHeight="1">
      <c r="A176" s="628"/>
      <c r="B176" s="631"/>
      <c r="C176" s="631"/>
      <c r="D176" s="631"/>
      <c r="E176" s="625"/>
      <c r="F176" s="625"/>
      <c r="G176" s="607"/>
      <c r="H176" s="607"/>
      <c r="I176" s="631"/>
      <c r="J176" s="637"/>
      <c r="K176" s="640"/>
      <c r="L176" s="631"/>
      <c r="M176" s="621"/>
      <c r="N176" s="622"/>
      <c r="O176" s="607" t="s">
        <v>259</v>
      </c>
      <c r="P176" s="607" t="s">
        <v>261</v>
      </c>
      <c r="Q176" s="607" t="s">
        <v>263</v>
      </c>
      <c r="R176" s="623" t="s">
        <v>265</v>
      </c>
      <c r="S176" s="577" t="s">
        <v>267</v>
      </c>
      <c r="T176" s="607" t="s">
        <v>272</v>
      </c>
      <c r="U176" s="607" t="s">
        <v>264</v>
      </c>
      <c r="V176" s="607"/>
      <c r="W176" s="622"/>
      <c r="X176" s="607" t="s">
        <v>293</v>
      </c>
      <c r="Y176" s="607" t="s">
        <v>294</v>
      </c>
      <c r="Z176" s="607" t="s">
        <v>295</v>
      </c>
      <c r="AA176" s="607" t="s">
        <v>264</v>
      </c>
    </row>
    <row r="177" spans="1:27" ht="21.95" hidden="1" customHeight="1">
      <c r="A177" s="629"/>
      <c r="B177" s="632"/>
      <c r="C177" s="632"/>
      <c r="D177" s="632"/>
      <c r="E177" s="626"/>
      <c r="F177" s="626"/>
      <c r="G177" s="302" t="s">
        <v>296</v>
      </c>
      <c r="H177" s="529" t="s">
        <v>297</v>
      </c>
      <c r="I177" s="632"/>
      <c r="J177" s="638"/>
      <c r="K177" s="641"/>
      <c r="L177" s="632"/>
      <c r="M177" s="621"/>
      <c r="N177" s="622"/>
      <c r="O177" s="607"/>
      <c r="P177" s="607"/>
      <c r="Q177" s="607"/>
      <c r="R177" s="623"/>
      <c r="S177" s="577"/>
      <c r="T177" s="607"/>
      <c r="U177" s="607"/>
      <c r="V177" s="607"/>
      <c r="W177" s="622"/>
      <c r="X177" s="607"/>
      <c r="Y177" s="607"/>
      <c r="Z177" s="607"/>
      <c r="AA177" s="607"/>
    </row>
    <row r="178" spans="1:27" ht="20.100000000000001" hidden="1" customHeight="1">
      <c r="A178" s="253">
        <v>30100030</v>
      </c>
      <c r="B178" s="522" t="s">
        <v>178</v>
      </c>
      <c r="C178" s="125" t="s">
        <v>179</v>
      </c>
      <c r="D178" s="534">
        <v>5.03</v>
      </c>
      <c r="E178" s="534"/>
      <c r="F178" s="534"/>
      <c r="G178" s="146"/>
      <c r="H178" s="52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31"/>
      <c r="P178" s="531"/>
      <c r="Q178" s="531"/>
      <c r="R178" s="531"/>
      <c r="S178" s="531"/>
      <c r="T178" s="531"/>
      <c r="U178" s="531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34">
        <v>5.03</v>
      </c>
      <c r="E179" s="534"/>
      <c r="F179" s="534"/>
      <c r="G179" s="127"/>
      <c r="H179" s="52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31"/>
      <c r="P179" s="531"/>
      <c r="Q179" s="531"/>
      <c r="R179" s="531"/>
      <c r="S179" s="531"/>
      <c r="T179" s="531"/>
      <c r="U179" s="531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34">
        <v>5.03</v>
      </c>
      <c r="E180" s="534"/>
      <c r="F180" s="534"/>
      <c r="G180" s="127"/>
      <c r="H180" s="52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31"/>
      <c r="P180" s="531"/>
      <c r="Q180" s="531"/>
      <c r="R180" s="531"/>
      <c r="S180" s="531"/>
      <c r="T180" s="531"/>
      <c r="U180" s="531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34">
        <v>5.03</v>
      </c>
      <c r="E181" s="534"/>
      <c r="F181" s="534"/>
      <c r="G181" s="127"/>
      <c r="H181" s="52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31"/>
      <c r="P181" s="531"/>
      <c r="Q181" s="531"/>
      <c r="R181" s="531"/>
      <c r="S181" s="531"/>
      <c r="T181" s="531"/>
      <c r="U181" s="531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34">
        <v>5.03</v>
      </c>
      <c r="E182" s="534"/>
      <c r="F182" s="534"/>
      <c r="G182" s="127"/>
      <c r="H182" s="52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31"/>
      <c r="P182" s="531"/>
      <c r="Q182" s="531"/>
      <c r="R182" s="531"/>
      <c r="S182" s="531"/>
      <c r="T182" s="531"/>
      <c r="U182" s="531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34">
        <v>5.04</v>
      </c>
      <c r="E183" s="534"/>
      <c r="F183" s="366"/>
      <c r="G183" s="134"/>
      <c r="H183" s="52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31"/>
      <c r="P183" s="531"/>
      <c r="Q183" s="531"/>
      <c r="R183" s="531"/>
      <c r="S183" s="531"/>
      <c r="T183" s="531"/>
      <c r="U183" s="531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34">
        <v>5.03</v>
      </c>
      <c r="E184" s="534"/>
      <c r="F184" s="534"/>
      <c r="G184" s="127"/>
      <c r="H184" s="52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31"/>
      <c r="P184" s="531"/>
      <c r="Q184" s="531"/>
      <c r="R184" s="531"/>
      <c r="S184" s="531"/>
      <c r="T184" s="531"/>
      <c r="U184" s="531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34">
        <v>5.03</v>
      </c>
      <c r="E185" s="534"/>
      <c r="F185" s="534"/>
      <c r="G185" s="127"/>
      <c r="H185" s="52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31"/>
      <c r="P185" s="531"/>
      <c r="Q185" s="531"/>
      <c r="R185" s="531"/>
      <c r="S185" s="531"/>
      <c r="T185" s="531"/>
      <c r="U185" s="531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34">
        <v>5.04</v>
      </c>
      <c r="E186" s="534"/>
      <c r="F186" s="367"/>
      <c r="G186" s="127"/>
      <c r="H186" s="523">
        <f t="shared" si="43"/>
        <v>0</v>
      </c>
      <c r="I186" s="52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31"/>
      <c r="P186" s="531"/>
      <c r="Q186" s="531"/>
      <c r="R186" s="531"/>
      <c r="S186" s="531"/>
      <c r="T186" s="531"/>
      <c r="U186" s="531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34">
        <v>5.04</v>
      </c>
      <c r="E187" s="534"/>
      <c r="F187" s="367"/>
      <c r="G187" s="127"/>
      <c r="H187" s="523">
        <f t="shared" si="43"/>
        <v>0</v>
      </c>
      <c r="I187" s="52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31"/>
      <c r="P187" s="531"/>
      <c r="Q187" s="531"/>
      <c r="R187" s="531"/>
      <c r="S187" s="531"/>
      <c r="T187" s="531"/>
      <c r="U187" s="531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34"/>
      <c r="E188" s="534"/>
      <c r="F188" s="534"/>
      <c r="G188" s="127"/>
      <c r="H188" s="52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31"/>
      <c r="P188" s="531"/>
      <c r="Q188" s="531"/>
      <c r="R188" s="531"/>
      <c r="S188" s="531"/>
      <c r="T188" s="531"/>
      <c r="U188" s="531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34"/>
      <c r="E189" s="534"/>
      <c r="F189" s="534"/>
      <c r="G189" s="127"/>
      <c r="H189" s="52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31"/>
      <c r="P189" s="531"/>
      <c r="Q189" s="531"/>
      <c r="R189" s="531"/>
      <c r="S189" s="531"/>
      <c r="T189" s="531"/>
      <c r="U189" s="531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34">
        <v>5.0599999999999996</v>
      </c>
      <c r="E190" s="534"/>
      <c r="F190" s="534"/>
      <c r="G190" s="127"/>
      <c r="H190" s="52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31"/>
      <c r="P190" s="531"/>
      <c r="Q190" s="531"/>
      <c r="R190" s="531"/>
      <c r="S190" s="531"/>
      <c r="T190" s="531"/>
      <c r="U190" s="531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34">
        <v>5.09</v>
      </c>
      <c r="E191" s="534"/>
      <c r="F191" s="534"/>
      <c r="G191" s="127"/>
      <c r="H191" s="52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31"/>
      <c r="P191" s="531"/>
      <c r="Q191" s="531"/>
      <c r="R191" s="531"/>
      <c r="S191" s="531"/>
      <c r="T191" s="531"/>
      <c r="U191" s="531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34">
        <v>5.09</v>
      </c>
      <c r="E192" s="534"/>
      <c r="F192" s="534"/>
      <c r="G192" s="127"/>
      <c r="H192" s="52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31"/>
      <c r="P192" s="531"/>
      <c r="Q192" s="531"/>
      <c r="R192" s="531"/>
      <c r="S192" s="531"/>
      <c r="T192" s="531"/>
      <c r="U192" s="531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29" t="s">
        <v>190</v>
      </c>
      <c r="D193" s="534">
        <v>4.8</v>
      </c>
      <c r="E193" s="534"/>
      <c r="F193" s="534"/>
      <c r="G193" s="127"/>
      <c r="H193" s="52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31"/>
      <c r="P193" s="531"/>
      <c r="Q193" s="531"/>
      <c r="R193" s="531"/>
      <c r="S193" s="531"/>
      <c r="T193" s="531"/>
      <c r="U193" s="531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29" t="s">
        <v>187</v>
      </c>
      <c r="D194" s="534">
        <v>4.8</v>
      </c>
      <c r="E194" s="534"/>
      <c r="F194" s="534"/>
      <c r="G194" s="127"/>
      <c r="H194" s="52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31"/>
      <c r="P194" s="531"/>
      <c r="Q194" s="531"/>
      <c r="R194" s="531"/>
      <c r="S194" s="531"/>
      <c r="T194" s="531"/>
      <c r="U194" s="531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29" t="s">
        <v>179</v>
      </c>
      <c r="D195" s="534">
        <v>4.8</v>
      </c>
      <c r="E195" s="534"/>
      <c r="F195" s="534"/>
      <c r="G195" s="127"/>
      <c r="H195" s="52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31"/>
      <c r="P195" s="531"/>
      <c r="Q195" s="531"/>
      <c r="R195" s="531"/>
      <c r="S195" s="531"/>
      <c r="T195" s="531"/>
      <c r="U195" s="531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29" t="s">
        <v>199</v>
      </c>
      <c r="D196" s="534">
        <v>4.8</v>
      </c>
      <c r="E196" s="534"/>
      <c r="F196" s="534"/>
      <c r="G196" s="127"/>
      <c r="H196" s="52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31"/>
      <c r="P196" s="531"/>
      <c r="Q196" s="531"/>
      <c r="R196" s="531"/>
      <c r="S196" s="531"/>
      <c r="T196" s="531"/>
      <c r="U196" s="531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34">
        <v>4.99</v>
      </c>
      <c r="E197" s="534"/>
      <c r="F197" s="534"/>
      <c r="G197" s="127"/>
      <c r="H197" s="52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31"/>
      <c r="P197" s="531"/>
      <c r="Q197" s="531"/>
      <c r="R197" s="531"/>
      <c r="S197" s="531"/>
      <c r="T197" s="531"/>
      <c r="U197" s="531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34">
        <v>4.99</v>
      </c>
      <c r="E198" s="534"/>
      <c r="F198" s="534"/>
      <c r="G198" s="127"/>
      <c r="H198" s="52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31"/>
      <c r="P198" s="531"/>
      <c r="Q198" s="531"/>
      <c r="R198" s="531"/>
      <c r="S198" s="531"/>
      <c r="T198" s="531"/>
      <c r="U198" s="531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11" t="s">
        <v>201</v>
      </c>
      <c r="B199" s="612"/>
      <c r="C199" s="532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22" t="s">
        <v>206</v>
      </c>
      <c r="C200" s="125" t="s">
        <v>199</v>
      </c>
      <c r="D200" s="534">
        <v>5.03</v>
      </c>
      <c r="E200" s="534"/>
      <c r="F200" s="534"/>
      <c r="G200" s="127"/>
      <c r="H200" s="52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27"/>
      <c r="P200" s="527"/>
      <c r="Q200" s="527"/>
      <c r="R200" s="527"/>
      <c r="S200" s="527"/>
      <c r="T200" s="527"/>
      <c r="U200" s="527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22" t="s">
        <v>425</v>
      </c>
      <c r="C201" s="177" t="s">
        <v>427</v>
      </c>
      <c r="D201" s="534">
        <v>5.03</v>
      </c>
      <c r="E201" s="534"/>
      <c r="F201" s="534"/>
      <c r="G201" s="127"/>
      <c r="H201" s="52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27"/>
      <c r="P201" s="527"/>
      <c r="Q201" s="527"/>
      <c r="R201" s="527"/>
      <c r="S201" s="527"/>
      <c r="T201" s="527"/>
      <c r="U201" s="527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22" t="s">
        <v>206</v>
      </c>
      <c r="C202" s="125" t="s">
        <v>186</v>
      </c>
      <c r="D202" s="534">
        <v>5.03</v>
      </c>
      <c r="E202" s="534"/>
      <c r="F202" s="534"/>
      <c r="G202" s="127"/>
      <c r="H202" s="52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27"/>
      <c r="P202" s="527"/>
      <c r="Q202" s="527"/>
      <c r="R202" s="527"/>
      <c r="S202" s="527"/>
      <c r="T202" s="527"/>
      <c r="U202" s="527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22" t="s">
        <v>206</v>
      </c>
      <c r="C203" s="125" t="s">
        <v>203</v>
      </c>
      <c r="D203" s="534">
        <v>5.03</v>
      </c>
      <c r="E203" s="534"/>
      <c r="F203" s="534"/>
      <c r="G203" s="127"/>
      <c r="H203" s="52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27"/>
      <c r="P203" s="527"/>
      <c r="Q203" s="527"/>
      <c r="R203" s="527"/>
      <c r="S203" s="527"/>
      <c r="T203" s="527"/>
      <c r="U203" s="527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22" t="s">
        <v>206</v>
      </c>
      <c r="C204" s="125" t="s">
        <v>207</v>
      </c>
      <c r="D204" s="534">
        <v>5.03</v>
      </c>
      <c r="E204" s="534"/>
      <c r="F204" s="534"/>
      <c r="G204" s="127"/>
      <c r="H204" s="52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27"/>
      <c r="P204" s="527"/>
      <c r="Q204" s="527"/>
      <c r="R204" s="527"/>
      <c r="S204" s="527"/>
      <c r="T204" s="527"/>
      <c r="U204" s="527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22" t="s">
        <v>414</v>
      </c>
      <c r="C205" s="177" t="s">
        <v>415</v>
      </c>
      <c r="D205" s="534">
        <v>5.03</v>
      </c>
      <c r="E205" s="534"/>
      <c r="F205" s="534"/>
      <c r="G205" s="127"/>
      <c r="H205" s="52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27"/>
      <c r="P205" s="527"/>
      <c r="Q205" s="527"/>
      <c r="R205" s="527"/>
      <c r="S205" s="527"/>
      <c r="T205" s="527"/>
      <c r="U205" s="527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22" t="s">
        <v>414</v>
      </c>
      <c r="C206" s="177" t="s">
        <v>416</v>
      </c>
      <c r="D206" s="534">
        <v>5.03</v>
      </c>
      <c r="E206" s="534"/>
      <c r="F206" s="534"/>
      <c r="G206" s="127"/>
      <c r="H206" s="52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27"/>
      <c r="P206" s="527"/>
      <c r="Q206" s="527"/>
      <c r="R206" s="527"/>
      <c r="S206" s="527"/>
      <c r="T206" s="527"/>
      <c r="U206" s="527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22" t="s">
        <v>414</v>
      </c>
      <c r="C207" s="177" t="s">
        <v>61</v>
      </c>
      <c r="D207" s="534">
        <v>5.03</v>
      </c>
      <c r="E207" s="534"/>
      <c r="F207" s="534"/>
      <c r="G207" s="127"/>
      <c r="H207" s="52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27"/>
      <c r="P207" s="527"/>
      <c r="Q207" s="527"/>
      <c r="R207" s="527"/>
      <c r="S207" s="527"/>
      <c r="T207" s="527"/>
      <c r="U207" s="527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22" t="s">
        <v>208</v>
      </c>
      <c r="C208" s="125" t="s">
        <v>179</v>
      </c>
      <c r="D208" s="534">
        <v>5.08</v>
      </c>
      <c r="E208" s="534"/>
      <c r="F208" s="534"/>
      <c r="G208" s="127"/>
      <c r="H208" s="52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27"/>
      <c r="P208" s="527"/>
      <c r="Q208" s="527"/>
      <c r="R208" s="527"/>
      <c r="S208" s="527"/>
      <c r="T208" s="527"/>
      <c r="U208" s="527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22" t="s">
        <v>208</v>
      </c>
      <c r="C209" s="125" t="s">
        <v>204</v>
      </c>
      <c r="D209" s="534">
        <v>5.08</v>
      </c>
      <c r="E209" s="534"/>
      <c r="F209" s="534"/>
      <c r="G209" s="127"/>
      <c r="H209" s="52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27"/>
      <c r="P209" s="527"/>
      <c r="Q209" s="527"/>
      <c r="R209" s="527"/>
      <c r="S209" s="527"/>
      <c r="T209" s="527"/>
      <c r="U209" s="527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22" t="s">
        <v>208</v>
      </c>
      <c r="C210" s="125" t="s">
        <v>205</v>
      </c>
      <c r="D210" s="534">
        <v>5.08</v>
      </c>
      <c r="E210" s="534"/>
      <c r="F210" s="534"/>
      <c r="G210" s="127"/>
      <c r="H210" s="52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27"/>
      <c r="P210" s="527"/>
      <c r="Q210" s="527"/>
      <c r="R210" s="527"/>
      <c r="S210" s="527"/>
      <c r="T210" s="527"/>
      <c r="U210" s="527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22" t="s">
        <v>208</v>
      </c>
      <c r="C211" s="125" t="s">
        <v>186</v>
      </c>
      <c r="D211" s="534">
        <v>5.08</v>
      </c>
      <c r="E211" s="534"/>
      <c r="F211" s="534"/>
      <c r="G211" s="127"/>
      <c r="H211" s="52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27"/>
      <c r="P211" s="527"/>
      <c r="Q211" s="527"/>
      <c r="R211" s="527"/>
      <c r="S211" s="527"/>
      <c r="T211" s="527"/>
      <c r="U211" s="527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22" t="s">
        <v>208</v>
      </c>
      <c r="C212" s="125" t="s">
        <v>203</v>
      </c>
      <c r="D212" s="534">
        <v>5.08</v>
      </c>
      <c r="E212" s="534"/>
      <c r="F212" s="534"/>
      <c r="G212" s="127"/>
      <c r="H212" s="52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27"/>
      <c r="P212" s="527"/>
      <c r="Q212" s="527"/>
      <c r="R212" s="527"/>
      <c r="S212" s="527"/>
      <c r="T212" s="527"/>
      <c r="U212" s="527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22" t="s">
        <v>208</v>
      </c>
      <c r="C213" s="125" t="s">
        <v>199</v>
      </c>
      <c r="D213" s="534">
        <v>5.08</v>
      </c>
      <c r="E213" s="534"/>
      <c r="F213" s="534"/>
      <c r="G213" s="127"/>
      <c r="H213" s="52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31"/>
      <c r="P213" s="531"/>
      <c r="Q213" s="531"/>
      <c r="R213" s="531"/>
      <c r="S213" s="531"/>
      <c r="T213" s="531"/>
      <c r="U213" s="531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22" t="s">
        <v>208</v>
      </c>
      <c r="C214" s="125" t="s">
        <v>187</v>
      </c>
      <c r="D214" s="534">
        <v>5.08</v>
      </c>
      <c r="E214" s="534"/>
      <c r="F214" s="534"/>
      <c r="G214" s="127"/>
      <c r="H214" s="52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27"/>
      <c r="P214" s="527"/>
      <c r="Q214" s="527"/>
      <c r="R214" s="527"/>
      <c r="S214" s="527"/>
      <c r="T214" s="527"/>
      <c r="U214" s="527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22" t="s">
        <v>208</v>
      </c>
      <c r="C215" s="125" t="s">
        <v>207</v>
      </c>
      <c r="D215" s="534">
        <v>5.08</v>
      </c>
      <c r="E215" s="534"/>
      <c r="F215" s="534"/>
      <c r="G215" s="127"/>
      <c r="H215" s="52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31"/>
      <c r="P215" s="531"/>
      <c r="Q215" s="531"/>
      <c r="R215" s="531"/>
      <c r="S215" s="531"/>
      <c r="T215" s="531"/>
      <c r="U215" s="531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22" t="s">
        <v>209</v>
      </c>
      <c r="C216" s="125" t="s">
        <v>194</v>
      </c>
      <c r="D216" s="534">
        <v>5.03</v>
      </c>
      <c r="E216" s="534"/>
      <c r="F216" s="534"/>
      <c r="G216" s="127"/>
      <c r="H216" s="52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27"/>
      <c r="P216" s="527"/>
      <c r="Q216" s="527"/>
      <c r="R216" s="527"/>
      <c r="S216" s="527"/>
      <c r="T216" s="527"/>
      <c r="U216" s="527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22" t="s">
        <v>209</v>
      </c>
      <c r="C217" s="125" t="s">
        <v>179</v>
      </c>
      <c r="D217" s="534">
        <v>5.03</v>
      </c>
      <c r="E217" s="534"/>
      <c r="F217" s="534"/>
      <c r="G217" s="127"/>
      <c r="H217" s="52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27"/>
      <c r="P217" s="527"/>
      <c r="Q217" s="527"/>
      <c r="R217" s="527"/>
      <c r="S217" s="527"/>
      <c r="T217" s="527"/>
      <c r="U217" s="527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22" t="s">
        <v>209</v>
      </c>
      <c r="C218" s="125" t="s">
        <v>195</v>
      </c>
      <c r="D218" s="534">
        <v>5.03</v>
      </c>
      <c r="E218" s="534"/>
      <c r="F218" s="534"/>
      <c r="G218" s="127"/>
      <c r="H218" s="52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27"/>
      <c r="P218" s="527"/>
      <c r="Q218" s="527"/>
      <c r="R218" s="527"/>
      <c r="S218" s="527"/>
      <c r="T218" s="527"/>
      <c r="U218" s="527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22" t="s">
        <v>209</v>
      </c>
      <c r="C219" s="125" t="s">
        <v>204</v>
      </c>
      <c r="D219" s="534">
        <v>5.03</v>
      </c>
      <c r="E219" s="534"/>
      <c r="F219" s="534"/>
      <c r="G219" s="127"/>
      <c r="H219" s="52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27"/>
      <c r="P219" s="527"/>
      <c r="Q219" s="527"/>
      <c r="R219" s="527"/>
      <c r="S219" s="527"/>
      <c r="T219" s="527"/>
      <c r="U219" s="527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22" t="s">
        <v>382</v>
      </c>
      <c r="C220" s="177" t="s">
        <v>383</v>
      </c>
      <c r="D220" s="534">
        <v>5.03</v>
      </c>
      <c r="E220" s="534"/>
      <c r="F220" s="534"/>
      <c r="G220" s="127"/>
      <c r="H220" s="52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27"/>
      <c r="P220" s="527"/>
      <c r="Q220" s="527"/>
      <c r="R220" s="527"/>
      <c r="S220" s="527"/>
      <c r="T220" s="527"/>
      <c r="U220" s="527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22" t="s">
        <v>382</v>
      </c>
      <c r="C221" s="177" t="s">
        <v>384</v>
      </c>
      <c r="D221" s="534">
        <v>5.03</v>
      </c>
      <c r="E221" s="534"/>
      <c r="F221" s="534"/>
      <c r="G221" s="127"/>
      <c r="H221" s="52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27"/>
      <c r="P221" s="527"/>
      <c r="Q221" s="527"/>
      <c r="R221" s="527"/>
      <c r="S221" s="527"/>
      <c r="T221" s="527"/>
      <c r="U221" s="527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22" t="s">
        <v>382</v>
      </c>
      <c r="C222" s="177" t="s">
        <v>389</v>
      </c>
      <c r="D222" s="534">
        <v>5.03</v>
      </c>
      <c r="E222" s="534"/>
      <c r="F222" s="534"/>
      <c r="G222" s="127"/>
      <c r="H222" s="52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27"/>
      <c r="P222" s="527"/>
      <c r="Q222" s="527"/>
      <c r="R222" s="527"/>
      <c r="S222" s="527"/>
      <c r="T222" s="527"/>
      <c r="U222" s="527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22" t="s">
        <v>382</v>
      </c>
      <c r="C223" s="177" t="s">
        <v>391</v>
      </c>
      <c r="D223" s="534">
        <v>5.03</v>
      </c>
      <c r="E223" s="534"/>
      <c r="F223" s="534"/>
      <c r="G223" s="127"/>
      <c r="H223" s="52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27"/>
      <c r="P223" s="527"/>
      <c r="Q223" s="527"/>
      <c r="R223" s="527"/>
      <c r="S223" s="527"/>
      <c r="T223" s="527"/>
      <c r="U223" s="527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22" t="s">
        <v>418</v>
      </c>
      <c r="C224" s="177" t="s">
        <v>364</v>
      </c>
      <c r="D224" s="534">
        <v>5.03</v>
      </c>
      <c r="E224" s="534"/>
      <c r="F224" s="534"/>
      <c r="G224" s="127"/>
      <c r="H224" s="52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27"/>
      <c r="P224" s="527"/>
      <c r="Q224" s="527"/>
      <c r="R224" s="527"/>
      <c r="S224" s="527"/>
      <c r="T224" s="527"/>
      <c r="U224" s="527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22" t="s">
        <v>418</v>
      </c>
      <c r="C225" s="177" t="s">
        <v>365</v>
      </c>
      <c r="D225" s="534">
        <v>5.03</v>
      </c>
      <c r="E225" s="534"/>
      <c r="F225" s="534"/>
      <c r="G225" s="127"/>
      <c r="H225" s="52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27"/>
      <c r="P225" s="527"/>
      <c r="Q225" s="527"/>
      <c r="R225" s="527"/>
      <c r="S225" s="527"/>
      <c r="T225" s="527"/>
      <c r="U225" s="527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22" t="s">
        <v>418</v>
      </c>
      <c r="C226" s="177" t="s">
        <v>366</v>
      </c>
      <c r="D226" s="534">
        <v>5.03</v>
      </c>
      <c r="E226" s="534"/>
      <c r="F226" s="534"/>
      <c r="G226" s="127"/>
      <c r="H226" s="52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27"/>
      <c r="P226" s="527"/>
      <c r="Q226" s="527"/>
      <c r="R226" s="527"/>
      <c r="S226" s="527"/>
      <c r="T226" s="527"/>
      <c r="U226" s="527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22" t="s">
        <v>418</v>
      </c>
      <c r="C227" s="177" t="s">
        <v>367</v>
      </c>
      <c r="D227" s="534">
        <v>5.03</v>
      </c>
      <c r="E227" s="534"/>
      <c r="F227" s="534"/>
      <c r="G227" s="127"/>
      <c r="H227" s="52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27"/>
      <c r="P227" s="527"/>
      <c r="Q227" s="527"/>
      <c r="R227" s="527"/>
      <c r="S227" s="527"/>
      <c r="T227" s="527"/>
      <c r="U227" s="527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34">
        <v>5.03</v>
      </c>
      <c r="E228" s="534"/>
      <c r="F228" s="534"/>
      <c r="G228" s="146"/>
      <c r="H228" s="52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31"/>
      <c r="P228" s="531"/>
      <c r="Q228" s="531"/>
      <c r="R228" s="531"/>
      <c r="S228" s="531"/>
      <c r="T228" s="531"/>
      <c r="U228" s="531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34">
        <v>5.03</v>
      </c>
      <c r="E229" s="534"/>
      <c r="F229" s="534"/>
      <c r="G229" s="146"/>
      <c r="H229" s="52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31"/>
      <c r="P229" s="531"/>
      <c r="Q229" s="531"/>
      <c r="R229" s="531"/>
      <c r="S229" s="531"/>
      <c r="T229" s="531"/>
      <c r="U229" s="531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34">
        <v>5.03</v>
      </c>
      <c r="E230" s="534"/>
      <c r="F230" s="534"/>
      <c r="G230" s="146"/>
      <c r="H230" s="52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31"/>
      <c r="P230" s="531"/>
      <c r="Q230" s="531"/>
      <c r="R230" s="531"/>
      <c r="S230" s="531"/>
      <c r="T230" s="531"/>
      <c r="U230" s="531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34">
        <v>5.03</v>
      </c>
      <c r="E231" s="534"/>
      <c r="F231" s="534"/>
      <c r="G231" s="127"/>
      <c r="H231" s="52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31"/>
      <c r="P231" s="531"/>
      <c r="Q231" s="531"/>
      <c r="R231" s="531"/>
      <c r="S231" s="531"/>
      <c r="T231" s="531"/>
      <c r="U231" s="531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34">
        <v>5.03</v>
      </c>
      <c r="E232" s="534"/>
      <c r="F232" s="534"/>
      <c r="G232" s="127"/>
      <c r="H232" s="52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31"/>
      <c r="P232" s="531"/>
      <c r="Q232" s="531"/>
      <c r="R232" s="531"/>
      <c r="S232" s="531"/>
      <c r="T232" s="531"/>
      <c r="U232" s="531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34">
        <v>5.03</v>
      </c>
      <c r="E233" s="534"/>
      <c r="F233" s="534"/>
      <c r="G233" s="127"/>
      <c r="H233" s="52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31"/>
      <c r="P233" s="531"/>
      <c r="Q233" s="531"/>
      <c r="R233" s="531"/>
      <c r="S233" s="531"/>
      <c r="T233" s="531"/>
      <c r="U233" s="531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34">
        <v>5.03</v>
      </c>
      <c r="E234" s="534"/>
      <c r="F234" s="534"/>
      <c r="G234" s="127"/>
      <c r="H234" s="52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31"/>
      <c r="P234" s="531"/>
      <c r="Q234" s="531"/>
      <c r="R234" s="531"/>
      <c r="S234" s="531"/>
      <c r="T234" s="531"/>
      <c r="U234" s="531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34">
        <v>5.03</v>
      </c>
      <c r="E235" s="534"/>
      <c r="F235" s="534"/>
      <c r="G235" s="127"/>
      <c r="H235" s="52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31"/>
      <c r="P235" s="531"/>
      <c r="Q235" s="531"/>
      <c r="R235" s="531"/>
      <c r="S235" s="531"/>
      <c r="T235" s="531"/>
      <c r="U235" s="531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34">
        <v>5.03</v>
      </c>
      <c r="E236" s="534"/>
      <c r="F236" s="534"/>
      <c r="G236" s="127"/>
      <c r="H236" s="52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31"/>
      <c r="P236" s="531"/>
      <c r="Q236" s="531"/>
      <c r="R236" s="531"/>
      <c r="S236" s="531"/>
      <c r="T236" s="531"/>
      <c r="U236" s="531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34">
        <v>5.03</v>
      </c>
      <c r="E237" s="534"/>
      <c r="F237" s="534"/>
      <c r="G237" s="127"/>
      <c r="H237" s="52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31"/>
      <c r="P237" s="531"/>
      <c r="Q237" s="531"/>
      <c r="R237" s="531"/>
      <c r="S237" s="531"/>
      <c r="T237" s="531"/>
      <c r="U237" s="531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34">
        <v>5.03</v>
      </c>
      <c r="E238" s="534"/>
      <c r="F238" s="534"/>
      <c r="G238" s="127"/>
      <c r="H238" s="52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31"/>
      <c r="P238" s="531"/>
      <c r="Q238" s="531"/>
      <c r="R238" s="531"/>
      <c r="S238" s="531"/>
      <c r="T238" s="531"/>
      <c r="U238" s="531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34">
        <v>5</v>
      </c>
      <c r="E239" s="534"/>
      <c r="F239" s="534"/>
      <c r="G239" s="127"/>
      <c r="H239" s="52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31"/>
      <c r="P239" s="531"/>
      <c r="Q239" s="531"/>
      <c r="R239" s="531"/>
      <c r="S239" s="531"/>
      <c r="T239" s="531"/>
      <c r="U239" s="531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34">
        <v>5.03</v>
      </c>
      <c r="E240" s="534"/>
      <c r="F240" s="534"/>
      <c r="G240" s="127"/>
      <c r="H240" s="52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31"/>
      <c r="P240" s="531"/>
      <c r="Q240" s="531"/>
      <c r="R240" s="531"/>
      <c r="S240" s="531"/>
      <c r="T240" s="531"/>
      <c r="U240" s="531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34">
        <v>5.03</v>
      </c>
      <c r="E241" s="534"/>
      <c r="F241" s="534"/>
      <c r="G241" s="127"/>
      <c r="H241" s="52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31"/>
      <c r="P241" s="531"/>
      <c r="Q241" s="531"/>
      <c r="R241" s="531"/>
      <c r="S241" s="531"/>
      <c r="T241" s="531"/>
      <c r="U241" s="531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34"/>
      <c r="E242" s="534"/>
      <c r="F242" s="534"/>
      <c r="G242" s="127"/>
      <c r="H242" s="52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31"/>
      <c r="P242" s="531"/>
      <c r="Q242" s="531"/>
      <c r="R242" s="531"/>
      <c r="S242" s="531"/>
      <c r="T242" s="531"/>
      <c r="U242" s="531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34">
        <v>5.0599999999999996</v>
      </c>
      <c r="E243" s="534"/>
      <c r="F243" s="534"/>
      <c r="G243" s="127"/>
      <c r="H243" s="52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31"/>
      <c r="P243" s="531"/>
      <c r="Q243" s="531"/>
      <c r="R243" s="531"/>
      <c r="S243" s="531"/>
      <c r="T243" s="531"/>
      <c r="U243" s="531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34">
        <v>5.0599999999999996</v>
      </c>
      <c r="E244" s="534"/>
      <c r="F244" s="534"/>
      <c r="G244" s="127"/>
      <c r="H244" s="52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31"/>
      <c r="P244" s="531"/>
      <c r="Q244" s="531"/>
      <c r="R244" s="531"/>
      <c r="S244" s="531"/>
      <c r="T244" s="531"/>
      <c r="U244" s="531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34">
        <v>5.0599999999999996</v>
      </c>
      <c r="E245" s="534"/>
      <c r="F245" s="534"/>
      <c r="G245" s="127"/>
      <c r="H245" s="52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31"/>
      <c r="P245" s="531"/>
      <c r="Q245" s="531"/>
      <c r="R245" s="531"/>
      <c r="S245" s="531"/>
      <c r="T245" s="531"/>
      <c r="U245" s="531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34">
        <v>5.0599999999999996</v>
      </c>
      <c r="E246" s="534"/>
      <c r="F246" s="534"/>
      <c r="G246" s="127"/>
      <c r="H246" s="52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31"/>
      <c r="P246" s="531"/>
      <c r="Q246" s="531"/>
      <c r="R246" s="531"/>
      <c r="S246" s="531"/>
      <c r="T246" s="531"/>
      <c r="U246" s="531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34"/>
      <c r="E247" s="534"/>
      <c r="F247" s="534"/>
      <c r="G247" s="127"/>
      <c r="H247" s="52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31"/>
      <c r="P247" s="531"/>
      <c r="Q247" s="531"/>
      <c r="R247" s="531"/>
      <c r="S247" s="531"/>
      <c r="T247" s="531"/>
      <c r="U247" s="531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34"/>
      <c r="E248" s="534"/>
      <c r="F248" s="534"/>
      <c r="G248" s="127"/>
      <c r="H248" s="52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31"/>
      <c r="P248" s="531"/>
      <c r="Q248" s="531"/>
      <c r="R248" s="531"/>
      <c r="S248" s="531"/>
      <c r="T248" s="531"/>
      <c r="U248" s="531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34"/>
      <c r="E249" s="534"/>
      <c r="F249" s="534"/>
      <c r="G249" s="127"/>
      <c r="H249" s="52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31"/>
      <c r="P249" s="531"/>
      <c r="Q249" s="531"/>
      <c r="R249" s="531"/>
      <c r="S249" s="531"/>
      <c r="T249" s="531"/>
      <c r="U249" s="531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34"/>
      <c r="E250" s="534"/>
      <c r="F250" s="534"/>
      <c r="G250" s="127"/>
      <c r="H250" s="52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31"/>
      <c r="P250" s="531"/>
      <c r="Q250" s="531"/>
      <c r="R250" s="531"/>
      <c r="S250" s="531"/>
      <c r="T250" s="531"/>
      <c r="U250" s="531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34"/>
      <c r="E251" s="534"/>
      <c r="F251" s="534"/>
      <c r="G251" s="127"/>
      <c r="H251" s="52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31"/>
      <c r="P251" s="531"/>
      <c r="Q251" s="531"/>
      <c r="R251" s="531"/>
      <c r="S251" s="531"/>
      <c r="T251" s="531"/>
      <c r="U251" s="531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34"/>
      <c r="E252" s="534"/>
      <c r="F252" s="534"/>
      <c r="G252" s="127"/>
      <c r="H252" s="52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31"/>
      <c r="P252" s="531"/>
      <c r="Q252" s="531"/>
      <c r="R252" s="531"/>
      <c r="S252" s="531"/>
      <c r="T252" s="531"/>
      <c r="U252" s="531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34"/>
      <c r="E253" s="534"/>
      <c r="F253" s="534"/>
      <c r="G253" s="127"/>
      <c r="H253" s="52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31"/>
      <c r="P253" s="531"/>
      <c r="Q253" s="531"/>
      <c r="R253" s="531"/>
      <c r="S253" s="531"/>
      <c r="T253" s="531"/>
      <c r="U253" s="531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34"/>
      <c r="E254" s="534"/>
      <c r="F254" s="534"/>
      <c r="G254" s="127"/>
      <c r="H254" s="52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31"/>
      <c r="P254" s="531"/>
      <c r="Q254" s="531"/>
      <c r="R254" s="531"/>
      <c r="S254" s="531"/>
      <c r="T254" s="531"/>
      <c r="U254" s="531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34"/>
      <c r="E255" s="534"/>
      <c r="F255" s="534"/>
      <c r="G255" s="127"/>
      <c r="H255" s="52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31"/>
      <c r="P255" s="531"/>
      <c r="Q255" s="531"/>
      <c r="R255" s="531"/>
      <c r="S255" s="531"/>
      <c r="T255" s="531"/>
      <c r="U255" s="531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34"/>
      <c r="E256" s="534"/>
      <c r="F256" s="534"/>
      <c r="G256" s="127"/>
      <c r="H256" s="52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31"/>
      <c r="P256" s="531"/>
      <c r="Q256" s="531"/>
      <c r="R256" s="531"/>
      <c r="S256" s="531"/>
      <c r="T256" s="531"/>
      <c r="U256" s="531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9" t="s">
        <v>216</v>
      </c>
      <c r="B257" s="619"/>
      <c r="C257" s="532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22" t="s">
        <v>217</v>
      </c>
      <c r="C258" s="125" t="s">
        <v>179</v>
      </c>
      <c r="D258" s="534">
        <v>5.03</v>
      </c>
      <c r="E258" s="534"/>
      <c r="F258" s="534"/>
      <c r="G258" s="127"/>
      <c r="H258" s="52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31"/>
      <c r="P258" s="531"/>
      <c r="Q258" s="531"/>
      <c r="R258" s="531"/>
      <c r="S258" s="531"/>
      <c r="T258" s="531"/>
      <c r="U258" s="531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22" t="s">
        <v>217</v>
      </c>
      <c r="C259" s="125" t="s">
        <v>186</v>
      </c>
      <c r="D259" s="534">
        <v>5.03</v>
      </c>
      <c r="E259" s="534"/>
      <c r="F259" s="534"/>
      <c r="G259" s="127"/>
      <c r="H259" s="52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31"/>
      <c r="P259" s="531"/>
      <c r="Q259" s="531"/>
      <c r="R259" s="531"/>
      <c r="S259" s="531"/>
      <c r="T259" s="531"/>
      <c r="U259" s="531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22" t="s">
        <v>217</v>
      </c>
      <c r="C260" s="125" t="s">
        <v>204</v>
      </c>
      <c r="D260" s="534">
        <v>5.03</v>
      </c>
      <c r="E260" s="534"/>
      <c r="F260" s="534"/>
      <c r="G260" s="127"/>
      <c r="H260" s="52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31"/>
      <c r="P260" s="531"/>
      <c r="Q260" s="531"/>
      <c r="R260" s="531"/>
      <c r="S260" s="531"/>
      <c r="T260" s="531"/>
      <c r="U260" s="531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34">
        <v>5.03</v>
      </c>
      <c r="E261" s="534"/>
      <c r="F261" s="534"/>
      <c r="G261" s="127"/>
      <c r="H261" s="52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31"/>
      <c r="P261" s="531"/>
      <c r="Q261" s="531"/>
      <c r="R261" s="531"/>
      <c r="S261" s="531"/>
      <c r="T261" s="531"/>
      <c r="U261" s="531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34">
        <v>5.03</v>
      </c>
      <c r="E262" s="534"/>
      <c r="F262" s="534"/>
      <c r="G262" s="127"/>
      <c r="H262" s="52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31"/>
      <c r="P262" s="531"/>
      <c r="Q262" s="531"/>
      <c r="R262" s="531"/>
      <c r="S262" s="531"/>
      <c r="T262" s="531"/>
      <c r="U262" s="531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34">
        <v>5.03</v>
      </c>
      <c r="E263" s="534"/>
      <c r="F263" s="534"/>
      <c r="G263" s="127"/>
      <c r="H263" s="52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31"/>
      <c r="P263" s="531"/>
      <c r="Q263" s="531"/>
      <c r="R263" s="531"/>
      <c r="S263" s="531"/>
      <c r="T263" s="531"/>
      <c r="U263" s="531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34">
        <v>5.03</v>
      </c>
      <c r="E264" s="534"/>
      <c r="F264" s="534"/>
      <c r="G264" s="127"/>
      <c r="H264" s="52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31"/>
      <c r="P264" s="531"/>
      <c r="Q264" s="531"/>
      <c r="R264" s="531"/>
      <c r="S264" s="531"/>
      <c r="T264" s="531"/>
      <c r="U264" s="531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34">
        <v>5.03</v>
      </c>
      <c r="E265" s="534"/>
      <c r="F265" s="534"/>
      <c r="G265" s="127"/>
      <c r="H265" s="52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31"/>
      <c r="P265" s="531"/>
      <c r="Q265" s="531"/>
      <c r="R265" s="531"/>
      <c r="S265" s="531"/>
      <c r="T265" s="531"/>
      <c r="U265" s="531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34">
        <v>5.03</v>
      </c>
      <c r="E266" s="534"/>
      <c r="F266" s="534"/>
      <c r="G266" s="146"/>
      <c r="H266" s="52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31"/>
      <c r="P266" s="531"/>
      <c r="Q266" s="531"/>
      <c r="R266" s="531"/>
      <c r="S266" s="531"/>
      <c r="T266" s="531"/>
      <c r="U266" s="531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34">
        <v>5.03</v>
      </c>
      <c r="E267" s="534"/>
      <c r="F267" s="534"/>
      <c r="G267" s="127"/>
      <c r="H267" s="52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31"/>
      <c r="P267" s="531"/>
      <c r="Q267" s="531"/>
      <c r="R267" s="531"/>
      <c r="S267" s="531"/>
      <c r="T267" s="531"/>
      <c r="U267" s="531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34">
        <v>5.03</v>
      </c>
      <c r="E268" s="534"/>
      <c r="F268" s="534"/>
      <c r="G268" s="127"/>
      <c r="H268" s="52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31"/>
      <c r="P268" s="531"/>
      <c r="Q268" s="531"/>
      <c r="R268" s="531"/>
      <c r="S268" s="531"/>
      <c r="T268" s="531"/>
      <c r="U268" s="531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34">
        <v>5.03</v>
      </c>
      <c r="E269" s="534"/>
      <c r="F269" s="534"/>
      <c r="G269" s="127"/>
      <c r="H269" s="52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31"/>
      <c r="P269" s="531"/>
      <c r="Q269" s="531"/>
      <c r="R269" s="531"/>
      <c r="S269" s="531"/>
      <c r="T269" s="531"/>
      <c r="U269" s="531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34">
        <v>5.03</v>
      </c>
      <c r="E270" s="534"/>
      <c r="F270" s="534"/>
      <c r="G270" s="127"/>
      <c r="H270" s="52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31"/>
      <c r="P270" s="531"/>
      <c r="Q270" s="531"/>
      <c r="R270" s="531"/>
      <c r="S270" s="531"/>
      <c r="T270" s="531"/>
      <c r="U270" s="531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34">
        <v>5.03</v>
      </c>
      <c r="E271" s="534"/>
      <c r="F271" s="534"/>
      <c r="G271" s="127"/>
      <c r="H271" s="52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31"/>
      <c r="P271" s="531"/>
      <c r="Q271" s="531"/>
      <c r="R271" s="531"/>
      <c r="S271" s="531"/>
      <c r="T271" s="531"/>
      <c r="U271" s="531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34">
        <v>5.03</v>
      </c>
      <c r="E272" s="534"/>
      <c r="F272" s="534"/>
      <c r="G272" s="127"/>
      <c r="H272" s="52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31"/>
      <c r="P272" s="531"/>
      <c r="Q272" s="531"/>
      <c r="R272" s="531"/>
      <c r="S272" s="531"/>
      <c r="T272" s="531"/>
      <c r="U272" s="531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34">
        <v>5.03</v>
      </c>
      <c r="E273" s="534"/>
      <c r="F273" s="534"/>
      <c r="G273" s="127"/>
      <c r="H273" s="52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31"/>
      <c r="P273" s="531"/>
      <c r="Q273" s="531"/>
      <c r="R273" s="531"/>
      <c r="S273" s="531"/>
      <c r="T273" s="531"/>
      <c r="U273" s="531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22" t="s">
        <v>222</v>
      </c>
      <c r="C274" s="125" t="s">
        <v>181</v>
      </c>
      <c r="D274" s="534">
        <v>9.36</v>
      </c>
      <c r="E274" s="534"/>
      <c r="F274" s="534"/>
      <c r="G274" s="127"/>
      <c r="H274" s="52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31"/>
      <c r="P274" s="531"/>
      <c r="Q274" s="531"/>
      <c r="R274" s="531"/>
      <c r="S274" s="531"/>
      <c r="T274" s="531"/>
      <c r="U274" s="531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22" t="s">
        <v>222</v>
      </c>
      <c r="C275" s="125" t="s">
        <v>179</v>
      </c>
      <c r="D275" s="534">
        <v>9.36</v>
      </c>
      <c r="E275" s="534"/>
      <c r="F275" s="534"/>
      <c r="G275" s="127"/>
      <c r="H275" s="52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31"/>
      <c r="P275" s="531"/>
      <c r="Q275" s="531"/>
      <c r="R275" s="531"/>
      <c r="S275" s="531"/>
      <c r="T275" s="531"/>
      <c r="U275" s="531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22" t="s">
        <v>222</v>
      </c>
      <c r="C276" s="125" t="s">
        <v>221</v>
      </c>
      <c r="D276" s="534">
        <v>9.36</v>
      </c>
      <c r="E276" s="534"/>
      <c r="F276" s="534"/>
      <c r="G276" s="127"/>
      <c r="H276" s="52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31"/>
      <c r="P276" s="531"/>
      <c r="Q276" s="531"/>
      <c r="R276" s="531"/>
      <c r="S276" s="531"/>
      <c r="T276" s="531"/>
      <c r="U276" s="531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22" t="s">
        <v>222</v>
      </c>
      <c r="C277" s="125" t="s">
        <v>186</v>
      </c>
      <c r="D277" s="534">
        <v>9.36</v>
      </c>
      <c r="E277" s="534"/>
      <c r="F277" s="534"/>
      <c r="G277" s="127"/>
      <c r="H277" s="52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31"/>
      <c r="P277" s="531"/>
      <c r="Q277" s="531"/>
      <c r="R277" s="531"/>
      <c r="S277" s="531"/>
      <c r="T277" s="531"/>
      <c r="U277" s="531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22" t="s">
        <v>393</v>
      </c>
      <c r="C278" s="177" t="s">
        <v>395</v>
      </c>
      <c r="D278" s="534">
        <v>5</v>
      </c>
      <c r="E278" s="534"/>
      <c r="F278" s="534"/>
      <c r="G278" s="127"/>
      <c r="H278" s="52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31"/>
      <c r="P278" s="531"/>
      <c r="Q278" s="531"/>
      <c r="R278" s="531"/>
      <c r="S278" s="531"/>
      <c r="T278" s="531"/>
      <c r="U278" s="531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22" t="s">
        <v>393</v>
      </c>
      <c r="C279" s="177" t="s">
        <v>402</v>
      </c>
      <c r="D279" s="534">
        <v>5</v>
      </c>
      <c r="E279" s="534"/>
      <c r="F279" s="534"/>
      <c r="G279" s="127"/>
      <c r="H279" s="52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31"/>
      <c r="P279" s="531"/>
      <c r="Q279" s="531"/>
      <c r="R279" s="531"/>
      <c r="S279" s="531"/>
      <c r="T279" s="531"/>
      <c r="U279" s="531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22" t="s">
        <v>404</v>
      </c>
      <c r="C280" s="177" t="s">
        <v>405</v>
      </c>
      <c r="D280" s="534">
        <v>5</v>
      </c>
      <c r="E280" s="534"/>
      <c r="F280" s="534"/>
      <c r="G280" s="127"/>
      <c r="H280" s="52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31"/>
      <c r="P280" s="531"/>
      <c r="Q280" s="531"/>
      <c r="R280" s="531"/>
      <c r="S280" s="531"/>
      <c r="T280" s="531"/>
      <c r="U280" s="531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22" t="s">
        <v>342</v>
      </c>
      <c r="C281" s="177" t="s">
        <v>372</v>
      </c>
      <c r="D281" s="534">
        <v>5</v>
      </c>
      <c r="E281" s="534"/>
      <c r="F281" s="534"/>
      <c r="G281" s="127"/>
      <c r="H281" s="52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31"/>
      <c r="P281" s="531"/>
      <c r="Q281" s="531"/>
      <c r="R281" s="531"/>
      <c r="S281" s="531"/>
      <c r="T281" s="531"/>
      <c r="U281" s="531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22" t="s">
        <v>343</v>
      </c>
      <c r="C282" s="125" t="s">
        <v>345</v>
      </c>
      <c r="D282" s="534">
        <v>5</v>
      </c>
      <c r="E282" s="534"/>
      <c r="F282" s="534"/>
      <c r="G282" s="127"/>
      <c r="H282" s="52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31"/>
      <c r="P282" s="531"/>
      <c r="Q282" s="531"/>
      <c r="R282" s="531"/>
      <c r="S282" s="531"/>
      <c r="T282" s="531"/>
      <c r="U282" s="531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22" t="s">
        <v>343</v>
      </c>
      <c r="C283" s="125" t="s">
        <v>347</v>
      </c>
      <c r="D283" s="534">
        <v>5</v>
      </c>
      <c r="E283" s="534"/>
      <c r="F283" s="534"/>
      <c r="G283" s="127"/>
      <c r="H283" s="52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31"/>
      <c r="P283" s="531"/>
      <c r="Q283" s="531"/>
      <c r="R283" s="531"/>
      <c r="S283" s="531"/>
      <c r="T283" s="531"/>
      <c r="U283" s="531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34">
        <v>5.0599999999999996</v>
      </c>
      <c r="E284" s="534"/>
      <c r="F284" s="534"/>
      <c r="G284" s="127"/>
      <c r="H284" s="52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31"/>
      <c r="P284" s="531"/>
      <c r="Q284" s="531"/>
      <c r="R284" s="531"/>
      <c r="S284" s="531"/>
      <c r="T284" s="531"/>
      <c r="U284" s="531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34">
        <v>5.0599999999999996</v>
      </c>
      <c r="E285" s="534"/>
      <c r="F285" s="534"/>
      <c r="G285" s="127"/>
      <c r="H285" s="52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31"/>
      <c r="P285" s="531"/>
      <c r="Q285" s="531"/>
      <c r="R285" s="531"/>
      <c r="S285" s="531"/>
      <c r="T285" s="531"/>
      <c r="U285" s="531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34">
        <v>5.03</v>
      </c>
      <c r="E286" s="534"/>
      <c r="F286" s="534"/>
      <c r="G286" s="127"/>
      <c r="H286" s="52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31"/>
      <c r="P286" s="531"/>
      <c r="Q286" s="531"/>
      <c r="R286" s="531"/>
      <c r="S286" s="531"/>
      <c r="T286" s="531"/>
      <c r="U286" s="531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34">
        <v>5.03</v>
      </c>
      <c r="E287" s="534"/>
      <c r="F287" s="534"/>
      <c r="G287" s="127"/>
      <c r="H287" s="52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31"/>
      <c r="P287" s="531"/>
      <c r="Q287" s="531"/>
      <c r="R287" s="531"/>
      <c r="S287" s="531"/>
      <c r="T287" s="531"/>
      <c r="U287" s="531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34">
        <v>5.03</v>
      </c>
      <c r="E288" s="534"/>
      <c r="F288" s="534"/>
      <c r="G288" s="127"/>
      <c r="H288" s="52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31"/>
      <c r="P288" s="531"/>
      <c r="Q288" s="531"/>
      <c r="R288" s="531"/>
      <c r="S288" s="531"/>
      <c r="T288" s="531"/>
      <c r="U288" s="531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34">
        <v>5.07</v>
      </c>
      <c r="E289" s="534"/>
      <c r="F289" s="534"/>
      <c r="G289" s="127"/>
      <c r="H289" s="52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31"/>
      <c r="P289" s="531"/>
      <c r="Q289" s="531"/>
      <c r="R289" s="531"/>
      <c r="S289" s="531"/>
      <c r="T289" s="531"/>
      <c r="U289" s="531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34">
        <v>5.07</v>
      </c>
      <c r="E290" s="534"/>
      <c r="F290" s="534"/>
      <c r="G290" s="127"/>
      <c r="H290" s="52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31"/>
      <c r="P290" s="531"/>
      <c r="Q290" s="531"/>
      <c r="R290" s="531"/>
      <c r="S290" s="531"/>
      <c r="T290" s="531"/>
      <c r="U290" s="531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34">
        <v>5.0599999999999996</v>
      </c>
      <c r="E291" s="534"/>
      <c r="F291" s="535"/>
      <c r="G291" s="127"/>
      <c r="H291" s="523">
        <f>D291*G291</f>
        <v>0</v>
      </c>
      <c r="I291" s="128"/>
      <c r="J291" s="129" t="str">
        <f t="array" ref="J291">IF(ISERROR(G291/I291),"",G291/I291)</f>
        <v/>
      </c>
      <c r="K291" s="52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31"/>
      <c r="P291" s="531"/>
      <c r="Q291" s="531"/>
      <c r="R291" s="531"/>
      <c r="S291" s="531"/>
      <c r="T291" s="531"/>
      <c r="U291" s="531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11" t="s">
        <v>224</v>
      </c>
      <c r="B292" s="612"/>
      <c r="C292" s="532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34">
        <v>5.03</v>
      </c>
      <c r="E293" s="534"/>
      <c r="F293" s="534"/>
      <c r="G293" s="146"/>
      <c r="H293" s="52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31"/>
      <c r="P293" s="531"/>
      <c r="Q293" s="531"/>
      <c r="R293" s="531"/>
      <c r="S293" s="531"/>
      <c r="T293" s="531"/>
      <c r="U293" s="531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34">
        <v>5.03</v>
      </c>
      <c r="E294" s="534"/>
      <c r="F294" s="534"/>
      <c r="G294" s="127"/>
      <c r="H294" s="52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31"/>
      <c r="P294" s="531"/>
      <c r="Q294" s="531"/>
      <c r="R294" s="531"/>
      <c r="S294" s="531"/>
      <c r="T294" s="531"/>
      <c r="U294" s="531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34">
        <v>5.04</v>
      </c>
      <c r="E295" s="534"/>
      <c r="F295" s="534"/>
      <c r="G295" s="127"/>
      <c r="H295" s="52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31"/>
      <c r="P295" s="531"/>
      <c r="Q295" s="531"/>
      <c r="R295" s="531"/>
      <c r="S295" s="531"/>
      <c r="T295" s="531"/>
      <c r="U295" s="531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34">
        <v>5.03</v>
      </c>
      <c r="E296" s="534"/>
      <c r="F296" s="534"/>
      <c r="G296" s="127"/>
      <c r="H296" s="52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31"/>
      <c r="P296" s="531"/>
      <c r="Q296" s="531"/>
      <c r="R296" s="531"/>
      <c r="S296" s="531"/>
      <c r="T296" s="531"/>
      <c r="U296" s="531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28" t="s">
        <v>203</v>
      </c>
      <c r="D297" s="534">
        <v>5.03</v>
      </c>
      <c r="E297" s="534"/>
      <c r="F297" s="534"/>
      <c r="G297" s="146"/>
      <c r="H297" s="52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31"/>
      <c r="P297" s="531"/>
      <c r="Q297" s="531"/>
      <c r="R297" s="531"/>
      <c r="S297" s="531"/>
      <c r="T297" s="531"/>
      <c r="U297" s="531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34">
        <v>5.03</v>
      </c>
      <c r="E298" s="534"/>
      <c r="F298" s="534"/>
      <c r="G298" s="127"/>
      <c r="H298" s="52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31"/>
      <c r="P298" s="531"/>
      <c r="Q298" s="531"/>
      <c r="R298" s="531"/>
      <c r="S298" s="531"/>
      <c r="T298" s="531"/>
      <c r="U298" s="531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34">
        <v>5.03</v>
      </c>
      <c r="E299" s="534"/>
      <c r="F299" s="534"/>
      <c r="G299" s="127"/>
      <c r="H299" s="52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31"/>
      <c r="P299" s="531"/>
      <c r="Q299" s="531"/>
      <c r="R299" s="531"/>
      <c r="S299" s="531"/>
      <c r="T299" s="531"/>
      <c r="U299" s="531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28" t="s">
        <v>228</v>
      </c>
      <c r="D300" s="534">
        <v>5.03</v>
      </c>
      <c r="E300" s="534"/>
      <c r="F300" s="534"/>
      <c r="G300" s="127"/>
      <c r="H300" s="52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31"/>
      <c r="P300" s="531"/>
      <c r="Q300" s="531"/>
      <c r="R300" s="531"/>
      <c r="S300" s="531"/>
      <c r="T300" s="531"/>
      <c r="U300" s="531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28" t="s">
        <v>212</v>
      </c>
      <c r="D301" s="534">
        <v>5.03</v>
      </c>
      <c r="E301" s="534"/>
      <c r="F301" s="534"/>
      <c r="G301" s="127"/>
      <c r="H301" s="52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31"/>
      <c r="P301" s="531"/>
      <c r="Q301" s="531"/>
      <c r="R301" s="531"/>
      <c r="S301" s="531"/>
      <c r="T301" s="531"/>
      <c r="U301" s="531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28" t="s">
        <v>203</v>
      </c>
      <c r="D302" s="534">
        <v>5.03</v>
      </c>
      <c r="E302" s="534"/>
      <c r="F302" s="534"/>
      <c r="G302" s="127"/>
      <c r="H302" s="52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31"/>
      <c r="P302" s="531"/>
      <c r="Q302" s="531"/>
      <c r="R302" s="531"/>
      <c r="S302" s="531"/>
      <c r="T302" s="531"/>
      <c r="U302" s="531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28" t="s">
        <v>186</v>
      </c>
      <c r="D303" s="534">
        <v>5.03</v>
      </c>
      <c r="E303" s="534"/>
      <c r="F303" s="534"/>
      <c r="G303" s="127"/>
      <c r="H303" s="52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31"/>
      <c r="P303" s="531"/>
      <c r="Q303" s="531"/>
      <c r="R303" s="531"/>
      <c r="S303" s="531"/>
      <c r="T303" s="531"/>
      <c r="U303" s="531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28" t="s">
        <v>228</v>
      </c>
      <c r="D304" s="534">
        <v>5.03</v>
      </c>
      <c r="E304" s="534"/>
      <c r="F304" s="534"/>
      <c r="G304" s="127"/>
      <c r="H304" s="52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31"/>
      <c r="P304" s="531"/>
      <c r="Q304" s="531"/>
      <c r="R304" s="531"/>
      <c r="S304" s="531"/>
      <c r="T304" s="531"/>
      <c r="U304" s="531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28" t="s">
        <v>199</v>
      </c>
      <c r="D305" s="534">
        <v>5.03</v>
      </c>
      <c r="E305" s="534"/>
      <c r="F305" s="534"/>
      <c r="G305" s="127"/>
      <c r="H305" s="52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31"/>
      <c r="P305" s="531"/>
      <c r="Q305" s="531"/>
      <c r="R305" s="531"/>
      <c r="S305" s="531"/>
      <c r="T305" s="531"/>
      <c r="U305" s="531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34">
        <v>5.0599999999999996</v>
      </c>
      <c r="E306" s="534"/>
      <c r="F306" s="534"/>
      <c r="G306" s="127"/>
      <c r="H306" s="52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31"/>
      <c r="P306" s="531"/>
      <c r="Q306" s="531"/>
      <c r="R306" s="531"/>
      <c r="S306" s="531"/>
      <c r="T306" s="531"/>
      <c r="U306" s="531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34">
        <v>5.0599999999999996</v>
      </c>
      <c r="E307" s="534"/>
      <c r="F307" s="534"/>
      <c r="G307" s="127"/>
      <c r="H307" s="52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31"/>
      <c r="P307" s="531"/>
      <c r="Q307" s="531"/>
      <c r="R307" s="531"/>
      <c r="S307" s="531"/>
      <c r="T307" s="531"/>
      <c r="U307" s="531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11" t="s">
        <v>231</v>
      </c>
      <c r="B308" s="612"/>
      <c r="C308" s="532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34">
        <v>5.04</v>
      </c>
      <c r="E309" s="534"/>
      <c r="F309" s="534"/>
      <c r="G309" s="127"/>
      <c r="H309" s="52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31"/>
      <c r="P309" s="531"/>
      <c r="Q309" s="531"/>
      <c r="R309" s="531"/>
      <c r="S309" s="531"/>
      <c r="T309" s="531"/>
      <c r="U309" s="531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34">
        <v>5.04</v>
      </c>
      <c r="E310" s="534"/>
      <c r="F310" s="534"/>
      <c r="G310" s="127"/>
      <c r="H310" s="52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31"/>
      <c r="P310" s="531"/>
      <c r="Q310" s="531"/>
      <c r="R310" s="531"/>
      <c r="S310" s="531"/>
      <c r="T310" s="531"/>
      <c r="U310" s="531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34">
        <v>5.04</v>
      </c>
      <c r="E311" s="534"/>
      <c r="F311" s="534"/>
      <c r="G311" s="127"/>
      <c r="H311" s="52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31"/>
      <c r="P311" s="531"/>
      <c r="Q311" s="531"/>
      <c r="R311" s="531"/>
      <c r="S311" s="531"/>
      <c r="T311" s="531"/>
      <c r="U311" s="531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34">
        <v>5.04</v>
      </c>
      <c r="E312" s="534"/>
      <c r="F312" s="534"/>
      <c r="G312" s="127"/>
      <c r="H312" s="52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31"/>
      <c r="P312" s="531"/>
      <c r="Q312" s="531"/>
      <c r="R312" s="531"/>
      <c r="S312" s="531"/>
      <c r="T312" s="531"/>
      <c r="U312" s="531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34">
        <v>5.04</v>
      </c>
      <c r="E313" s="534"/>
      <c r="F313" s="534"/>
      <c r="G313" s="127"/>
      <c r="H313" s="52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31"/>
      <c r="P313" s="531"/>
      <c r="Q313" s="531"/>
      <c r="R313" s="531"/>
      <c r="S313" s="531"/>
      <c r="T313" s="531"/>
      <c r="U313" s="531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34">
        <v>5.03</v>
      </c>
      <c r="E314" s="534"/>
      <c r="F314" s="534"/>
      <c r="G314" s="127"/>
      <c r="H314" s="52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31"/>
      <c r="P314" s="531"/>
      <c r="Q314" s="531"/>
      <c r="R314" s="531"/>
      <c r="S314" s="531"/>
      <c r="T314" s="531"/>
      <c r="U314" s="531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34">
        <v>5.03</v>
      </c>
      <c r="E315" s="534"/>
      <c r="F315" s="534"/>
      <c r="G315" s="127"/>
      <c r="H315" s="52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31"/>
      <c r="P315" s="531"/>
      <c r="Q315" s="531"/>
      <c r="R315" s="531"/>
      <c r="S315" s="531"/>
      <c r="T315" s="531"/>
      <c r="U315" s="531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34">
        <v>5.03</v>
      </c>
      <c r="E316" s="534"/>
      <c r="F316" s="534"/>
      <c r="G316" s="127"/>
      <c r="H316" s="52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31"/>
      <c r="P316" s="531"/>
      <c r="Q316" s="531"/>
      <c r="R316" s="531"/>
      <c r="S316" s="531"/>
      <c r="T316" s="531"/>
      <c r="U316" s="531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34">
        <v>5.03</v>
      </c>
      <c r="E317" s="534"/>
      <c r="F317" s="534"/>
      <c r="G317" s="127"/>
      <c r="H317" s="523">
        <f t="shared" si="75"/>
        <v>0</v>
      </c>
      <c r="I317" s="128"/>
      <c r="J317" s="129"/>
      <c r="K317" s="130"/>
      <c r="L317" s="128"/>
      <c r="M317" s="108"/>
      <c r="N317" s="129"/>
      <c r="O317" s="531"/>
      <c r="P317" s="531"/>
      <c r="Q317" s="531"/>
      <c r="R317" s="531"/>
      <c r="S317" s="531"/>
      <c r="T317" s="531"/>
      <c r="U317" s="531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34">
        <v>5.04</v>
      </c>
      <c r="E318" s="534"/>
      <c r="F318" s="534"/>
      <c r="G318" s="127"/>
      <c r="H318" s="52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31"/>
      <c r="P318" s="531"/>
      <c r="Q318" s="531"/>
      <c r="R318" s="531"/>
      <c r="S318" s="531"/>
      <c r="T318" s="531"/>
      <c r="U318" s="531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11" t="s">
        <v>234</v>
      </c>
      <c r="B319" s="612"/>
      <c r="C319" s="532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29"/>
      <c r="D320" s="534">
        <v>3.65</v>
      </c>
      <c r="E320" s="534"/>
      <c r="F320" s="535"/>
      <c r="G320" s="127"/>
      <c r="H320" s="523">
        <f t="shared" ref="H320:H329" si="83">D320*G320</f>
        <v>0</v>
      </c>
      <c r="I320" s="128"/>
      <c r="J320" s="129" t="str">
        <f t="array" ref="J320">IF(ISERROR(G320/I320),"",G320/I320)</f>
        <v/>
      </c>
      <c r="K320" s="52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31"/>
      <c r="P320" s="531"/>
      <c r="Q320" s="531"/>
      <c r="R320" s="531"/>
      <c r="S320" s="531"/>
      <c r="T320" s="531"/>
      <c r="U320" s="531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29"/>
      <c r="D321" s="534">
        <v>6.58</v>
      </c>
      <c r="E321" s="534"/>
      <c r="F321" s="534"/>
      <c r="G321" s="127"/>
      <c r="H321" s="52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31"/>
      <c r="P321" s="531"/>
      <c r="Q321" s="531"/>
      <c r="R321" s="531"/>
      <c r="S321" s="531"/>
      <c r="T321" s="531"/>
      <c r="U321" s="531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29"/>
      <c r="D322" s="534">
        <v>7.8</v>
      </c>
      <c r="E322" s="534"/>
      <c r="F322" s="534"/>
      <c r="G322" s="127"/>
      <c r="H322" s="52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31"/>
      <c r="P322" s="531"/>
      <c r="Q322" s="531"/>
      <c r="R322" s="531"/>
      <c r="S322" s="531"/>
      <c r="T322" s="531"/>
      <c r="U322" s="531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29"/>
      <c r="D323" s="534">
        <v>4.4000000000000004</v>
      </c>
      <c r="E323" s="534"/>
      <c r="F323" s="534"/>
      <c r="G323" s="127"/>
      <c r="H323" s="52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31"/>
      <c r="P323" s="531"/>
      <c r="Q323" s="531"/>
      <c r="R323" s="531"/>
      <c r="S323" s="531"/>
      <c r="T323" s="531"/>
      <c r="U323" s="531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29"/>
      <c r="D324" s="534"/>
      <c r="E324" s="534"/>
      <c r="F324" s="534"/>
      <c r="G324" s="127"/>
      <c r="H324" s="52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31"/>
      <c r="P324" s="531"/>
      <c r="Q324" s="531"/>
      <c r="R324" s="531"/>
      <c r="S324" s="531"/>
      <c r="T324" s="531"/>
      <c r="U324" s="531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29" t="s">
        <v>239</v>
      </c>
      <c r="C325" s="529" t="s">
        <v>179</v>
      </c>
      <c r="D325" s="534">
        <v>6.04</v>
      </c>
      <c r="E325" s="534"/>
      <c r="F325" s="534"/>
      <c r="G325" s="127"/>
      <c r="H325" s="52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31"/>
      <c r="P325" s="531"/>
      <c r="Q325" s="531"/>
      <c r="R325" s="531"/>
      <c r="S325" s="531"/>
      <c r="T325" s="531"/>
      <c r="U325" s="531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29" t="s">
        <v>239</v>
      </c>
      <c r="C326" s="529" t="s">
        <v>186</v>
      </c>
      <c r="D326" s="534">
        <v>6.04</v>
      </c>
      <c r="E326" s="534"/>
      <c r="F326" s="534"/>
      <c r="G326" s="127"/>
      <c r="H326" s="52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31"/>
      <c r="P326" s="531"/>
      <c r="Q326" s="531"/>
      <c r="R326" s="531"/>
      <c r="S326" s="531"/>
      <c r="T326" s="531"/>
      <c r="U326" s="531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29" t="s">
        <v>440</v>
      </c>
      <c r="C327" s="529" t="s">
        <v>179</v>
      </c>
      <c r="D327" s="534">
        <v>6</v>
      </c>
      <c r="E327" s="534"/>
      <c r="F327" s="534"/>
      <c r="G327" s="127"/>
      <c r="H327" s="523">
        <f t="shared" si="83"/>
        <v>0</v>
      </c>
      <c r="I327" s="128"/>
      <c r="J327" s="129"/>
      <c r="K327" s="130"/>
      <c r="L327" s="128"/>
      <c r="M327" s="108"/>
      <c r="N327" s="129"/>
      <c r="O327" s="531"/>
      <c r="P327" s="531"/>
      <c r="Q327" s="531"/>
      <c r="R327" s="531"/>
      <c r="S327" s="531"/>
      <c r="T327" s="531"/>
      <c r="U327" s="531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29" t="s">
        <v>440</v>
      </c>
      <c r="C328" s="529" t="s">
        <v>60</v>
      </c>
      <c r="D328" s="534">
        <v>6</v>
      </c>
      <c r="E328" s="534"/>
      <c r="F328" s="534"/>
      <c r="G328" s="127"/>
      <c r="H328" s="52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31"/>
      <c r="P328" s="531"/>
      <c r="Q328" s="531"/>
      <c r="R328" s="531"/>
      <c r="S328" s="531"/>
      <c r="T328" s="531"/>
      <c r="U328" s="531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22" t="s">
        <v>240</v>
      </c>
      <c r="C329" s="125"/>
      <c r="D329" s="534">
        <v>7.3</v>
      </c>
      <c r="E329" s="534"/>
      <c r="F329" s="534"/>
      <c r="G329" s="127"/>
      <c r="H329" s="523">
        <f t="shared" si="83"/>
        <v>0</v>
      </c>
      <c r="I329" s="128"/>
      <c r="J329" s="129"/>
      <c r="K329" s="130"/>
      <c r="L329" s="128"/>
      <c r="M329" s="108"/>
      <c r="N329" s="129"/>
      <c r="O329" s="531"/>
      <c r="P329" s="531"/>
      <c r="Q329" s="531"/>
      <c r="R329" s="531"/>
      <c r="S329" s="531"/>
      <c r="T329" s="531"/>
      <c r="U329" s="531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22" t="s">
        <v>241</v>
      </c>
      <c r="C330" s="125"/>
      <c r="D330" s="534">
        <f>78*120/1000</f>
        <v>9.36</v>
      </c>
      <c r="E330" s="534"/>
      <c r="F330" s="534"/>
      <c r="G330" s="127"/>
      <c r="H330" s="523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31"/>
      <c r="P330" s="531"/>
      <c r="Q330" s="531"/>
      <c r="R330" s="531"/>
      <c r="S330" s="531"/>
      <c r="T330" s="531"/>
      <c r="U330" s="531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22" t="s">
        <v>242</v>
      </c>
      <c r="C331" s="125"/>
      <c r="D331" s="534">
        <v>4.5</v>
      </c>
      <c r="E331" s="534"/>
      <c r="F331" s="534"/>
      <c r="G331" s="127"/>
      <c r="H331" s="52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31"/>
      <c r="P331" s="531"/>
      <c r="Q331" s="531"/>
      <c r="R331" s="531"/>
      <c r="S331" s="531"/>
      <c r="T331" s="531"/>
      <c r="U331" s="531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22" t="s">
        <v>243</v>
      </c>
      <c r="C332" s="125"/>
      <c r="D332" s="534">
        <v>4.5</v>
      </c>
      <c r="E332" s="534"/>
      <c r="F332" s="534"/>
      <c r="G332" s="127"/>
      <c r="H332" s="52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31"/>
      <c r="P332" s="531"/>
      <c r="Q332" s="531"/>
      <c r="R332" s="531"/>
      <c r="S332" s="531"/>
      <c r="T332" s="531"/>
      <c r="U332" s="531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34">
        <v>4.5</v>
      </c>
      <c r="E333" s="534"/>
      <c r="F333" s="534"/>
      <c r="G333" s="127"/>
      <c r="H333" s="52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31"/>
      <c r="P333" s="531"/>
      <c r="Q333" s="531"/>
      <c r="R333" s="531"/>
      <c r="S333" s="531"/>
      <c r="T333" s="531"/>
      <c r="U333" s="531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11" t="s">
        <v>244</v>
      </c>
      <c r="B334" s="612"/>
      <c r="C334" s="532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13" t="s">
        <v>246</v>
      </c>
      <c r="B335" s="614"/>
      <c r="C335" s="614"/>
      <c r="D335" s="614"/>
      <c r="E335" s="614"/>
      <c r="F335" s="61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16" t="s">
        <v>471</v>
      </c>
      <c r="B336" s="525" t="s">
        <v>247</v>
      </c>
      <c r="C336" s="599" t="s">
        <v>248</v>
      </c>
      <c r="D336" s="600"/>
      <c r="E336" s="670" t="s">
        <v>249</v>
      </c>
      <c r="F336" s="670"/>
      <c r="G336" s="577" t="s">
        <v>250</v>
      </c>
      <c r="H336" s="577"/>
      <c r="I336" s="607" t="s">
        <v>251</v>
      </c>
      <c r="J336" s="607"/>
      <c r="K336" s="607" t="s">
        <v>252</v>
      </c>
      <c r="L336" s="607"/>
      <c r="M336" s="607" t="s">
        <v>253</v>
      </c>
      <c r="N336" s="607"/>
      <c r="O336" s="607" t="s">
        <v>254</v>
      </c>
      <c r="P336" s="577" t="s">
        <v>255</v>
      </c>
      <c r="Q336" s="577"/>
      <c r="R336" s="577" t="s">
        <v>252</v>
      </c>
      <c r="S336" s="577"/>
      <c r="T336" s="577" t="s">
        <v>256</v>
      </c>
      <c r="U336" s="577"/>
      <c r="V336" s="577" t="s">
        <v>257</v>
      </c>
      <c r="W336" s="577"/>
      <c r="X336" s="577" t="s">
        <v>252</v>
      </c>
      <c r="Y336" s="577"/>
      <c r="Z336" s="577" t="s">
        <v>256</v>
      </c>
      <c r="AA336" s="577"/>
    </row>
    <row r="337" spans="1:27" ht="20.100000000000001" hidden="1" customHeight="1">
      <c r="A337" s="617"/>
      <c r="B337" s="525" t="s">
        <v>258</v>
      </c>
      <c r="C337" s="642">
        <v>1</v>
      </c>
      <c r="D337" s="643"/>
      <c r="E337" s="670">
        <f>C337*11</f>
        <v>11</v>
      </c>
      <c r="F337" s="670"/>
      <c r="G337" s="577">
        <v>1</v>
      </c>
      <c r="H337" s="577"/>
      <c r="I337" s="610">
        <f>G337*11</f>
        <v>11</v>
      </c>
      <c r="J337" s="610"/>
      <c r="K337" s="610">
        <f>E337-I337</f>
        <v>0</v>
      </c>
      <c r="L337" s="610"/>
      <c r="M337" s="608">
        <f>IF(ISERROR(K337/E337),"",K337/E337)</f>
        <v>0</v>
      </c>
      <c r="N337" s="608"/>
      <c r="O337" s="607"/>
      <c r="P337" s="577" t="s">
        <v>201</v>
      </c>
      <c r="Q337" s="577"/>
      <c r="R337" s="606">
        <f>SUM(O199:U199)</f>
        <v>0</v>
      </c>
      <c r="S337" s="606"/>
      <c r="T337" s="601" t="str">
        <f t="array" ref="T337">IF(ISERROR(R337/R344),"",R337/R344)</f>
        <v/>
      </c>
      <c r="U337" s="601"/>
      <c r="V337" s="577" t="s">
        <v>259</v>
      </c>
      <c r="W337" s="577"/>
      <c r="X337" s="578">
        <f>SUM(P198,P256,P291,P307,P318,P333)</f>
        <v>0</v>
      </c>
      <c r="Y337" s="579"/>
      <c r="Z337" s="601" t="str">
        <f t="array" ref="Z337">IF(ISERROR(X337/X344),"",X337/X344)</f>
        <v/>
      </c>
      <c r="AA337" s="601"/>
    </row>
    <row r="338" spans="1:27" ht="20.100000000000001" hidden="1" customHeight="1">
      <c r="A338" s="617"/>
      <c r="B338" s="525" t="s">
        <v>260</v>
      </c>
      <c r="C338" s="599">
        <v>0</v>
      </c>
      <c r="D338" s="600"/>
      <c r="E338" s="670">
        <f>C338*11</f>
        <v>0</v>
      </c>
      <c r="F338" s="670"/>
      <c r="G338" s="577">
        <v>0</v>
      </c>
      <c r="H338" s="577"/>
      <c r="I338" s="610">
        <f>G338*11</f>
        <v>0</v>
      </c>
      <c r="J338" s="610"/>
      <c r="K338" s="610">
        <f>E338-I338</f>
        <v>0</v>
      </c>
      <c r="L338" s="610"/>
      <c r="M338" s="608" t="str">
        <f>IF(ISERROR(K338/E338),"",K338/E338)</f>
        <v/>
      </c>
      <c r="N338" s="608"/>
      <c r="O338" s="607"/>
      <c r="P338" s="577" t="s">
        <v>216</v>
      </c>
      <c r="Q338" s="577"/>
      <c r="R338" s="606">
        <f>SUM(O257:U257)</f>
        <v>0</v>
      </c>
      <c r="S338" s="606"/>
      <c r="T338" s="601" t="str">
        <f>IF(ISERROR(R338/R344),"",R338/R344)</f>
        <v/>
      </c>
      <c r="U338" s="601"/>
      <c r="V338" s="577" t="s">
        <v>261</v>
      </c>
      <c r="W338" s="577"/>
      <c r="X338" s="578">
        <f>SUM(P199,P257,P292,P308,P319,P334)</f>
        <v>0</v>
      </c>
      <c r="Y338" s="579"/>
      <c r="Z338" s="601" t="str">
        <f>IF(ISERROR(X338/X344),"",X338/X344)</f>
        <v/>
      </c>
      <c r="AA338" s="601"/>
    </row>
    <row r="339" spans="1:27" ht="20.100000000000001" hidden="1" customHeight="1">
      <c r="A339" s="617"/>
      <c r="B339" s="525" t="s">
        <v>262</v>
      </c>
      <c r="C339" s="599">
        <v>0</v>
      </c>
      <c r="D339" s="600"/>
      <c r="E339" s="670">
        <f>C339*8</f>
        <v>0</v>
      </c>
      <c r="F339" s="670"/>
      <c r="G339" s="577">
        <v>1</v>
      </c>
      <c r="H339" s="577"/>
      <c r="I339" s="610">
        <f>G339*8</f>
        <v>8</v>
      </c>
      <c r="J339" s="610"/>
      <c r="K339" s="610">
        <f>E339-I339</f>
        <v>-8</v>
      </c>
      <c r="L339" s="610"/>
      <c r="M339" s="608" t="str">
        <f>IF(ISERROR(K339/E339),"",K339/E339)</f>
        <v/>
      </c>
      <c r="N339" s="608"/>
      <c r="O339" s="607"/>
      <c r="P339" s="577" t="s">
        <v>224</v>
      </c>
      <c r="Q339" s="577"/>
      <c r="R339" s="606">
        <f>SUM(O292:U292)</f>
        <v>0</v>
      </c>
      <c r="S339" s="606"/>
      <c r="T339" s="601" t="str">
        <f>IF(ISERROR(R339/R344),"",R339/R344)</f>
        <v/>
      </c>
      <c r="U339" s="601"/>
      <c r="V339" s="577" t="s">
        <v>263</v>
      </c>
      <c r="W339" s="577"/>
      <c r="X339" s="578">
        <f>SUM(P200,P258,P293,P309,P320,P335)</f>
        <v>0</v>
      </c>
      <c r="Y339" s="579"/>
      <c r="Z339" s="601" t="str">
        <f>IF(ISERROR(X339/X344),"",X339/X344)</f>
        <v/>
      </c>
      <c r="AA339" s="601"/>
    </row>
    <row r="340" spans="1:27" ht="20.100000000000001" hidden="1" customHeight="1">
      <c r="A340" s="617"/>
      <c r="B340" s="525" t="s">
        <v>264</v>
      </c>
      <c r="C340" s="599">
        <v>1</v>
      </c>
      <c r="D340" s="600"/>
      <c r="E340" s="670">
        <f>C340*11</f>
        <v>11</v>
      </c>
      <c r="F340" s="670"/>
      <c r="G340" s="577">
        <v>1</v>
      </c>
      <c r="H340" s="577"/>
      <c r="I340" s="610">
        <f>G340*11</f>
        <v>11</v>
      </c>
      <c r="J340" s="610"/>
      <c r="K340" s="610">
        <f>E340-I340</f>
        <v>0</v>
      </c>
      <c r="L340" s="610"/>
      <c r="M340" s="608">
        <f>IF(ISERROR(K340/E340),"",K340/E340)</f>
        <v>0</v>
      </c>
      <c r="N340" s="608"/>
      <c r="O340" s="607"/>
      <c r="P340" s="577" t="s">
        <v>231</v>
      </c>
      <c r="Q340" s="577"/>
      <c r="R340" s="606">
        <f>SUM(O308:U308)</f>
        <v>0</v>
      </c>
      <c r="S340" s="606"/>
      <c r="T340" s="601" t="str">
        <f>IF(ISERROR(R340/R344),"",R340/R344)</f>
        <v/>
      </c>
      <c r="U340" s="601"/>
      <c r="V340" s="577" t="s">
        <v>265</v>
      </c>
      <c r="W340" s="577"/>
      <c r="X340" s="578">
        <f>SUM(P202,P259,P294,P310,P321,P336)</f>
        <v>0</v>
      </c>
      <c r="Y340" s="579"/>
      <c r="Z340" s="601" t="str">
        <f>IF(ISERROR(X340/X344),"",X340/X344)</f>
        <v/>
      </c>
      <c r="AA340" s="601"/>
    </row>
    <row r="341" spans="1:27" ht="20.100000000000001" hidden="1" customHeight="1">
      <c r="A341" s="618"/>
      <c r="B341" s="525" t="s">
        <v>266</v>
      </c>
      <c r="C341" s="609">
        <f>SUM(C337:D340)</f>
        <v>2</v>
      </c>
      <c r="D341" s="583"/>
      <c r="E341" s="670">
        <f>SUM(E337:F340)</f>
        <v>22</v>
      </c>
      <c r="F341" s="670"/>
      <c r="G341" s="577">
        <f>SUM(G337:H340)</f>
        <v>3</v>
      </c>
      <c r="H341" s="577"/>
      <c r="I341" s="610">
        <f>SUM(I337:J340)</f>
        <v>30</v>
      </c>
      <c r="J341" s="610"/>
      <c r="K341" s="610">
        <f>SUM(K337:L340)</f>
        <v>-8</v>
      </c>
      <c r="L341" s="610"/>
      <c r="M341" s="608">
        <f>IF(ISERROR(K341/E341),"",K341/E341)</f>
        <v>-0.36363636363636365</v>
      </c>
      <c r="N341" s="608"/>
      <c r="O341" s="607"/>
      <c r="P341" s="577" t="s">
        <v>234</v>
      </c>
      <c r="Q341" s="577"/>
      <c r="R341" s="606">
        <f>SUM(O319:U319)</f>
        <v>0</v>
      </c>
      <c r="S341" s="606"/>
      <c r="T341" s="601" t="str">
        <f>IF(ISERROR(R341/R344),"",R341/R344)</f>
        <v/>
      </c>
      <c r="U341" s="601"/>
      <c r="V341" s="577" t="s">
        <v>267</v>
      </c>
      <c r="W341" s="577"/>
      <c r="X341" s="578">
        <f>SUM(P203,P260,P295,P311,P322,P337)</f>
        <v>0</v>
      </c>
      <c r="Y341" s="579"/>
      <c r="Z341" s="601" t="str">
        <f>IF(ISERROR(X341/X344),"",X341/X344)</f>
        <v/>
      </c>
      <c r="AA341" s="601"/>
    </row>
    <row r="342" spans="1:27" ht="20.100000000000001" hidden="1" customHeight="1">
      <c r="A342" s="263" t="s">
        <v>472</v>
      </c>
      <c r="B342" s="525">
        <f>G335</f>
        <v>0</v>
      </c>
      <c r="C342" s="587" t="s">
        <v>269</v>
      </c>
      <c r="D342" s="586"/>
      <c r="E342" s="669">
        <f>H335</f>
        <v>0</v>
      </c>
      <c r="F342" s="669"/>
      <c r="G342" s="577" t="s">
        <v>270</v>
      </c>
      <c r="H342" s="577"/>
      <c r="I342" s="605" t="str">
        <f>L335</f>
        <v/>
      </c>
      <c r="J342" s="605"/>
      <c r="K342" s="607" t="s">
        <v>271</v>
      </c>
      <c r="L342" s="607"/>
      <c r="M342" s="605" t="str">
        <f>J335</f>
        <v/>
      </c>
      <c r="N342" s="605"/>
      <c r="O342" s="607"/>
      <c r="P342" s="577" t="s">
        <v>244</v>
      </c>
      <c r="Q342" s="577"/>
      <c r="R342" s="606">
        <f>SUM(O334:U334)</f>
        <v>0</v>
      </c>
      <c r="S342" s="606"/>
      <c r="T342" s="601" t="str">
        <f>IF(ISERROR(R342/R344),"",R342/R344)</f>
        <v/>
      </c>
      <c r="U342" s="601"/>
      <c r="V342" s="577" t="s">
        <v>272</v>
      </c>
      <c r="W342" s="577"/>
      <c r="X342" s="578">
        <f>SUM(P204,P261,P296,P312,P323,P338)</f>
        <v>0</v>
      </c>
      <c r="Y342" s="579"/>
      <c r="Z342" s="601" t="str">
        <f>IF(ISERROR(X342/X344),"",X342/X344)</f>
        <v/>
      </c>
      <c r="AA342" s="601"/>
    </row>
    <row r="343" spans="1:27" ht="20.100000000000001" hidden="1" customHeight="1">
      <c r="A343" s="264" t="s">
        <v>473</v>
      </c>
      <c r="B343" s="525">
        <f>I335+C341</f>
        <v>2</v>
      </c>
      <c r="C343" s="584" t="s">
        <v>251</v>
      </c>
      <c r="D343" s="585"/>
      <c r="E343" s="669">
        <f>K335+I341</f>
        <v>30</v>
      </c>
      <c r="F343" s="669"/>
      <c r="G343" s="577" t="s">
        <v>274</v>
      </c>
      <c r="H343" s="577"/>
      <c r="I343" s="605">
        <f>B343-E343</f>
        <v>-28</v>
      </c>
      <c r="J343" s="605"/>
      <c r="K343" s="607" t="s">
        <v>275</v>
      </c>
      <c r="L343" s="607"/>
      <c r="M343" s="608">
        <f>IF(ISERROR(I343/E343),"",I343/E343)</f>
        <v>-0.93333333333333335</v>
      </c>
      <c r="N343" s="608"/>
      <c r="O343" s="607"/>
      <c r="P343" s="577" t="s">
        <v>245</v>
      </c>
      <c r="Q343" s="577"/>
      <c r="R343" s="606"/>
      <c r="S343" s="606"/>
      <c r="T343" s="601" t="str">
        <f>IF(ISERROR(R343/R344),"",R343/R344)</f>
        <v/>
      </c>
      <c r="U343" s="601"/>
      <c r="V343" s="577" t="s">
        <v>264</v>
      </c>
      <c r="W343" s="577"/>
      <c r="X343" s="578">
        <f>SUM(P205,P262,P297,P313,P324,P339)</f>
        <v>0</v>
      </c>
      <c r="Y343" s="579"/>
      <c r="Z343" s="601" t="str">
        <f>IF(ISERROR(X343/X344),"",X343/X344)</f>
        <v/>
      </c>
      <c r="AA343" s="601"/>
    </row>
    <row r="344" spans="1:27" ht="20.100000000000001" hidden="1" customHeight="1">
      <c r="A344" s="264" t="s">
        <v>474</v>
      </c>
      <c r="B344" s="525">
        <f>N335</f>
        <v>0</v>
      </c>
      <c r="C344" s="584" t="s">
        <v>277</v>
      </c>
      <c r="D344" s="585"/>
      <c r="E344" s="669">
        <f>IF(ISERROR(B344/B343),"",B344/B343)</f>
        <v>0</v>
      </c>
      <c r="F344" s="669"/>
      <c r="G344" s="577" t="s">
        <v>278</v>
      </c>
      <c r="H344" s="577"/>
      <c r="I344" s="607">
        <f>V335</f>
        <v>0</v>
      </c>
      <c r="J344" s="607"/>
      <c r="K344" s="607" t="s">
        <v>279</v>
      </c>
      <c r="L344" s="607"/>
      <c r="M344" s="608" t="str">
        <f t="array" ref="M344">IF(ISERROR(I344/B342),"",I344/B342)</f>
        <v/>
      </c>
      <c r="N344" s="608"/>
      <c r="O344" s="607"/>
      <c r="P344" s="577" t="s">
        <v>266</v>
      </c>
      <c r="Q344" s="577"/>
      <c r="R344" s="606">
        <f>SUM(R337:S343)</f>
        <v>0</v>
      </c>
      <c r="S344" s="606"/>
      <c r="T344" s="601"/>
      <c r="U344" s="601"/>
      <c r="V344" s="577" t="s">
        <v>266</v>
      </c>
      <c r="W344" s="577"/>
      <c r="X344" s="604">
        <f>SUM(X337:Y343)</f>
        <v>0</v>
      </c>
      <c r="Y344" s="604"/>
      <c r="Z344" s="601"/>
      <c r="AA344" s="60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27" t="s">
        <v>475</v>
      </c>
      <c r="B346" s="630" t="s">
        <v>280</v>
      </c>
      <c r="C346" s="630" t="s">
        <v>281</v>
      </c>
      <c r="D346" s="630" t="s">
        <v>282</v>
      </c>
      <c r="E346" s="624" t="s">
        <v>283</v>
      </c>
      <c r="F346" s="624" t="s">
        <v>284</v>
      </c>
      <c r="G346" s="607" t="s">
        <v>285</v>
      </c>
      <c r="H346" s="607"/>
      <c r="I346" s="630" t="s">
        <v>286</v>
      </c>
      <c r="J346" s="636" t="s">
        <v>271</v>
      </c>
      <c r="K346" s="639" t="s">
        <v>287</v>
      </c>
      <c r="L346" s="630" t="s">
        <v>270</v>
      </c>
      <c r="M346" s="620" t="s">
        <v>288</v>
      </c>
      <c r="N346" s="622" t="s">
        <v>252</v>
      </c>
      <c r="O346" s="607" t="s">
        <v>289</v>
      </c>
      <c r="P346" s="607"/>
      <c r="Q346" s="607"/>
      <c r="R346" s="607"/>
      <c r="S346" s="607"/>
      <c r="T346" s="607"/>
      <c r="U346" s="607"/>
      <c r="V346" s="607" t="s">
        <v>290</v>
      </c>
      <c r="W346" s="622" t="s">
        <v>291</v>
      </c>
      <c r="X346" s="607" t="s">
        <v>292</v>
      </c>
      <c r="Y346" s="607"/>
      <c r="Z346" s="607"/>
      <c r="AA346" s="607"/>
    </row>
    <row r="347" spans="1:27" ht="21.95" hidden="1" customHeight="1">
      <c r="A347" s="628"/>
      <c r="B347" s="631"/>
      <c r="C347" s="631"/>
      <c r="D347" s="631"/>
      <c r="E347" s="625"/>
      <c r="F347" s="625"/>
      <c r="G347" s="607"/>
      <c r="H347" s="607"/>
      <c r="I347" s="631"/>
      <c r="J347" s="637"/>
      <c r="K347" s="640"/>
      <c r="L347" s="631"/>
      <c r="M347" s="621"/>
      <c r="N347" s="622"/>
      <c r="O347" s="607" t="s">
        <v>259</v>
      </c>
      <c r="P347" s="607" t="s">
        <v>261</v>
      </c>
      <c r="Q347" s="607" t="s">
        <v>263</v>
      </c>
      <c r="R347" s="623" t="s">
        <v>265</v>
      </c>
      <c r="S347" s="577" t="s">
        <v>267</v>
      </c>
      <c r="T347" s="607" t="s">
        <v>272</v>
      </c>
      <c r="U347" s="607" t="s">
        <v>264</v>
      </c>
      <c r="V347" s="607"/>
      <c r="W347" s="622"/>
      <c r="X347" s="607" t="s">
        <v>293</v>
      </c>
      <c r="Y347" s="607" t="s">
        <v>294</v>
      </c>
      <c r="Z347" s="607" t="s">
        <v>295</v>
      </c>
      <c r="AA347" s="607" t="s">
        <v>264</v>
      </c>
    </row>
    <row r="348" spans="1:27" ht="21.95" hidden="1" customHeight="1">
      <c r="A348" s="629"/>
      <c r="B348" s="632"/>
      <c r="C348" s="632"/>
      <c r="D348" s="632"/>
      <c r="E348" s="626"/>
      <c r="F348" s="626"/>
      <c r="G348" s="302" t="s">
        <v>296</v>
      </c>
      <c r="H348" s="529" t="s">
        <v>297</v>
      </c>
      <c r="I348" s="632"/>
      <c r="J348" s="638"/>
      <c r="K348" s="641"/>
      <c r="L348" s="632"/>
      <c r="M348" s="621"/>
      <c r="N348" s="622"/>
      <c r="O348" s="607"/>
      <c r="P348" s="607"/>
      <c r="Q348" s="607"/>
      <c r="R348" s="623"/>
      <c r="S348" s="577"/>
      <c r="T348" s="607"/>
      <c r="U348" s="607"/>
      <c r="V348" s="607"/>
      <c r="W348" s="622"/>
      <c r="X348" s="607"/>
      <c r="Y348" s="607"/>
      <c r="Z348" s="607"/>
      <c r="AA348" s="607"/>
    </row>
    <row r="349" spans="1:27" ht="20.100000000000001" hidden="1" customHeight="1">
      <c r="A349" s="253">
        <v>30100030</v>
      </c>
      <c r="B349" s="522" t="s">
        <v>178</v>
      </c>
      <c r="C349" s="125" t="s">
        <v>179</v>
      </c>
      <c r="D349" s="534">
        <v>5.03</v>
      </c>
      <c r="E349" s="534"/>
      <c r="F349" s="534"/>
      <c r="G349" s="127"/>
      <c r="H349" s="52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31"/>
      <c r="P349" s="531"/>
      <c r="Q349" s="531"/>
      <c r="R349" s="531"/>
      <c r="S349" s="531"/>
      <c r="T349" s="531"/>
      <c r="U349" s="531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34">
        <v>5.03</v>
      </c>
      <c r="E350" s="534"/>
      <c r="F350" s="534"/>
      <c r="G350" s="127"/>
      <c r="H350" s="52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31"/>
      <c r="P350" s="531"/>
      <c r="Q350" s="531"/>
      <c r="R350" s="531"/>
      <c r="S350" s="531"/>
      <c r="T350" s="531"/>
      <c r="U350" s="531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34">
        <v>5.03</v>
      </c>
      <c r="E351" s="534"/>
      <c r="F351" s="534"/>
      <c r="G351" s="127"/>
      <c r="H351" s="52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31"/>
      <c r="P351" s="531"/>
      <c r="Q351" s="531"/>
      <c r="R351" s="531"/>
      <c r="S351" s="531"/>
      <c r="T351" s="531"/>
      <c r="U351" s="531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34">
        <v>5.03</v>
      </c>
      <c r="E352" s="534"/>
      <c r="F352" s="534"/>
      <c r="G352" s="127"/>
      <c r="H352" s="52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31"/>
      <c r="P352" s="531"/>
      <c r="Q352" s="531"/>
      <c r="R352" s="531"/>
      <c r="S352" s="531"/>
      <c r="T352" s="531"/>
      <c r="U352" s="531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34">
        <v>5.03</v>
      </c>
      <c r="E353" s="534"/>
      <c r="F353" s="534"/>
      <c r="G353" s="127"/>
      <c r="H353" s="52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31"/>
      <c r="P353" s="531"/>
      <c r="Q353" s="531"/>
      <c r="R353" s="531"/>
      <c r="S353" s="531"/>
      <c r="T353" s="531"/>
      <c r="U353" s="531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34">
        <v>5.04</v>
      </c>
      <c r="E354" s="534"/>
      <c r="F354" s="366"/>
      <c r="G354" s="134"/>
      <c r="H354" s="52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31"/>
      <c r="P354" s="531"/>
      <c r="Q354" s="531"/>
      <c r="R354" s="531"/>
      <c r="S354" s="531"/>
      <c r="T354" s="531"/>
      <c r="U354" s="531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34">
        <v>5.03</v>
      </c>
      <c r="E355" s="534"/>
      <c r="F355" s="534"/>
      <c r="G355" s="127"/>
      <c r="H355" s="52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31"/>
      <c r="P355" s="531"/>
      <c r="Q355" s="531"/>
      <c r="R355" s="531"/>
      <c r="S355" s="531"/>
      <c r="T355" s="531"/>
      <c r="U355" s="531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34">
        <v>5.03</v>
      </c>
      <c r="E356" s="534"/>
      <c r="F356" s="534"/>
      <c r="G356" s="127"/>
      <c r="H356" s="52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31"/>
      <c r="P356" s="531"/>
      <c r="Q356" s="531"/>
      <c r="R356" s="531"/>
      <c r="S356" s="531"/>
      <c r="T356" s="531"/>
      <c r="U356" s="531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34">
        <v>5.04</v>
      </c>
      <c r="E357" s="534"/>
      <c r="F357" s="367"/>
      <c r="G357" s="127"/>
      <c r="H357" s="523">
        <f t="shared" si="86"/>
        <v>0</v>
      </c>
      <c r="I357" s="52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31"/>
      <c r="P357" s="531"/>
      <c r="Q357" s="531"/>
      <c r="R357" s="531"/>
      <c r="S357" s="531"/>
      <c r="T357" s="531"/>
      <c r="U357" s="531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34">
        <v>5.04</v>
      </c>
      <c r="E358" s="534"/>
      <c r="F358" s="367"/>
      <c r="G358" s="127"/>
      <c r="H358" s="523">
        <f t="shared" si="86"/>
        <v>0</v>
      </c>
      <c r="I358" s="52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31"/>
      <c r="P358" s="531"/>
      <c r="Q358" s="531"/>
      <c r="R358" s="531"/>
      <c r="S358" s="531"/>
      <c r="T358" s="531"/>
      <c r="U358" s="531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34">
        <v>5.03</v>
      </c>
      <c r="E359" s="534"/>
      <c r="F359" s="367"/>
      <c r="G359" s="127"/>
      <c r="H359" s="523">
        <f t="shared" si="86"/>
        <v>0</v>
      </c>
      <c r="I359" s="523"/>
      <c r="J359" s="129"/>
      <c r="K359" s="130"/>
      <c r="L359" s="128"/>
      <c r="M359" s="108"/>
      <c r="N359" s="129"/>
      <c r="O359" s="531"/>
      <c r="P359" s="531"/>
      <c r="Q359" s="531"/>
      <c r="R359" s="531"/>
      <c r="S359" s="531"/>
      <c r="T359" s="531"/>
      <c r="U359" s="531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34">
        <v>5.03</v>
      </c>
      <c r="E360" s="534"/>
      <c r="F360" s="367"/>
      <c r="G360" s="127"/>
      <c r="H360" s="523">
        <f t="shared" si="86"/>
        <v>0</v>
      </c>
      <c r="I360" s="523"/>
      <c r="J360" s="129"/>
      <c r="K360" s="130"/>
      <c r="L360" s="128"/>
      <c r="M360" s="108"/>
      <c r="N360" s="129"/>
      <c r="O360" s="531"/>
      <c r="P360" s="531"/>
      <c r="Q360" s="531"/>
      <c r="R360" s="531"/>
      <c r="S360" s="531"/>
      <c r="T360" s="531"/>
      <c r="U360" s="531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34">
        <v>5.0599999999999996</v>
      </c>
      <c r="E361" s="534"/>
      <c r="F361" s="534"/>
      <c r="G361" s="127"/>
      <c r="H361" s="52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31"/>
      <c r="P361" s="531"/>
      <c r="Q361" s="531"/>
      <c r="R361" s="531"/>
      <c r="S361" s="531"/>
      <c r="T361" s="531"/>
      <c r="U361" s="531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34">
        <v>5.09</v>
      </c>
      <c r="E362" s="534"/>
      <c r="F362" s="534"/>
      <c r="G362" s="127"/>
      <c r="H362" s="52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31"/>
      <c r="P362" s="531"/>
      <c r="Q362" s="531"/>
      <c r="R362" s="531"/>
      <c r="S362" s="531"/>
      <c r="T362" s="531"/>
      <c r="U362" s="531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34">
        <v>5.09</v>
      </c>
      <c r="E363" s="534"/>
      <c r="F363" s="534"/>
      <c r="G363" s="127"/>
      <c r="H363" s="52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31"/>
      <c r="P363" s="531"/>
      <c r="Q363" s="531"/>
      <c r="R363" s="531"/>
      <c r="S363" s="531"/>
      <c r="T363" s="531"/>
      <c r="U363" s="531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29" t="s">
        <v>190</v>
      </c>
      <c r="D364" s="534">
        <v>4.8</v>
      </c>
      <c r="E364" s="534"/>
      <c r="F364" s="534"/>
      <c r="G364" s="127"/>
      <c r="H364" s="52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31"/>
      <c r="P364" s="531"/>
      <c r="Q364" s="531"/>
      <c r="R364" s="531"/>
      <c r="S364" s="531"/>
      <c r="T364" s="531"/>
      <c r="U364" s="531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29" t="s">
        <v>187</v>
      </c>
      <c r="D365" s="534">
        <v>4.8</v>
      </c>
      <c r="E365" s="534"/>
      <c r="F365" s="534"/>
      <c r="G365" s="127"/>
      <c r="H365" s="52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31"/>
      <c r="P365" s="531"/>
      <c r="Q365" s="531"/>
      <c r="R365" s="531"/>
      <c r="S365" s="531"/>
      <c r="T365" s="531"/>
      <c r="U365" s="531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29" t="s">
        <v>179</v>
      </c>
      <c r="D366" s="534">
        <v>4.8</v>
      </c>
      <c r="E366" s="534"/>
      <c r="F366" s="534"/>
      <c r="G366" s="127"/>
      <c r="H366" s="52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31"/>
      <c r="P366" s="531"/>
      <c r="Q366" s="531"/>
      <c r="R366" s="531"/>
      <c r="S366" s="531"/>
      <c r="T366" s="531"/>
      <c r="U366" s="531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29" t="s">
        <v>199</v>
      </c>
      <c r="D367" s="534">
        <v>4.8</v>
      </c>
      <c r="E367" s="534"/>
      <c r="F367" s="534"/>
      <c r="G367" s="127"/>
      <c r="H367" s="52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31"/>
      <c r="P367" s="531"/>
      <c r="Q367" s="531"/>
      <c r="R367" s="531"/>
      <c r="S367" s="531"/>
      <c r="T367" s="531"/>
      <c r="U367" s="531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34">
        <v>4.99</v>
      </c>
      <c r="E368" s="534"/>
      <c r="F368" s="534"/>
      <c r="G368" s="127"/>
      <c r="H368" s="52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31"/>
      <c r="P368" s="531"/>
      <c r="Q368" s="531"/>
      <c r="R368" s="531"/>
      <c r="S368" s="531"/>
      <c r="T368" s="531"/>
      <c r="U368" s="531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34">
        <v>4.99</v>
      </c>
      <c r="E369" s="534"/>
      <c r="F369" s="534"/>
      <c r="G369" s="127"/>
      <c r="H369" s="52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31"/>
      <c r="P369" s="531"/>
      <c r="Q369" s="531"/>
      <c r="R369" s="531"/>
      <c r="S369" s="531"/>
      <c r="T369" s="531"/>
      <c r="U369" s="531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11" t="s">
        <v>201</v>
      </c>
      <c r="B370" s="612"/>
      <c r="C370" s="532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22" t="s">
        <v>206</v>
      </c>
      <c r="C371" s="125" t="s">
        <v>199</v>
      </c>
      <c r="D371" s="534">
        <v>5.03</v>
      </c>
      <c r="E371" s="534"/>
      <c r="F371" s="534"/>
      <c r="G371" s="127"/>
      <c r="H371" s="52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27"/>
      <c r="P371" s="527"/>
      <c r="Q371" s="527"/>
      <c r="R371" s="527"/>
      <c r="S371" s="527"/>
      <c r="T371" s="527"/>
      <c r="U371" s="527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22" t="s">
        <v>425</v>
      </c>
      <c r="C372" s="177" t="s">
        <v>427</v>
      </c>
      <c r="D372" s="534">
        <v>5.03</v>
      </c>
      <c r="E372" s="534"/>
      <c r="F372" s="534"/>
      <c r="G372" s="127"/>
      <c r="H372" s="52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27"/>
      <c r="P372" s="527"/>
      <c r="Q372" s="527"/>
      <c r="R372" s="527"/>
      <c r="S372" s="527"/>
      <c r="T372" s="527"/>
      <c r="U372" s="527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22" t="s">
        <v>206</v>
      </c>
      <c r="C373" s="125" t="s">
        <v>186</v>
      </c>
      <c r="D373" s="534">
        <v>5.03</v>
      </c>
      <c r="E373" s="534"/>
      <c r="F373" s="534"/>
      <c r="G373" s="127"/>
      <c r="H373" s="52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27"/>
      <c r="P373" s="527"/>
      <c r="Q373" s="527"/>
      <c r="R373" s="527"/>
      <c r="S373" s="527"/>
      <c r="T373" s="527"/>
      <c r="U373" s="527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22" t="s">
        <v>206</v>
      </c>
      <c r="C374" s="125" t="s">
        <v>203</v>
      </c>
      <c r="D374" s="534">
        <v>5.03</v>
      </c>
      <c r="E374" s="534"/>
      <c r="F374" s="534"/>
      <c r="G374" s="127"/>
      <c r="H374" s="52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27"/>
      <c r="P374" s="527"/>
      <c r="Q374" s="527"/>
      <c r="R374" s="527"/>
      <c r="S374" s="527"/>
      <c r="T374" s="527"/>
      <c r="U374" s="527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22" t="s">
        <v>206</v>
      </c>
      <c r="C375" s="125" t="s">
        <v>207</v>
      </c>
      <c r="D375" s="534">
        <v>5.03</v>
      </c>
      <c r="E375" s="534"/>
      <c r="F375" s="534"/>
      <c r="G375" s="127"/>
      <c r="H375" s="52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27"/>
      <c r="P375" s="527"/>
      <c r="Q375" s="527"/>
      <c r="R375" s="527"/>
      <c r="S375" s="527"/>
      <c r="T375" s="527"/>
      <c r="U375" s="527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22" t="s">
        <v>414</v>
      </c>
      <c r="C376" s="177" t="s">
        <v>415</v>
      </c>
      <c r="D376" s="534"/>
      <c r="E376" s="534"/>
      <c r="F376" s="534"/>
      <c r="G376" s="127"/>
      <c r="H376" s="52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27"/>
      <c r="P376" s="527"/>
      <c r="Q376" s="527"/>
      <c r="R376" s="527"/>
      <c r="S376" s="527"/>
      <c r="T376" s="527"/>
      <c r="U376" s="527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22" t="s">
        <v>414</v>
      </c>
      <c r="C377" s="177" t="s">
        <v>416</v>
      </c>
      <c r="D377" s="534"/>
      <c r="E377" s="534"/>
      <c r="F377" s="534"/>
      <c r="G377" s="127"/>
      <c r="H377" s="52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27"/>
      <c r="P377" s="527"/>
      <c r="Q377" s="527"/>
      <c r="R377" s="527"/>
      <c r="S377" s="527"/>
      <c r="T377" s="527"/>
      <c r="U377" s="527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22" t="s">
        <v>414</v>
      </c>
      <c r="C378" s="177" t="s">
        <v>61</v>
      </c>
      <c r="D378" s="534"/>
      <c r="E378" s="534"/>
      <c r="F378" s="534"/>
      <c r="G378" s="127"/>
      <c r="H378" s="52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27"/>
      <c r="P378" s="527"/>
      <c r="Q378" s="527"/>
      <c r="R378" s="527"/>
      <c r="S378" s="527"/>
      <c r="T378" s="527"/>
      <c r="U378" s="527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22" t="s">
        <v>208</v>
      </c>
      <c r="C379" s="125" t="s">
        <v>179</v>
      </c>
      <c r="D379" s="534">
        <v>5.08</v>
      </c>
      <c r="E379" s="534"/>
      <c r="F379" s="534"/>
      <c r="G379" s="127"/>
      <c r="H379" s="52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27"/>
      <c r="P379" s="527"/>
      <c r="Q379" s="527"/>
      <c r="R379" s="527"/>
      <c r="S379" s="527"/>
      <c r="T379" s="527"/>
      <c r="U379" s="527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22" t="s">
        <v>208</v>
      </c>
      <c r="C380" s="125" t="s">
        <v>204</v>
      </c>
      <c r="D380" s="534">
        <v>5.08</v>
      </c>
      <c r="E380" s="534"/>
      <c r="F380" s="534"/>
      <c r="G380" s="127"/>
      <c r="H380" s="52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27"/>
      <c r="P380" s="527"/>
      <c r="Q380" s="527"/>
      <c r="R380" s="527"/>
      <c r="S380" s="527"/>
      <c r="T380" s="527"/>
      <c r="U380" s="527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22" t="s">
        <v>208</v>
      </c>
      <c r="C381" s="125" t="s">
        <v>205</v>
      </c>
      <c r="D381" s="534">
        <v>5.08</v>
      </c>
      <c r="E381" s="534"/>
      <c r="F381" s="534"/>
      <c r="G381" s="127"/>
      <c r="H381" s="52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27"/>
      <c r="P381" s="527"/>
      <c r="Q381" s="527"/>
      <c r="R381" s="527"/>
      <c r="S381" s="527"/>
      <c r="T381" s="527"/>
      <c r="U381" s="527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22" t="s">
        <v>208</v>
      </c>
      <c r="C382" s="125" t="s">
        <v>186</v>
      </c>
      <c r="D382" s="534">
        <v>5.08</v>
      </c>
      <c r="E382" s="534"/>
      <c r="F382" s="534"/>
      <c r="G382" s="127"/>
      <c r="H382" s="52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27"/>
      <c r="P382" s="527"/>
      <c r="Q382" s="527"/>
      <c r="R382" s="527"/>
      <c r="S382" s="527"/>
      <c r="T382" s="527"/>
      <c r="U382" s="527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22" t="s">
        <v>208</v>
      </c>
      <c r="C383" s="125" t="s">
        <v>203</v>
      </c>
      <c r="D383" s="534">
        <v>5.08</v>
      </c>
      <c r="E383" s="534"/>
      <c r="F383" s="534"/>
      <c r="G383" s="127"/>
      <c r="H383" s="52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27"/>
      <c r="P383" s="527"/>
      <c r="Q383" s="527"/>
      <c r="R383" s="527"/>
      <c r="S383" s="527"/>
      <c r="T383" s="527"/>
      <c r="U383" s="527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22" t="s">
        <v>208</v>
      </c>
      <c r="C384" s="125" t="s">
        <v>199</v>
      </c>
      <c r="D384" s="534">
        <v>5.08</v>
      </c>
      <c r="E384" s="534"/>
      <c r="F384" s="534"/>
      <c r="G384" s="127"/>
      <c r="H384" s="52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31"/>
      <c r="P384" s="531"/>
      <c r="Q384" s="531"/>
      <c r="R384" s="531"/>
      <c r="S384" s="531"/>
      <c r="T384" s="531"/>
      <c r="U384" s="531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22" t="s">
        <v>208</v>
      </c>
      <c r="C385" s="125" t="s">
        <v>187</v>
      </c>
      <c r="D385" s="534">
        <v>5.08</v>
      </c>
      <c r="E385" s="534"/>
      <c r="F385" s="534"/>
      <c r="G385" s="127"/>
      <c r="H385" s="52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27"/>
      <c r="P385" s="527"/>
      <c r="Q385" s="527"/>
      <c r="R385" s="527"/>
      <c r="S385" s="527"/>
      <c r="T385" s="527"/>
      <c r="U385" s="527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22" t="s">
        <v>208</v>
      </c>
      <c r="C386" s="125" t="s">
        <v>207</v>
      </c>
      <c r="D386" s="534">
        <v>5.08</v>
      </c>
      <c r="E386" s="534"/>
      <c r="F386" s="534"/>
      <c r="G386" s="127"/>
      <c r="H386" s="52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31"/>
      <c r="P386" s="531"/>
      <c r="Q386" s="531"/>
      <c r="R386" s="531"/>
      <c r="S386" s="531"/>
      <c r="T386" s="531"/>
      <c r="U386" s="531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22" t="s">
        <v>209</v>
      </c>
      <c r="C387" s="125" t="s">
        <v>194</v>
      </c>
      <c r="D387" s="534">
        <v>5.03</v>
      </c>
      <c r="E387" s="534"/>
      <c r="F387" s="534"/>
      <c r="G387" s="127"/>
      <c r="H387" s="52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27"/>
      <c r="P387" s="527"/>
      <c r="Q387" s="527"/>
      <c r="R387" s="527"/>
      <c r="S387" s="527"/>
      <c r="T387" s="527"/>
      <c r="U387" s="527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22" t="s">
        <v>209</v>
      </c>
      <c r="C388" s="125" t="s">
        <v>179</v>
      </c>
      <c r="D388" s="534">
        <v>5.03</v>
      </c>
      <c r="E388" s="534"/>
      <c r="F388" s="534"/>
      <c r="G388" s="127"/>
      <c r="H388" s="52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27"/>
      <c r="P388" s="527"/>
      <c r="Q388" s="527"/>
      <c r="R388" s="527"/>
      <c r="S388" s="527"/>
      <c r="T388" s="527"/>
      <c r="U388" s="527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22" t="s">
        <v>209</v>
      </c>
      <c r="C389" s="125" t="s">
        <v>195</v>
      </c>
      <c r="D389" s="534">
        <v>5.03</v>
      </c>
      <c r="E389" s="534"/>
      <c r="F389" s="534"/>
      <c r="G389" s="127"/>
      <c r="H389" s="52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27"/>
      <c r="P389" s="527"/>
      <c r="Q389" s="527"/>
      <c r="R389" s="527"/>
      <c r="S389" s="527"/>
      <c r="T389" s="527"/>
      <c r="U389" s="527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22" t="s">
        <v>209</v>
      </c>
      <c r="C390" s="125" t="s">
        <v>204</v>
      </c>
      <c r="D390" s="534">
        <v>5.03</v>
      </c>
      <c r="E390" s="534"/>
      <c r="F390" s="534"/>
      <c r="G390" s="127"/>
      <c r="H390" s="52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27"/>
      <c r="P390" s="527"/>
      <c r="Q390" s="527"/>
      <c r="R390" s="527"/>
      <c r="S390" s="527"/>
      <c r="T390" s="527"/>
      <c r="U390" s="527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22" t="s">
        <v>382</v>
      </c>
      <c r="C391" s="177" t="s">
        <v>383</v>
      </c>
      <c r="D391" s="534">
        <v>5.03</v>
      </c>
      <c r="E391" s="534"/>
      <c r="F391" s="534"/>
      <c r="G391" s="127"/>
      <c r="H391" s="52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27"/>
      <c r="P391" s="527"/>
      <c r="Q391" s="527"/>
      <c r="R391" s="527"/>
      <c r="S391" s="527"/>
      <c r="T391" s="527"/>
      <c r="U391" s="527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22" t="s">
        <v>382</v>
      </c>
      <c r="C392" s="177" t="s">
        <v>384</v>
      </c>
      <c r="D392" s="534">
        <v>5.03</v>
      </c>
      <c r="E392" s="534"/>
      <c r="F392" s="534"/>
      <c r="G392" s="127"/>
      <c r="H392" s="52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27"/>
      <c r="P392" s="527"/>
      <c r="Q392" s="527"/>
      <c r="R392" s="527"/>
      <c r="S392" s="527"/>
      <c r="T392" s="527"/>
      <c r="U392" s="527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22" t="s">
        <v>382</v>
      </c>
      <c r="C393" s="177" t="s">
        <v>389</v>
      </c>
      <c r="D393" s="534">
        <v>5.03</v>
      </c>
      <c r="E393" s="534"/>
      <c r="F393" s="534"/>
      <c r="G393" s="127"/>
      <c r="H393" s="52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27"/>
      <c r="P393" s="527"/>
      <c r="Q393" s="527"/>
      <c r="R393" s="527"/>
      <c r="S393" s="527"/>
      <c r="T393" s="527"/>
      <c r="U393" s="527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22" t="s">
        <v>382</v>
      </c>
      <c r="C394" s="177" t="s">
        <v>391</v>
      </c>
      <c r="D394" s="534">
        <v>5.03</v>
      </c>
      <c r="E394" s="534"/>
      <c r="F394" s="534"/>
      <c r="G394" s="127"/>
      <c r="H394" s="52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27"/>
      <c r="P394" s="527"/>
      <c r="Q394" s="527"/>
      <c r="R394" s="527"/>
      <c r="S394" s="527"/>
      <c r="T394" s="527"/>
      <c r="U394" s="527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22" t="s">
        <v>418</v>
      </c>
      <c r="C395" s="177" t="s">
        <v>364</v>
      </c>
      <c r="D395" s="534">
        <v>5.03</v>
      </c>
      <c r="E395" s="534"/>
      <c r="F395" s="534"/>
      <c r="G395" s="127"/>
      <c r="H395" s="52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27"/>
      <c r="P395" s="527"/>
      <c r="Q395" s="527"/>
      <c r="R395" s="527"/>
      <c r="S395" s="527"/>
      <c r="T395" s="527"/>
      <c r="U395" s="527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22" t="s">
        <v>418</v>
      </c>
      <c r="C396" s="177" t="s">
        <v>365</v>
      </c>
      <c r="D396" s="534">
        <v>5.03</v>
      </c>
      <c r="E396" s="534"/>
      <c r="F396" s="534"/>
      <c r="G396" s="127"/>
      <c r="H396" s="52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27"/>
      <c r="P396" s="527"/>
      <c r="Q396" s="527"/>
      <c r="R396" s="527"/>
      <c r="S396" s="527"/>
      <c r="T396" s="527"/>
      <c r="U396" s="527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22" t="s">
        <v>418</v>
      </c>
      <c r="C397" s="177" t="s">
        <v>366</v>
      </c>
      <c r="D397" s="534">
        <v>5.03</v>
      </c>
      <c r="E397" s="534"/>
      <c r="F397" s="534"/>
      <c r="G397" s="127"/>
      <c r="H397" s="52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27"/>
      <c r="P397" s="527"/>
      <c r="Q397" s="527"/>
      <c r="R397" s="527"/>
      <c r="S397" s="527"/>
      <c r="T397" s="527"/>
      <c r="U397" s="527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22" t="s">
        <v>418</v>
      </c>
      <c r="C398" s="177" t="s">
        <v>367</v>
      </c>
      <c r="D398" s="534">
        <v>5.03</v>
      </c>
      <c r="E398" s="534"/>
      <c r="F398" s="534"/>
      <c r="G398" s="127"/>
      <c r="H398" s="52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27"/>
      <c r="P398" s="527"/>
      <c r="Q398" s="527"/>
      <c r="R398" s="527"/>
      <c r="S398" s="527"/>
      <c r="T398" s="527"/>
      <c r="U398" s="527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34">
        <v>5.03</v>
      </c>
      <c r="E399" s="534"/>
      <c r="F399" s="534"/>
      <c r="G399" s="127"/>
      <c r="H399" s="52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31"/>
      <c r="P399" s="531"/>
      <c r="Q399" s="531"/>
      <c r="R399" s="531"/>
      <c r="S399" s="531"/>
      <c r="T399" s="531"/>
      <c r="U399" s="531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34">
        <v>5.03</v>
      </c>
      <c r="E400" s="534"/>
      <c r="F400" s="534"/>
      <c r="G400" s="127"/>
      <c r="H400" s="52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31"/>
      <c r="P400" s="531"/>
      <c r="Q400" s="531"/>
      <c r="R400" s="531"/>
      <c r="S400" s="531"/>
      <c r="T400" s="531"/>
      <c r="U400" s="531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34">
        <v>5.03</v>
      </c>
      <c r="E401" s="534"/>
      <c r="F401" s="534"/>
      <c r="G401" s="127"/>
      <c r="H401" s="52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31"/>
      <c r="P401" s="531"/>
      <c r="Q401" s="531"/>
      <c r="R401" s="531"/>
      <c r="S401" s="531"/>
      <c r="T401" s="531"/>
      <c r="U401" s="531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34">
        <v>5.03</v>
      </c>
      <c r="E402" s="534"/>
      <c r="F402" s="534"/>
      <c r="G402" s="127"/>
      <c r="H402" s="52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31"/>
      <c r="P402" s="531"/>
      <c r="Q402" s="531"/>
      <c r="R402" s="531"/>
      <c r="S402" s="531"/>
      <c r="T402" s="531"/>
      <c r="U402" s="531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34">
        <v>5.03</v>
      </c>
      <c r="E403" s="534"/>
      <c r="F403" s="534"/>
      <c r="G403" s="127"/>
      <c r="H403" s="52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31"/>
      <c r="P403" s="531"/>
      <c r="Q403" s="531"/>
      <c r="R403" s="531"/>
      <c r="S403" s="531"/>
      <c r="T403" s="531"/>
      <c r="U403" s="531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34">
        <v>5.03</v>
      </c>
      <c r="E404" s="534"/>
      <c r="F404" s="534"/>
      <c r="G404" s="127"/>
      <c r="H404" s="52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31"/>
      <c r="P404" s="531"/>
      <c r="Q404" s="531"/>
      <c r="R404" s="531"/>
      <c r="S404" s="531"/>
      <c r="T404" s="531"/>
      <c r="U404" s="531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34">
        <v>5.03</v>
      </c>
      <c r="E405" s="534"/>
      <c r="F405" s="534"/>
      <c r="G405" s="127"/>
      <c r="H405" s="52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31"/>
      <c r="P405" s="531"/>
      <c r="Q405" s="531"/>
      <c r="R405" s="531"/>
      <c r="S405" s="531"/>
      <c r="T405" s="531"/>
      <c r="U405" s="531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34">
        <v>5.03</v>
      </c>
      <c r="E406" s="534"/>
      <c r="F406" s="534"/>
      <c r="G406" s="127"/>
      <c r="H406" s="52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31"/>
      <c r="P406" s="531"/>
      <c r="Q406" s="531"/>
      <c r="R406" s="531"/>
      <c r="S406" s="531"/>
      <c r="T406" s="531"/>
      <c r="U406" s="531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34">
        <v>5.03</v>
      </c>
      <c r="E407" s="534"/>
      <c r="F407" s="534"/>
      <c r="G407" s="127"/>
      <c r="H407" s="52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31"/>
      <c r="P407" s="531"/>
      <c r="Q407" s="531"/>
      <c r="R407" s="531"/>
      <c r="S407" s="531"/>
      <c r="T407" s="531"/>
      <c r="U407" s="531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34">
        <v>5.03</v>
      </c>
      <c r="E408" s="534"/>
      <c r="F408" s="534"/>
      <c r="G408" s="127"/>
      <c r="H408" s="52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31"/>
      <c r="P408" s="531"/>
      <c r="Q408" s="531"/>
      <c r="R408" s="531"/>
      <c r="S408" s="531"/>
      <c r="T408" s="531"/>
      <c r="U408" s="531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34">
        <v>50.3</v>
      </c>
      <c r="E409" s="534"/>
      <c r="F409" s="534"/>
      <c r="G409" s="127"/>
      <c r="H409" s="52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31"/>
      <c r="P409" s="531"/>
      <c r="Q409" s="531"/>
      <c r="R409" s="531"/>
      <c r="S409" s="531"/>
      <c r="T409" s="531"/>
      <c r="U409" s="531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34">
        <v>5</v>
      </c>
      <c r="E410" s="534"/>
      <c r="F410" s="534"/>
      <c r="G410" s="127"/>
      <c r="H410" s="52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31"/>
      <c r="P410" s="531"/>
      <c r="Q410" s="531"/>
      <c r="R410" s="531"/>
      <c r="S410" s="531"/>
      <c r="T410" s="531"/>
      <c r="U410" s="531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34">
        <v>5.03</v>
      </c>
      <c r="E411" s="534"/>
      <c r="F411" s="534"/>
      <c r="G411" s="127"/>
      <c r="H411" s="52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31"/>
      <c r="P411" s="531"/>
      <c r="Q411" s="531"/>
      <c r="R411" s="531"/>
      <c r="S411" s="531"/>
      <c r="T411" s="531"/>
      <c r="U411" s="531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34">
        <v>5.03</v>
      </c>
      <c r="E412" s="534"/>
      <c r="F412" s="534"/>
      <c r="G412" s="127"/>
      <c r="H412" s="52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31"/>
      <c r="P412" s="531"/>
      <c r="Q412" s="531"/>
      <c r="R412" s="531"/>
      <c r="S412" s="531"/>
      <c r="T412" s="531"/>
      <c r="U412" s="531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34"/>
      <c r="E413" s="534"/>
      <c r="F413" s="534"/>
      <c r="G413" s="127"/>
      <c r="H413" s="523">
        <f t="shared" si="93"/>
        <v>0</v>
      </c>
      <c r="I413" s="128"/>
      <c r="J413" s="129"/>
      <c r="K413" s="130"/>
      <c r="L413" s="128"/>
      <c r="M413" s="108"/>
      <c r="N413" s="129"/>
      <c r="O413" s="531"/>
      <c r="P413" s="531"/>
      <c r="Q413" s="531"/>
      <c r="R413" s="531"/>
      <c r="S413" s="531"/>
      <c r="T413" s="531"/>
      <c r="U413" s="531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34">
        <v>5.0599999999999996</v>
      </c>
      <c r="E414" s="534"/>
      <c r="F414" s="534"/>
      <c r="G414" s="127"/>
      <c r="H414" s="52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31"/>
      <c r="P414" s="531"/>
      <c r="Q414" s="531"/>
      <c r="R414" s="531"/>
      <c r="S414" s="531"/>
      <c r="T414" s="531"/>
      <c r="U414" s="531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34">
        <v>5.0599999999999996</v>
      </c>
      <c r="E415" s="534"/>
      <c r="F415" s="534"/>
      <c r="G415" s="127"/>
      <c r="H415" s="52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31"/>
      <c r="P415" s="531"/>
      <c r="Q415" s="531"/>
      <c r="R415" s="531"/>
      <c r="S415" s="531"/>
      <c r="T415" s="531"/>
      <c r="U415" s="531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34">
        <v>5.0599999999999996</v>
      </c>
      <c r="E416" s="534"/>
      <c r="F416" s="534"/>
      <c r="G416" s="127"/>
      <c r="H416" s="52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31"/>
      <c r="P416" s="531"/>
      <c r="Q416" s="531"/>
      <c r="R416" s="531"/>
      <c r="S416" s="531"/>
      <c r="T416" s="531"/>
      <c r="U416" s="531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34">
        <v>5.0599999999999996</v>
      </c>
      <c r="E417" s="534"/>
      <c r="F417" s="534"/>
      <c r="G417" s="127"/>
      <c r="H417" s="52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31"/>
      <c r="P417" s="531"/>
      <c r="Q417" s="531"/>
      <c r="R417" s="531"/>
      <c r="S417" s="531"/>
      <c r="T417" s="531"/>
      <c r="U417" s="531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34"/>
      <c r="E418" s="534"/>
      <c r="F418" s="534"/>
      <c r="G418" s="127"/>
      <c r="H418" s="52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31"/>
      <c r="P418" s="531"/>
      <c r="Q418" s="531"/>
      <c r="R418" s="531"/>
      <c r="S418" s="531"/>
      <c r="T418" s="531"/>
      <c r="U418" s="531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34"/>
      <c r="E419" s="534"/>
      <c r="F419" s="534"/>
      <c r="G419" s="127"/>
      <c r="H419" s="52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31"/>
      <c r="P419" s="531"/>
      <c r="Q419" s="531"/>
      <c r="R419" s="531"/>
      <c r="S419" s="531"/>
      <c r="T419" s="531"/>
      <c r="U419" s="531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34"/>
      <c r="E420" s="534"/>
      <c r="F420" s="534"/>
      <c r="G420" s="127"/>
      <c r="H420" s="52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31"/>
      <c r="P420" s="531"/>
      <c r="Q420" s="531"/>
      <c r="R420" s="531"/>
      <c r="S420" s="531"/>
      <c r="T420" s="531"/>
      <c r="U420" s="531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34"/>
      <c r="E421" s="534"/>
      <c r="F421" s="534"/>
      <c r="G421" s="127"/>
      <c r="H421" s="52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31"/>
      <c r="P421" s="531"/>
      <c r="Q421" s="531"/>
      <c r="R421" s="531"/>
      <c r="S421" s="531"/>
      <c r="T421" s="531"/>
      <c r="U421" s="531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34"/>
      <c r="E422" s="534"/>
      <c r="F422" s="534"/>
      <c r="G422" s="127"/>
      <c r="H422" s="52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31"/>
      <c r="P422" s="531"/>
      <c r="Q422" s="531"/>
      <c r="R422" s="531"/>
      <c r="S422" s="531"/>
      <c r="T422" s="531"/>
      <c r="U422" s="531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34"/>
      <c r="E423" s="534"/>
      <c r="F423" s="534"/>
      <c r="G423" s="127"/>
      <c r="H423" s="52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31"/>
      <c r="P423" s="531"/>
      <c r="Q423" s="531"/>
      <c r="R423" s="531"/>
      <c r="S423" s="531"/>
      <c r="T423" s="531"/>
      <c r="U423" s="531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34"/>
      <c r="E424" s="534"/>
      <c r="F424" s="534"/>
      <c r="G424" s="127"/>
      <c r="H424" s="52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31"/>
      <c r="P424" s="531"/>
      <c r="Q424" s="531"/>
      <c r="R424" s="531"/>
      <c r="S424" s="531"/>
      <c r="T424" s="531"/>
      <c r="U424" s="531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34"/>
      <c r="E425" s="534"/>
      <c r="F425" s="534"/>
      <c r="G425" s="127"/>
      <c r="H425" s="52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31"/>
      <c r="P425" s="531"/>
      <c r="Q425" s="531"/>
      <c r="R425" s="531"/>
      <c r="S425" s="531"/>
      <c r="T425" s="531"/>
      <c r="U425" s="531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34"/>
      <c r="E426" s="534"/>
      <c r="F426" s="534"/>
      <c r="G426" s="127"/>
      <c r="H426" s="52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31"/>
      <c r="P426" s="531"/>
      <c r="Q426" s="531"/>
      <c r="R426" s="531"/>
      <c r="S426" s="531"/>
      <c r="T426" s="531"/>
      <c r="U426" s="531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34"/>
      <c r="E427" s="534"/>
      <c r="F427" s="534"/>
      <c r="G427" s="127"/>
      <c r="H427" s="52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31"/>
      <c r="P427" s="531"/>
      <c r="Q427" s="531"/>
      <c r="R427" s="531"/>
      <c r="S427" s="531"/>
      <c r="T427" s="531"/>
      <c r="U427" s="531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9" t="s">
        <v>216</v>
      </c>
      <c r="B428" s="619"/>
      <c r="C428" s="532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22" t="s">
        <v>217</v>
      </c>
      <c r="C429" s="125" t="s">
        <v>179</v>
      </c>
      <c r="D429" s="534">
        <v>5.03</v>
      </c>
      <c r="E429" s="534"/>
      <c r="F429" s="534"/>
      <c r="G429" s="127"/>
      <c r="H429" s="52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31"/>
      <c r="P429" s="531"/>
      <c r="Q429" s="531"/>
      <c r="R429" s="531"/>
      <c r="S429" s="531"/>
      <c r="T429" s="531"/>
      <c r="U429" s="531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22" t="s">
        <v>217</v>
      </c>
      <c r="C430" s="125" t="s">
        <v>186</v>
      </c>
      <c r="D430" s="534">
        <v>5.03</v>
      </c>
      <c r="E430" s="534"/>
      <c r="F430" s="534"/>
      <c r="G430" s="127"/>
      <c r="H430" s="52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31"/>
      <c r="P430" s="531"/>
      <c r="Q430" s="531"/>
      <c r="R430" s="531"/>
      <c r="S430" s="531"/>
      <c r="T430" s="531"/>
      <c r="U430" s="531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22" t="s">
        <v>217</v>
      </c>
      <c r="C431" s="125" t="s">
        <v>204</v>
      </c>
      <c r="D431" s="534">
        <v>5.03</v>
      </c>
      <c r="E431" s="534"/>
      <c r="F431" s="534"/>
      <c r="G431" s="127"/>
      <c r="H431" s="52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31"/>
      <c r="P431" s="531"/>
      <c r="Q431" s="531"/>
      <c r="R431" s="531"/>
      <c r="S431" s="531"/>
      <c r="T431" s="531"/>
      <c r="U431" s="531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34">
        <v>5.03</v>
      </c>
      <c r="E432" s="534"/>
      <c r="F432" s="534"/>
      <c r="G432" s="127"/>
      <c r="H432" s="52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31"/>
      <c r="P432" s="531"/>
      <c r="Q432" s="531"/>
      <c r="R432" s="531"/>
      <c r="S432" s="531"/>
      <c r="T432" s="531"/>
      <c r="U432" s="531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34">
        <v>5.03</v>
      </c>
      <c r="E433" s="534"/>
      <c r="F433" s="534"/>
      <c r="G433" s="127"/>
      <c r="H433" s="52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31"/>
      <c r="P433" s="531"/>
      <c r="Q433" s="531"/>
      <c r="R433" s="531"/>
      <c r="S433" s="531"/>
      <c r="T433" s="531"/>
      <c r="U433" s="531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34">
        <v>5.03</v>
      </c>
      <c r="E434" s="534"/>
      <c r="F434" s="534"/>
      <c r="G434" s="127"/>
      <c r="H434" s="52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31"/>
      <c r="P434" s="531"/>
      <c r="Q434" s="531"/>
      <c r="R434" s="531"/>
      <c r="S434" s="531"/>
      <c r="T434" s="531"/>
      <c r="U434" s="531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34">
        <v>5.03</v>
      </c>
      <c r="E435" s="534"/>
      <c r="F435" s="534"/>
      <c r="G435" s="127"/>
      <c r="H435" s="52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31"/>
      <c r="P435" s="531"/>
      <c r="Q435" s="531"/>
      <c r="R435" s="531"/>
      <c r="S435" s="531"/>
      <c r="T435" s="531"/>
      <c r="U435" s="531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34">
        <v>5.03</v>
      </c>
      <c r="E436" s="534"/>
      <c r="F436" s="534"/>
      <c r="G436" s="127"/>
      <c r="H436" s="52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31"/>
      <c r="P436" s="531"/>
      <c r="Q436" s="531"/>
      <c r="R436" s="531"/>
      <c r="S436" s="531"/>
      <c r="T436" s="531"/>
      <c r="U436" s="531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34">
        <v>5.03</v>
      </c>
      <c r="E437" s="534"/>
      <c r="F437" s="534"/>
      <c r="G437" s="146"/>
      <c r="H437" s="52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31"/>
      <c r="P437" s="531"/>
      <c r="Q437" s="531"/>
      <c r="R437" s="531"/>
      <c r="S437" s="531"/>
      <c r="T437" s="531"/>
      <c r="U437" s="531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34">
        <v>5.03</v>
      </c>
      <c r="E438" s="534"/>
      <c r="F438" s="534"/>
      <c r="G438" s="127"/>
      <c r="H438" s="52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31"/>
      <c r="P438" s="531"/>
      <c r="Q438" s="531"/>
      <c r="R438" s="531"/>
      <c r="S438" s="531"/>
      <c r="T438" s="531"/>
      <c r="U438" s="531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34">
        <v>5.03</v>
      </c>
      <c r="E439" s="534"/>
      <c r="F439" s="534"/>
      <c r="G439" s="127"/>
      <c r="H439" s="52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31"/>
      <c r="P439" s="531"/>
      <c r="Q439" s="531"/>
      <c r="R439" s="531"/>
      <c r="S439" s="531"/>
      <c r="T439" s="531"/>
      <c r="U439" s="531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34">
        <v>5.03</v>
      </c>
      <c r="E440" s="534"/>
      <c r="F440" s="534"/>
      <c r="G440" s="127"/>
      <c r="H440" s="52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31"/>
      <c r="P440" s="531"/>
      <c r="Q440" s="531"/>
      <c r="R440" s="531"/>
      <c r="S440" s="531"/>
      <c r="T440" s="531"/>
      <c r="U440" s="531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34">
        <v>5.03</v>
      </c>
      <c r="E441" s="534"/>
      <c r="F441" s="534"/>
      <c r="G441" s="127"/>
      <c r="H441" s="52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31"/>
      <c r="P441" s="531"/>
      <c r="Q441" s="531"/>
      <c r="R441" s="531"/>
      <c r="S441" s="531"/>
      <c r="T441" s="531"/>
      <c r="U441" s="531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34">
        <v>5.03</v>
      </c>
      <c r="E442" s="534"/>
      <c r="F442" s="534"/>
      <c r="G442" s="127"/>
      <c r="H442" s="52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31"/>
      <c r="P442" s="531"/>
      <c r="Q442" s="531"/>
      <c r="R442" s="531"/>
      <c r="S442" s="531"/>
      <c r="T442" s="531"/>
      <c r="U442" s="531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34">
        <v>5.03</v>
      </c>
      <c r="E443" s="534"/>
      <c r="F443" s="534"/>
      <c r="G443" s="127"/>
      <c r="H443" s="52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31"/>
      <c r="P443" s="531"/>
      <c r="Q443" s="531"/>
      <c r="R443" s="531"/>
      <c r="S443" s="531"/>
      <c r="T443" s="531"/>
      <c r="U443" s="531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34">
        <v>5.03</v>
      </c>
      <c r="E444" s="534"/>
      <c r="F444" s="534"/>
      <c r="G444" s="127"/>
      <c r="H444" s="52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31"/>
      <c r="P444" s="531"/>
      <c r="Q444" s="531"/>
      <c r="R444" s="531"/>
      <c r="S444" s="531"/>
      <c r="T444" s="531"/>
      <c r="U444" s="531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22" t="s">
        <v>222</v>
      </c>
      <c r="C445" s="125" t="s">
        <v>181</v>
      </c>
      <c r="D445" s="534">
        <v>9.36</v>
      </c>
      <c r="E445" s="534"/>
      <c r="F445" s="534"/>
      <c r="G445" s="127"/>
      <c r="H445" s="52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31"/>
      <c r="P445" s="531"/>
      <c r="Q445" s="531"/>
      <c r="R445" s="531"/>
      <c r="S445" s="531"/>
      <c r="T445" s="531"/>
      <c r="U445" s="531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22" t="s">
        <v>222</v>
      </c>
      <c r="C446" s="125" t="s">
        <v>179</v>
      </c>
      <c r="D446" s="534">
        <v>9.36</v>
      </c>
      <c r="E446" s="534"/>
      <c r="F446" s="534"/>
      <c r="G446" s="127"/>
      <c r="H446" s="52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31"/>
      <c r="P446" s="531"/>
      <c r="Q446" s="531"/>
      <c r="R446" s="531"/>
      <c r="S446" s="531"/>
      <c r="T446" s="531"/>
      <c r="U446" s="531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22" t="s">
        <v>222</v>
      </c>
      <c r="C447" s="125" t="s">
        <v>221</v>
      </c>
      <c r="D447" s="534">
        <v>9.36</v>
      </c>
      <c r="E447" s="534"/>
      <c r="F447" s="534"/>
      <c r="G447" s="127"/>
      <c r="H447" s="52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31"/>
      <c r="P447" s="531"/>
      <c r="Q447" s="531"/>
      <c r="R447" s="531"/>
      <c r="S447" s="531"/>
      <c r="T447" s="531"/>
      <c r="U447" s="531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22" t="s">
        <v>222</v>
      </c>
      <c r="C448" s="125" t="s">
        <v>186</v>
      </c>
      <c r="D448" s="534">
        <v>9.36</v>
      </c>
      <c r="E448" s="534"/>
      <c r="F448" s="534"/>
      <c r="G448" s="127"/>
      <c r="H448" s="52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31"/>
      <c r="P448" s="531"/>
      <c r="Q448" s="531"/>
      <c r="R448" s="531"/>
      <c r="S448" s="531"/>
      <c r="T448" s="531"/>
      <c r="U448" s="531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22" t="s">
        <v>393</v>
      </c>
      <c r="C449" s="177" t="s">
        <v>395</v>
      </c>
      <c r="D449" s="534">
        <v>5</v>
      </c>
      <c r="E449" s="534"/>
      <c r="F449" s="534"/>
      <c r="G449" s="127"/>
      <c r="H449" s="52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31"/>
      <c r="P449" s="531"/>
      <c r="Q449" s="531"/>
      <c r="R449" s="531"/>
      <c r="S449" s="531"/>
      <c r="T449" s="531"/>
      <c r="U449" s="531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22" t="s">
        <v>393</v>
      </c>
      <c r="C450" s="177" t="s">
        <v>402</v>
      </c>
      <c r="D450" s="534">
        <v>5</v>
      </c>
      <c r="E450" s="534"/>
      <c r="F450" s="534"/>
      <c r="G450" s="127"/>
      <c r="H450" s="52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31"/>
      <c r="P450" s="531"/>
      <c r="Q450" s="531"/>
      <c r="R450" s="531"/>
      <c r="S450" s="531"/>
      <c r="T450" s="531"/>
      <c r="U450" s="531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22" t="s">
        <v>404</v>
      </c>
      <c r="C451" s="177" t="s">
        <v>405</v>
      </c>
      <c r="D451" s="534">
        <v>5</v>
      </c>
      <c r="E451" s="534"/>
      <c r="F451" s="534"/>
      <c r="G451" s="127"/>
      <c r="H451" s="52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31"/>
      <c r="P451" s="531"/>
      <c r="Q451" s="531"/>
      <c r="R451" s="531"/>
      <c r="S451" s="531"/>
      <c r="T451" s="531"/>
      <c r="U451" s="531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22" t="s">
        <v>342</v>
      </c>
      <c r="C452" s="177" t="s">
        <v>372</v>
      </c>
      <c r="D452" s="534">
        <v>5</v>
      </c>
      <c r="E452" s="534"/>
      <c r="F452" s="534"/>
      <c r="G452" s="127"/>
      <c r="H452" s="52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31"/>
      <c r="P452" s="531"/>
      <c r="Q452" s="531"/>
      <c r="R452" s="531"/>
      <c r="S452" s="531"/>
      <c r="T452" s="531"/>
      <c r="U452" s="531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22" t="s">
        <v>343</v>
      </c>
      <c r="C453" s="125" t="s">
        <v>345</v>
      </c>
      <c r="D453" s="534">
        <v>5</v>
      </c>
      <c r="E453" s="534"/>
      <c r="F453" s="534"/>
      <c r="G453" s="127"/>
      <c r="H453" s="52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31"/>
      <c r="P453" s="531"/>
      <c r="Q453" s="531"/>
      <c r="R453" s="531"/>
      <c r="S453" s="531"/>
      <c r="T453" s="531"/>
      <c r="U453" s="531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22" t="s">
        <v>343</v>
      </c>
      <c r="C454" s="125" t="s">
        <v>347</v>
      </c>
      <c r="D454" s="534">
        <v>5</v>
      </c>
      <c r="E454" s="534"/>
      <c r="F454" s="534"/>
      <c r="G454" s="127"/>
      <c r="H454" s="52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31"/>
      <c r="P454" s="531"/>
      <c r="Q454" s="531"/>
      <c r="R454" s="531"/>
      <c r="S454" s="531"/>
      <c r="T454" s="531"/>
      <c r="U454" s="531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34">
        <v>5.0599999999999996</v>
      </c>
      <c r="E455" s="534"/>
      <c r="F455" s="534"/>
      <c r="G455" s="127"/>
      <c r="H455" s="52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31"/>
      <c r="P455" s="531"/>
      <c r="Q455" s="531"/>
      <c r="R455" s="531"/>
      <c r="S455" s="531"/>
      <c r="T455" s="531"/>
      <c r="U455" s="531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34">
        <v>5.0599999999999996</v>
      </c>
      <c r="E456" s="534"/>
      <c r="F456" s="534"/>
      <c r="G456" s="127"/>
      <c r="H456" s="52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31"/>
      <c r="P456" s="531"/>
      <c r="Q456" s="531"/>
      <c r="R456" s="531"/>
      <c r="S456" s="531"/>
      <c r="T456" s="531"/>
      <c r="U456" s="531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34"/>
      <c r="E457" s="534"/>
      <c r="F457" s="534"/>
      <c r="G457" s="127"/>
      <c r="H457" s="52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31"/>
      <c r="P457" s="531"/>
      <c r="Q457" s="531"/>
      <c r="R457" s="531"/>
      <c r="S457" s="531"/>
      <c r="T457" s="531"/>
      <c r="U457" s="531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34"/>
      <c r="E458" s="534"/>
      <c r="F458" s="534"/>
      <c r="G458" s="127"/>
      <c r="H458" s="52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31"/>
      <c r="P458" s="531"/>
      <c r="Q458" s="531"/>
      <c r="R458" s="531"/>
      <c r="S458" s="531"/>
      <c r="T458" s="531"/>
      <c r="U458" s="531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34"/>
      <c r="E459" s="534"/>
      <c r="F459" s="534"/>
      <c r="G459" s="127"/>
      <c r="H459" s="52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31"/>
      <c r="P459" s="531"/>
      <c r="Q459" s="531"/>
      <c r="R459" s="531"/>
      <c r="S459" s="531"/>
      <c r="T459" s="531"/>
      <c r="U459" s="531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34">
        <v>5.07</v>
      </c>
      <c r="E460" s="534"/>
      <c r="F460" s="534"/>
      <c r="G460" s="127"/>
      <c r="H460" s="52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31"/>
      <c r="P460" s="531"/>
      <c r="Q460" s="531"/>
      <c r="R460" s="531"/>
      <c r="S460" s="531"/>
      <c r="T460" s="531"/>
      <c r="U460" s="531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34">
        <v>5.07</v>
      </c>
      <c r="E461" s="534"/>
      <c r="F461" s="534"/>
      <c r="G461" s="127"/>
      <c r="H461" s="52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31"/>
      <c r="P461" s="531"/>
      <c r="Q461" s="531"/>
      <c r="R461" s="531"/>
      <c r="S461" s="531"/>
      <c r="T461" s="531"/>
      <c r="U461" s="531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34">
        <v>5.0599999999999996</v>
      </c>
      <c r="E462" s="534"/>
      <c r="F462" s="535"/>
      <c r="G462" s="127"/>
      <c r="H462" s="523">
        <f>D462*G462</f>
        <v>0</v>
      </c>
      <c r="I462" s="128"/>
      <c r="J462" s="129" t="str">
        <f t="array" ref="J462">IF(ISERROR(G462/I462),"",G462/I462)</f>
        <v/>
      </c>
      <c r="K462" s="52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31"/>
      <c r="P462" s="531"/>
      <c r="Q462" s="531"/>
      <c r="R462" s="531"/>
      <c r="S462" s="531"/>
      <c r="T462" s="531"/>
      <c r="U462" s="531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11" t="s">
        <v>224</v>
      </c>
      <c r="B463" s="612"/>
      <c r="C463" s="532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34">
        <v>5.03</v>
      </c>
      <c r="E464" s="534"/>
      <c r="F464" s="534"/>
      <c r="G464" s="127"/>
      <c r="H464" s="52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31"/>
      <c r="P464" s="531"/>
      <c r="Q464" s="531"/>
      <c r="R464" s="531"/>
      <c r="S464" s="531"/>
      <c r="T464" s="531"/>
      <c r="U464" s="531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34">
        <v>5.03</v>
      </c>
      <c r="E465" s="534"/>
      <c r="F465" s="534"/>
      <c r="G465" s="127"/>
      <c r="H465" s="52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31"/>
      <c r="P465" s="531"/>
      <c r="Q465" s="531"/>
      <c r="R465" s="531"/>
      <c r="S465" s="531"/>
      <c r="T465" s="531"/>
      <c r="U465" s="531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34">
        <v>5.04</v>
      </c>
      <c r="E466" s="534"/>
      <c r="F466" s="534"/>
      <c r="G466" s="127"/>
      <c r="H466" s="52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31"/>
      <c r="P466" s="531"/>
      <c r="Q466" s="531"/>
      <c r="R466" s="531"/>
      <c r="S466" s="531"/>
      <c r="T466" s="531"/>
      <c r="U466" s="531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34">
        <v>5.03</v>
      </c>
      <c r="E467" s="534"/>
      <c r="F467" s="534"/>
      <c r="G467" s="127"/>
      <c r="H467" s="52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31"/>
      <c r="P467" s="531"/>
      <c r="Q467" s="531"/>
      <c r="R467" s="531"/>
      <c r="S467" s="531"/>
      <c r="T467" s="531"/>
      <c r="U467" s="531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28" t="s">
        <v>203</v>
      </c>
      <c r="D468" s="534">
        <v>5.03</v>
      </c>
      <c r="E468" s="534"/>
      <c r="F468" s="534"/>
      <c r="G468" s="127"/>
      <c r="H468" s="52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31"/>
      <c r="P468" s="531"/>
      <c r="Q468" s="531"/>
      <c r="R468" s="531"/>
      <c r="S468" s="531"/>
      <c r="T468" s="531"/>
      <c r="U468" s="531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34">
        <v>5.03</v>
      </c>
      <c r="E469" s="534"/>
      <c r="F469" s="534"/>
      <c r="G469" s="127"/>
      <c r="H469" s="52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31"/>
      <c r="P469" s="531"/>
      <c r="Q469" s="531"/>
      <c r="R469" s="531"/>
      <c r="S469" s="531"/>
      <c r="T469" s="531"/>
      <c r="U469" s="531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34">
        <v>5.03</v>
      </c>
      <c r="E470" s="534"/>
      <c r="F470" s="534"/>
      <c r="G470" s="127"/>
      <c r="H470" s="52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31"/>
      <c r="P470" s="531"/>
      <c r="Q470" s="531"/>
      <c r="R470" s="531"/>
      <c r="S470" s="531"/>
      <c r="T470" s="531"/>
      <c r="U470" s="531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28" t="s">
        <v>228</v>
      </c>
      <c r="D471" s="534">
        <v>5.03</v>
      </c>
      <c r="E471" s="534"/>
      <c r="F471" s="534"/>
      <c r="G471" s="127"/>
      <c r="H471" s="52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31"/>
      <c r="P471" s="531"/>
      <c r="Q471" s="531"/>
      <c r="R471" s="531"/>
      <c r="S471" s="531"/>
      <c r="T471" s="531"/>
      <c r="U471" s="531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28" t="s">
        <v>212</v>
      </c>
      <c r="D472" s="534">
        <v>5.03</v>
      </c>
      <c r="E472" s="534"/>
      <c r="F472" s="534"/>
      <c r="G472" s="127"/>
      <c r="H472" s="52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31"/>
      <c r="P472" s="531"/>
      <c r="Q472" s="531"/>
      <c r="R472" s="531"/>
      <c r="S472" s="531"/>
      <c r="T472" s="531"/>
      <c r="U472" s="531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28" t="s">
        <v>203</v>
      </c>
      <c r="D473" s="534">
        <v>5.03</v>
      </c>
      <c r="E473" s="534"/>
      <c r="F473" s="534"/>
      <c r="G473" s="127"/>
      <c r="H473" s="52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31"/>
      <c r="P473" s="531"/>
      <c r="Q473" s="531"/>
      <c r="R473" s="531"/>
      <c r="S473" s="531"/>
      <c r="T473" s="531"/>
      <c r="U473" s="531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28" t="s">
        <v>186</v>
      </c>
      <c r="D474" s="534">
        <v>5.03</v>
      </c>
      <c r="E474" s="534"/>
      <c r="F474" s="534"/>
      <c r="G474" s="127"/>
      <c r="H474" s="52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31"/>
      <c r="P474" s="531"/>
      <c r="Q474" s="531"/>
      <c r="R474" s="531"/>
      <c r="S474" s="531"/>
      <c r="T474" s="531"/>
      <c r="U474" s="531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28" t="s">
        <v>228</v>
      </c>
      <c r="D475" s="534">
        <v>5.03</v>
      </c>
      <c r="E475" s="534"/>
      <c r="F475" s="534"/>
      <c r="G475" s="127"/>
      <c r="H475" s="52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31"/>
      <c r="P475" s="531"/>
      <c r="Q475" s="531"/>
      <c r="R475" s="531"/>
      <c r="S475" s="531"/>
      <c r="T475" s="531"/>
      <c r="U475" s="531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28" t="s">
        <v>199</v>
      </c>
      <c r="D476" s="534">
        <v>5.03</v>
      </c>
      <c r="E476" s="534"/>
      <c r="F476" s="534"/>
      <c r="G476" s="127"/>
      <c r="H476" s="52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31"/>
      <c r="P476" s="531"/>
      <c r="Q476" s="531"/>
      <c r="R476" s="531"/>
      <c r="S476" s="531"/>
      <c r="T476" s="531"/>
      <c r="U476" s="531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34">
        <v>5.0599999999999996</v>
      </c>
      <c r="E477" s="534"/>
      <c r="F477" s="534"/>
      <c r="G477" s="127"/>
      <c r="H477" s="52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31"/>
      <c r="P477" s="531"/>
      <c r="Q477" s="531"/>
      <c r="R477" s="531"/>
      <c r="S477" s="531"/>
      <c r="T477" s="531"/>
      <c r="U477" s="531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34">
        <v>5.0599999999999996</v>
      </c>
      <c r="E478" s="534"/>
      <c r="F478" s="534"/>
      <c r="G478" s="127"/>
      <c r="H478" s="52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31"/>
      <c r="P478" s="531"/>
      <c r="Q478" s="531"/>
      <c r="R478" s="531"/>
      <c r="S478" s="531"/>
      <c r="T478" s="531"/>
      <c r="U478" s="531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11" t="s">
        <v>231</v>
      </c>
      <c r="B479" s="612"/>
      <c r="C479" s="532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34">
        <v>5.04</v>
      </c>
      <c r="E480" s="534"/>
      <c r="F480" s="534"/>
      <c r="G480" s="127"/>
      <c r="H480" s="52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31"/>
      <c r="P480" s="531"/>
      <c r="Q480" s="531"/>
      <c r="R480" s="531"/>
      <c r="S480" s="531"/>
      <c r="T480" s="531"/>
      <c r="U480" s="531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34">
        <v>5.04</v>
      </c>
      <c r="E481" s="534"/>
      <c r="F481" s="534"/>
      <c r="G481" s="127"/>
      <c r="H481" s="52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31"/>
      <c r="P481" s="531"/>
      <c r="Q481" s="531"/>
      <c r="R481" s="531"/>
      <c r="S481" s="531"/>
      <c r="T481" s="531"/>
      <c r="U481" s="531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34">
        <v>5.04</v>
      </c>
      <c r="E482" s="534"/>
      <c r="F482" s="534"/>
      <c r="G482" s="127"/>
      <c r="H482" s="52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31"/>
      <c r="P482" s="531"/>
      <c r="Q482" s="531"/>
      <c r="R482" s="531"/>
      <c r="S482" s="531"/>
      <c r="T482" s="531"/>
      <c r="U482" s="531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34">
        <v>5.04</v>
      </c>
      <c r="E483" s="534"/>
      <c r="F483" s="534"/>
      <c r="G483" s="127"/>
      <c r="H483" s="52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31"/>
      <c r="P483" s="531"/>
      <c r="Q483" s="531"/>
      <c r="R483" s="531"/>
      <c r="S483" s="531"/>
      <c r="T483" s="531"/>
      <c r="U483" s="531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34">
        <v>5.04</v>
      </c>
      <c r="E484" s="534"/>
      <c r="F484" s="534"/>
      <c r="G484" s="127"/>
      <c r="H484" s="52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31"/>
      <c r="P484" s="531"/>
      <c r="Q484" s="531"/>
      <c r="R484" s="531"/>
      <c r="S484" s="531"/>
      <c r="T484" s="531"/>
      <c r="U484" s="531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34">
        <v>5.04</v>
      </c>
      <c r="E485" s="534"/>
      <c r="F485" s="534"/>
      <c r="G485" s="127"/>
      <c r="H485" s="52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31"/>
      <c r="P485" s="531"/>
      <c r="Q485" s="531"/>
      <c r="R485" s="531"/>
      <c r="S485" s="531"/>
      <c r="T485" s="531"/>
      <c r="U485" s="531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34">
        <v>5.04</v>
      </c>
      <c r="E486" s="534"/>
      <c r="F486" s="534"/>
      <c r="G486" s="127"/>
      <c r="H486" s="52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31"/>
      <c r="P486" s="531"/>
      <c r="Q486" s="531"/>
      <c r="R486" s="531"/>
      <c r="S486" s="531"/>
      <c r="T486" s="531"/>
      <c r="U486" s="531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34">
        <v>5.04</v>
      </c>
      <c r="E487" s="534"/>
      <c r="F487" s="534"/>
      <c r="G487" s="127"/>
      <c r="H487" s="52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31"/>
      <c r="P487" s="531"/>
      <c r="Q487" s="531"/>
      <c r="R487" s="531"/>
      <c r="S487" s="531"/>
      <c r="T487" s="531"/>
      <c r="U487" s="531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34">
        <v>5.04</v>
      </c>
      <c r="E488" s="534"/>
      <c r="F488" s="534"/>
      <c r="G488" s="127"/>
      <c r="H488" s="52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31"/>
      <c r="P488" s="531"/>
      <c r="Q488" s="531"/>
      <c r="R488" s="531"/>
      <c r="S488" s="531"/>
      <c r="T488" s="531"/>
      <c r="U488" s="531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34">
        <v>5.04</v>
      </c>
      <c r="E489" s="534"/>
      <c r="F489" s="534"/>
      <c r="G489" s="127"/>
      <c r="H489" s="52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31"/>
      <c r="P489" s="531"/>
      <c r="Q489" s="531"/>
      <c r="R489" s="531"/>
      <c r="S489" s="531"/>
      <c r="T489" s="531"/>
      <c r="U489" s="531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11" t="s">
        <v>234</v>
      </c>
      <c r="B490" s="612"/>
      <c r="C490" s="532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29"/>
      <c r="D491" s="534">
        <v>3.65</v>
      </c>
      <c r="E491" s="534"/>
      <c r="F491" s="535"/>
      <c r="G491" s="127"/>
      <c r="H491" s="523">
        <f t="shared" ref="H491:H505" si="127">D491*G491</f>
        <v>0</v>
      </c>
      <c r="I491" s="128"/>
      <c r="J491" s="129" t="str">
        <f t="array" ref="J491">IF(ISERROR(G491/I491),"",G491/I491)</f>
        <v/>
      </c>
      <c r="K491" s="52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31"/>
      <c r="P491" s="531"/>
      <c r="Q491" s="531"/>
      <c r="R491" s="531"/>
      <c r="S491" s="531"/>
      <c r="T491" s="531"/>
      <c r="U491" s="531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29"/>
      <c r="D492" s="534">
        <v>6.58</v>
      </c>
      <c r="E492" s="534"/>
      <c r="F492" s="534"/>
      <c r="G492" s="127"/>
      <c r="H492" s="52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31"/>
      <c r="P492" s="531"/>
      <c r="Q492" s="531"/>
      <c r="R492" s="531"/>
      <c r="S492" s="531"/>
      <c r="T492" s="531"/>
      <c r="U492" s="531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29"/>
      <c r="D493" s="534">
        <v>7.8</v>
      </c>
      <c r="E493" s="534"/>
      <c r="F493" s="534"/>
      <c r="G493" s="127"/>
      <c r="H493" s="52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31"/>
      <c r="P493" s="531"/>
      <c r="Q493" s="531"/>
      <c r="R493" s="531"/>
      <c r="S493" s="531"/>
      <c r="T493" s="531"/>
      <c r="U493" s="531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29"/>
      <c r="D494" s="534">
        <v>4.4000000000000004</v>
      </c>
      <c r="E494" s="534"/>
      <c r="F494" s="534"/>
      <c r="G494" s="127"/>
      <c r="H494" s="52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31"/>
      <c r="P494" s="531"/>
      <c r="Q494" s="531"/>
      <c r="R494" s="531"/>
      <c r="S494" s="531"/>
      <c r="T494" s="531"/>
      <c r="U494" s="531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34"/>
      <c r="E495" s="534"/>
      <c r="F495" s="534"/>
      <c r="G495" s="127"/>
      <c r="H495" s="523">
        <f t="shared" si="127"/>
        <v>0</v>
      </c>
      <c r="I495" s="128"/>
      <c r="J495" s="129"/>
      <c r="K495" s="130"/>
      <c r="L495" s="128"/>
      <c r="M495" s="108"/>
      <c r="N495" s="129"/>
      <c r="O495" s="531"/>
      <c r="P495" s="531"/>
      <c r="Q495" s="531"/>
      <c r="R495" s="531"/>
      <c r="S495" s="531"/>
      <c r="T495" s="531"/>
      <c r="U495" s="531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29"/>
      <c r="D496" s="534"/>
      <c r="E496" s="534"/>
      <c r="F496" s="534"/>
      <c r="G496" s="127"/>
      <c r="H496" s="52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31"/>
      <c r="P496" s="531"/>
      <c r="Q496" s="531"/>
      <c r="R496" s="531"/>
      <c r="S496" s="531"/>
      <c r="T496" s="531"/>
      <c r="U496" s="531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29" t="s">
        <v>239</v>
      </c>
      <c r="C497" s="529" t="s">
        <v>179</v>
      </c>
      <c r="D497" s="534">
        <v>6.04</v>
      </c>
      <c r="E497" s="534"/>
      <c r="F497" s="534"/>
      <c r="G497" s="127"/>
      <c r="H497" s="52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31"/>
      <c r="P497" s="531"/>
      <c r="Q497" s="531"/>
      <c r="R497" s="531"/>
      <c r="S497" s="531"/>
      <c r="T497" s="531"/>
      <c r="U497" s="531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29" t="s">
        <v>239</v>
      </c>
      <c r="C498" s="529" t="s">
        <v>186</v>
      </c>
      <c r="D498" s="534">
        <v>6.04</v>
      </c>
      <c r="E498" s="534"/>
      <c r="F498" s="534"/>
      <c r="G498" s="127"/>
      <c r="H498" s="52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31"/>
      <c r="P498" s="531"/>
      <c r="Q498" s="531"/>
      <c r="R498" s="531"/>
      <c r="S498" s="531"/>
      <c r="T498" s="531"/>
      <c r="U498" s="531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29" t="s">
        <v>440</v>
      </c>
      <c r="C499" s="529" t="s">
        <v>179</v>
      </c>
      <c r="D499" s="534"/>
      <c r="E499" s="534"/>
      <c r="F499" s="534"/>
      <c r="G499" s="127"/>
      <c r="H499" s="523">
        <f t="shared" si="127"/>
        <v>0</v>
      </c>
      <c r="I499" s="128"/>
      <c r="J499" s="129"/>
      <c r="K499" s="130"/>
      <c r="L499" s="128"/>
      <c r="M499" s="108"/>
      <c r="N499" s="129"/>
      <c r="O499" s="531"/>
      <c r="P499" s="531"/>
      <c r="Q499" s="531"/>
      <c r="R499" s="531"/>
      <c r="S499" s="531"/>
      <c r="T499" s="531"/>
      <c r="U499" s="531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29" t="s">
        <v>440</v>
      </c>
      <c r="C500" s="529" t="s">
        <v>186</v>
      </c>
      <c r="D500" s="534"/>
      <c r="E500" s="534"/>
      <c r="F500" s="534"/>
      <c r="G500" s="127"/>
      <c r="H500" s="523">
        <f t="shared" si="127"/>
        <v>0</v>
      </c>
      <c r="I500" s="128"/>
      <c r="J500" s="129"/>
      <c r="K500" s="130"/>
      <c r="L500" s="128"/>
      <c r="M500" s="108"/>
      <c r="N500" s="129"/>
      <c r="O500" s="531"/>
      <c r="P500" s="531"/>
      <c r="Q500" s="531"/>
      <c r="R500" s="531"/>
      <c r="S500" s="531"/>
      <c r="T500" s="531"/>
      <c r="U500" s="531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22" t="s">
        <v>240</v>
      </c>
      <c r="C501" s="125"/>
      <c r="D501" s="534">
        <v>7.3</v>
      </c>
      <c r="E501" s="534"/>
      <c r="F501" s="534"/>
      <c r="G501" s="127"/>
      <c r="H501" s="52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31"/>
      <c r="P501" s="531"/>
      <c r="Q501" s="531"/>
      <c r="R501" s="531"/>
      <c r="S501" s="531"/>
      <c r="T501" s="531"/>
      <c r="U501" s="531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22" t="s">
        <v>241</v>
      </c>
      <c r="C502" s="125"/>
      <c r="D502" s="534">
        <f>78*120/1000</f>
        <v>9.36</v>
      </c>
      <c r="E502" s="534"/>
      <c r="F502" s="534"/>
      <c r="G502" s="127"/>
      <c r="H502" s="523">
        <f t="shared" si="127"/>
        <v>0</v>
      </c>
      <c r="I502" s="128"/>
      <c r="J502" s="129"/>
      <c r="K502" s="130"/>
      <c r="L502" s="128"/>
      <c r="M502" s="108"/>
      <c r="N502" s="129"/>
      <c r="O502" s="531"/>
      <c r="P502" s="531"/>
      <c r="Q502" s="531"/>
      <c r="R502" s="531"/>
      <c r="S502" s="531"/>
      <c r="T502" s="531"/>
      <c r="U502" s="531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22" t="s">
        <v>242</v>
      </c>
      <c r="C503" s="125"/>
      <c r="D503" s="534">
        <v>4.5</v>
      </c>
      <c r="E503" s="534"/>
      <c r="F503" s="534"/>
      <c r="G503" s="127"/>
      <c r="H503" s="523">
        <f t="shared" si="127"/>
        <v>0</v>
      </c>
      <c r="I503" s="128"/>
      <c r="J503" s="129"/>
      <c r="K503" s="130"/>
      <c r="L503" s="128"/>
      <c r="M503" s="108"/>
      <c r="N503" s="129"/>
      <c r="O503" s="531"/>
      <c r="P503" s="531"/>
      <c r="Q503" s="531"/>
      <c r="R503" s="531"/>
      <c r="S503" s="531"/>
      <c r="T503" s="531"/>
      <c r="U503" s="531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22" t="s">
        <v>243</v>
      </c>
      <c r="C504" s="125"/>
      <c r="D504" s="534">
        <v>4.5</v>
      </c>
      <c r="E504" s="534"/>
      <c r="F504" s="534"/>
      <c r="G504" s="127"/>
      <c r="H504" s="523">
        <f t="shared" si="127"/>
        <v>0</v>
      </c>
      <c r="I504" s="128"/>
      <c r="J504" s="129"/>
      <c r="K504" s="130"/>
      <c r="L504" s="128"/>
      <c r="M504" s="108"/>
      <c r="N504" s="129"/>
      <c r="O504" s="531"/>
      <c r="P504" s="531"/>
      <c r="Q504" s="531"/>
      <c r="R504" s="531"/>
      <c r="S504" s="531"/>
      <c r="T504" s="531"/>
      <c r="U504" s="531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22"/>
      <c r="C505" s="125"/>
      <c r="D505" s="534"/>
      <c r="E505" s="534"/>
      <c r="F505" s="534"/>
      <c r="G505" s="127"/>
      <c r="H505" s="523">
        <f t="shared" si="127"/>
        <v>0</v>
      </c>
      <c r="I505" s="128"/>
      <c r="J505" s="129"/>
      <c r="K505" s="130"/>
      <c r="L505" s="128"/>
      <c r="M505" s="108"/>
      <c r="N505" s="129"/>
      <c r="O505" s="531"/>
      <c r="P505" s="531"/>
      <c r="Q505" s="531"/>
      <c r="R505" s="531"/>
      <c r="S505" s="531"/>
      <c r="T505" s="531"/>
      <c r="U505" s="531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11" t="s">
        <v>244</v>
      </c>
      <c r="B506" s="612"/>
      <c r="C506" s="532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13" t="s">
        <v>246</v>
      </c>
      <c r="B507" s="614"/>
      <c r="C507" s="614"/>
      <c r="D507" s="614"/>
      <c r="E507" s="614"/>
      <c r="F507" s="61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6" t="s">
        <v>471</v>
      </c>
      <c r="B508" s="525" t="s">
        <v>247</v>
      </c>
      <c r="C508" s="599" t="s">
        <v>248</v>
      </c>
      <c r="D508" s="600"/>
      <c r="E508" s="670" t="s">
        <v>249</v>
      </c>
      <c r="F508" s="670"/>
      <c r="G508" s="577" t="s">
        <v>250</v>
      </c>
      <c r="H508" s="577"/>
      <c r="I508" s="607" t="s">
        <v>251</v>
      </c>
      <c r="J508" s="607"/>
      <c r="K508" s="607" t="s">
        <v>252</v>
      </c>
      <c r="L508" s="607"/>
      <c r="M508" s="607" t="s">
        <v>253</v>
      </c>
      <c r="N508" s="607"/>
      <c r="O508" s="607" t="s">
        <v>254</v>
      </c>
      <c r="P508" s="577" t="s">
        <v>255</v>
      </c>
      <c r="Q508" s="577"/>
      <c r="R508" s="577" t="s">
        <v>252</v>
      </c>
      <c r="S508" s="577"/>
      <c r="T508" s="577" t="s">
        <v>256</v>
      </c>
      <c r="U508" s="577"/>
      <c r="V508" s="577" t="s">
        <v>257</v>
      </c>
      <c r="W508" s="577"/>
      <c r="X508" s="577" t="s">
        <v>252</v>
      </c>
      <c r="Y508" s="577"/>
      <c r="Z508" s="577" t="s">
        <v>256</v>
      </c>
      <c r="AA508" s="577"/>
    </row>
    <row r="509" spans="1:27" ht="20.100000000000001" hidden="1" customHeight="1">
      <c r="A509" s="617"/>
      <c r="B509" s="525" t="s">
        <v>258</v>
      </c>
      <c r="C509" s="599">
        <v>0</v>
      </c>
      <c r="D509" s="600"/>
      <c r="E509" s="670">
        <f>C509*11</f>
        <v>0</v>
      </c>
      <c r="F509" s="670"/>
      <c r="G509" s="577">
        <v>0</v>
      </c>
      <c r="H509" s="577"/>
      <c r="I509" s="610">
        <f>G509*11</f>
        <v>0</v>
      </c>
      <c r="J509" s="610"/>
      <c r="K509" s="610">
        <f>E509-I509</f>
        <v>0</v>
      </c>
      <c r="L509" s="610"/>
      <c r="M509" s="608" t="str">
        <f>IF(ISERROR(K509/E509),"",K509/E509)</f>
        <v/>
      </c>
      <c r="N509" s="608"/>
      <c r="O509" s="607"/>
      <c r="P509" s="577" t="s">
        <v>201</v>
      </c>
      <c r="Q509" s="577"/>
      <c r="R509" s="606">
        <f>SUM(O370:U370)</f>
        <v>0</v>
      </c>
      <c r="S509" s="606"/>
      <c r="T509" s="601" t="str">
        <f t="array" ref="T509">IF(ISERROR(R509/R516),"",R509/R516)</f>
        <v/>
      </c>
      <c r="U509" s="601"/>
      <c r="V509" s="577" t="s">
        <v>259</v>
      </c>
      <c r="W509" s="577"/>
      <c r="X509" s="604">
        <f>SUM(O370,O428,O463,O479,O490,O506)</f>
        <v>0</v>
      </c>
      <c r="Y509" s="604"/>
      <c r="Z509" s="601" t="str">
        <f t="array" ref="Z509">IF(ISERROR(X509/X516),"",X509/X516)</f>
        <v/>
      </c>
      <c r="AA509" s="601"/>
    </row>
    <row r="510" spans="1:27" ht="20.100000000000001" hidden="1" customHeight="1">
      <c r="A510" s="617"/>
      <c r="B510" s="525" t="s">
        <v>260</v>
      </c>
      <c r="C510" s="599">
        <v>0</v>
      </c>
      <c r="D510" s="600"/>
      <c r="E510" s="670">
        <f>C510*11</f>
        <v>0</v>
      </c>
      <c r="F510" s="670"/>
      <c r="G510" s="577">
        <v>0</v>
      </c>
      <c r="H510" s="577"/>
      <c r="I510" s="610">
        <f>G510*11</f>
        <v>0</v>
      </c>
      <c r="J510" s="610"/>
      <c r="K510" s="610">
        <f>E510-I510</f>
        <v>0</v>
      </c>
      <c r="L510" s="610"/>
      <c r="M510" s="608" t="str">
        <f>IF(ISERROR(K510/E510),"",K510/E510)</f>
        <v/>
      </c>
      <c r="N510" s="608"/>
      <c r="O510" s="607"/>
      <c r="P510" s="577" t="s">
        <v>216</v>
      </c>
      <c r="Q510" s="577"/>
      <c r="R510" s="606">
        <f>SUM(O428:U428)</f>
        <v>0</v>
      </c>
      <c r="S510" s="606"/>
      <c r="T510" s="601" t="str">
        <f>IF(ISERROR(R510/R516),"",R510/R516)</f>
        <v/>
      </c>
      <c r="U510" s="601"/>
      <c r="V510" s="577" t="s">
        <v>261</v>
      </c>
      <c r="W510" s="577"/>
      <c r="X510" s="604">
        <f>SUM(O371,O429,O464,O480,O491,O507)</f>
        <v>0</v>
      </c>
      <c r="Y510" s="604"/>
      <c r="Z510" s="601" t="str">
        <f>IF(ISERROR(X510/X516),"",X510/X516)</f>
        <v/>
      </c>
      <c r="AA510" s="601"/>
    </row>
    <row r="511" spans="1:27" ht="20.100000000000001" hidden="1" customHeight="1">
      <c r="A511" s="617"/>
      <c r="B511" s="525" t="s">
        <v>262</v>
      </c>
      <c r="C511" s="599">
        <v>0</v>
      </c>
      <c r="D511" s="600"/>
      <c r="E511" s="670">
        <f>C511*11</f>
        <v>0</v>
      </c>
      <c r="F511" s="670"/>
      <c r="G511" s="577">
        <v>0</v>
      </c>
      <c r="H511" s="577"/>
      <c r="I511" s="610">
        <f>G511*11</f>
        <v>0</v>
      </c>
      <c r="J511" s="610"/>
      <c r="K511" s="610">
        <f>E511-I511</f>
        <v>0</v>
      </c>
      <c r="L511" s="610"/>
      <c r="M511" s="608" t="str">
        <f>IF(ISERROR(K511/E511),"",K511/E511)</f>
        <v/>
      </c>
      <c r="N511" s="608"/>
      <c r="O511" s="607"/>
      <c r="P511" s="577" t="s">
        <v>224</v>
      </c>
      <c r="Q511" s="577"/>
      <c r="R511" s="606">
        <f>SUM(O463:U463)</f>
        <v>0</v>
      </c>
      <c r="S511" s="606"/>
      <c r="T511" s="601" t="str">
        <f>IF(ISERROR(R511/R516),"",R511/R516)</f>
        <v/>
      </c>
      <c r="U511" s="601"/>
      <c r="V511" s="577" t="s">
        <v>263</v>
      </c>
      <c r="W511" s="577"/>
      <c r="X511" s="604">
        <f>SUM(O373,O430,O465,O481,O492,O508)</f>
        <v>0</v>
      </c>
      <c r="Y511" s="604"/>
      <c r="Z511" s="601" t="str">
        <f>IF(ISERROR(X511/X516),"",X511/X516)</f>
        <v/>
      </c>
      <c r="AA511" s="601"/>
    </row>
    <row r="512" spans="1:27" ht="20.100000000000001" hidden="1" customHeight="1">
      <c r="A512" s="617"/>
      <c r="B512" s="525" t="s">
        <v>264</v>
      </c>
      <c r="C512" s="599">
        <v>1</v>
      </c>
      <c r="D512" s="600"/>
      <c r="E512" s="670">
        <f>C512*11</f>
        <v>11</v>
      </c>
      <c r="F512" s="670"/>
      <c r="G512" s="577">
        <v>1</v>
      </c>
      <c r="H512" s="577"/>
      <c r="I512" s="610">
        <f>G512*11</f>
        <v>11</v>
      </c>
      <c r="J512" s="610"/>
      <c r="K512" s="610">
        <f>E512-I512</f>
        <v>0</v>
      </c>
      <c r="L512" s="610"/>
      <c r="M512" s="608">
        <f>IF(ISERROR(K512/E512),"",K512/E512)</f>
        <v>0</v>
      </c>
      <c r="N512" s="608"/>
      <c r="O512" s="607"/>
      <c r="P512" s="577" t="s">
        <v>231</v>
      </c>
      <c r="Q512" s="577"/>
      <c r="R512" s="606">
        <f>SUM(O479:U479)</f>
        <v>0</v>
      </c>
      <c r="S512" s="606"/>
      <c r="T512" s="601" t="str">
        <f>IF(ISERROR(R512/R516),"",R512/R516)</f>
        <v/>
      </c>
      <c r="U512" s="601"/>
      <c r="V512" s="577" t="s">
        <v>265</v>
      </c>
      <c r="W512" s="577"/>
      <c r="X512" s="604">
        <f>SUM(O374,O431,O466,O482,O493,O509)</f>
        <v>0</v>
      </c>
      <c r="Y512" s="604"/>
      <c r="Z512" s="601" t="str">
        <f>IF(ISERROR(X512/X516),"",X512/X516)</f>
        <v/>
      </c>
      <c r="AA512" s="601"/>
    </row>
    <row r="513" spans="1:27" ht="20.100000000000001" hidden="1" customHeight="1">
      <c r="A513" s="618"/>
      <c r="B513" s="525" t="s">
        <v>266</v>
      </c>
      <c r="C513" s="609">
        <f>SUM(C509:D512)</f>
        <v>1</v>
      </c>
      <c r="D513" s="583"/>
      <c r="E513" s="670">
        <f>SUM(E509:F512)</f>
        <v>11</v>
      </c>
      <c r="F513" s="670"/>
      <c r="G513" s="577">
        <f>SUM(G509:H512)</f>
        <v>1</v>
      </c>
      <c r="H513" s="577"/>
      <c r="I513" s="610">
        <f>SUM(I509:J512)</f>
        <v>11</v>
      </c>
      <c r="J513" s="610"/>
      <c r="K513" s="610">
        <f>SUM(K509:L512)</f>
        <v>0</v>
      </c>
      <c r="L513" s="610"/>
      <c r="M513" s="608">
        <f>IF(ISERROR(K513/E513),"",K513/E513)</f>
        <v>0</v>
      </c>
      <c r="N513" s="608"/>
      <c r="O513" s="607"/>
      <c r="P513" s="577" t="s">
        <v>234</v>
      </c>
      <c r="Q513" s="577"/>
      <c r="R513" s="606">
        <f>SUM(O490:U490)</f>
        <v>0</v>
      </c>
      <c r="S513" s="606"/>
      <c r="T513" s="601" t="str">
        <f>IF(ISERROR(R513/R516),"",R513/R516)</f>
        <v/>
      </c>
      <c r="U513" s="601"/>
      <c r="V513" s="577" t="s">
        <v>267</v>
      </c>
      <c r="W513" s="577"/>
      <c r="X513" s="604">
        <f>SUM(O375,O432,O467,O483,O494,O510)</f>
        <v>0</v>
      </c>
      <c r="Y513" s="604"/>
      <c r="Z513" s="601" t="str">
        <f>IF(ISERROR(X513/X516),"",X513/X516)</f>
        <v/>
      </c>
      <c r="AA513" s="601"/>
    </row>
    <row r="514" spans="1:27" ht="20.100000000000001" hidden="1" customHeight="1">
      <c r="A514" s="261" t="s">
        <v>472</v>
      </c>
      <c r="B514" s="525">
        <f>G507</f>
        <v>0</v>
      </c>
      <c r="C514" s="587" t="s">
        <v>269</v>
      </c>
      <c r="D514" s="586"/>
      <c r="E514" s="669">
        <f>H507</f>
        <v>0</v>
      </c>
      <c r="F514" s="669"/>
      <c r="G514" s="577" t="s">
        <v>270</v>
      </c>
      <c r="H514" s="577"/>
      <c r="I514" s="605" t="str">
        <f>L507</f>
        <v/>
      </c>
      <c r="J514" s="605"/>
      <c r="K514" s="607" t="s">
        <v>271</v>
      </c>
      <c r="L514" s="607"/>
      <c r="M514" s="605" t="str">
        <f>J507</f>
        <v/>
      </c>
      <c r="N514" s="605"/>
      <c r="O514" s="607"/>
      <c r="P514" s="577" t="s">
        <v>244</v>
      </c>
      <c r="Q514" s="577"/>
      <c r="R514" s="606">
        <f>SUM(O506:U506)</f>
        <v>0</v>
      </c>
      <c r="S514" s="606"/>
      <c r="T514" s="601" t="str">
        <f>IF(ISERROR(R514/R516),"",R514/R516)</f>
        <v/>
      </c>
      <c r="U514" s="601"/>
      <c r="V514" s="577" t="s">
        <v>272</v>
      </c>
      <c r="W514" s="577"/>
      <c r="X514" s="604">
        <f>SUM(O376,O433,O468,O484,O495,O511)</f>
        <v>0</v>
      </c>
      <c r="Y514" s="604"/>
      <c r="Z514" s="601" t="str">
        <f>IF(ISERROR(X514/X516),"",X514/X516)</f>
        <v/>
      </c>
      <c r="AA514" s="601"/>
    </row>
    <row r="515" spans="1:27" ht="20.100000000000001" hidden="1" customHeight="1">
      <c r="A515" s="262" t="s">
        <v>473</v>
      </c>
      <c r="B515" s="525">
        <f>I507+C513</f>
        <v>1</v>
      </c>
      <c r="C515" s="584" t="s">
        <v>251</v>
      </c>
      <c r="D515" s="585"/>
      <c r="E515" s="669">
        <f>K507+I513</f>
        <v>11</v>
      </c>
      <c r="F515" s="669"/>
      <c r="G515" s="577" t="s">
        <v>274</v>
      </c>
      <c r="H515" s="577"/>
      <c r="I515" s="605">
        <f>B515-E515</f>
        <v>-10</v>
      </c>
      <c r="J515" s="605"/>
      <c r="K515" s="607" t="s">
        <v>275</v>
      </c>
      <c r="L515" s="607"/>
      <c r="M515" s="608">
        <f>IF(ISERROR(I515/E515),"",I515/E515)</f>
        <v>-0.90909090909090906</v>
      </c>
      <c r="N515" s="608"/>
      <c r="O515" s="607"/>
      <c r="P515" s="577" t="s">
        <v>245</v>
      </c>
      <c r="Q515" s="577"/>
      <c r="R515" s="606"/>
      <c r="S515" s="606"/>
      <c r="T515" s="601" t="str">
        <f>IF(ISERROR(R515/R516),"",R515/R516)</f>
        <v/>
      </c>
      <c r="U515" s="601"/>
      <c r="V515" s="577" t="s">
        <v>264</v>
      </c>
      <c r="W515" s="577"/>
      <c r="X515" s="604">
        <f>SUM(O377,O434,O469,O489,O496,O512)</f>
        <v>0</v>
      </c>
      <c r="Y515" s="604"/>
      <c r="Z515" s="601" t="str">
        <f>IF(ISERROR(X515/X516),"",X515/X516)</f>
        <v/>
      </c>
      <c r="AA515" s="601"/>
    </row>
    <row r="516" spans="1:27" ht="20.100000000000001" hidden="1" customHeight="1">
      <c r="A516" s="262" t="s">
        <v>474</v>
      </c>
      <c r="B516" s="525">
        <f>N507</f>
        <v>0</v>
      </c>
      <c r="C516" s="584" t="s">
        <v>277</v>
      </c>
      <c r="D516" s="585"/>
      <c r="E516" s="669">
        <f>IF(ISERROR(B516/B515),"",B516/B515)</f>
        <v>0</v>
      </c>
      <c r="F516" s="669"/>
      <c r="G516" s="577" t="s">
        <v>278</v>
      </c>
      <c r="H516" s="577"/>
      <c r="I516" s="607">
        <f>V507</f>
        <v>0</v>
      </c>
      <c r="J516" s="607"/>
      <c r="K516" s="607" t="s">
        <v>279</v>
      </c>
      <c r="L516" s="607"/>
      <c r="M516" s="608" t="str">
        <f t="array" ref="M516">IF(ISERROR(I516/B514),"",I516/B514)</f>
        <v/>
      </c>
      <c r="N516" s="608"/>
      <c r="O516" s="607"/>
      <c r="P516" s="577" t="s">
        <v>266</v>
      </c>
      <c r="Q516" s="577"/>
      <c r="R516" s="606">
        <f>SUM(R509:S515)</f>
        <v>0</v>
      </c>
      <c r="S516" s="606"/>
      <c r="T516" s="601"/>
      <c r="U516" s="601"/>
      <c r="V516" s="577" t="s">
        <v>266</v>
      </c>
      <c r="W516" s="577"/>
      <c r="X516" s="604">
        <f>SUM(X509:Y515)</f>
        <v>0</v>
      </c>
      <c r="Y516" s="604"/>
      <c r="Z516" s="601"/>
      <c r="AA516" s="60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03" t="str">
        <f>IF(ISERROR(#REF!/#REF!),"",#REF!/#REF!)</f>
        <v/>
      </c>
      <c r="H517" s="603"/>
      <c r="I517" s="603"/>
      <c r="J517" s="124"/>
      <c r="K517" s="151"/>
      <c r="L517" s="121"/>
      <c r="M517" s="121"/>
      <c r="N517" s="603" t="str">
        <f>IF(ISERROR(G517/#REF!),"",G517/#REF!)</f>
        <v/>
      </c>
      <c r="O517" s="603"/>
      <c r="P517" s="603"/>
      <c r="Q517" s="603"/>
      <c r="R517" s="603"/>
      <c r="S517" s="526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90" t="s">
        <v>268</v>
      </c>
      <c r="B519" s="590"/>
      <c r="C519" s="599">
        <f>SUM(B171,B342,B514)</f>
        <v>5524</v>
      </c>
      <c r="D519" s="600"/>
      <c r="E519" s="669" t="s">
        <v>269</v>
      </c>
      <c r="F519" s="669"/>
      <c r="G519" s="602">
        <f>SUM(E171,E342,E514)</f>
        <v>31989.129999999997</v>
      </c>
      <c r="H519" s="602"/>
      <c r="I519" s="577" t="s">
        <v>270</v>
      </c>
      <c r="J519" s="590"/>
      <c r="K519" s="599">
        <f>IF(ISERROR(C519/G520),"",C519/G520)</f>
        <v>11.845152009344078</v>
      </c>
      <c r="L519" s="600"/>
      <c r="M519" s="577" t="s">
        <v>271</v>
      </c>
      <c r="N519" s="577"/>
      <c r="O519" s="578">
        <f t="array" ref="O519">IF(ISERROR(C519/C520),"",C519/C520)</f>
        <v>10.895463510848126</v>
      </c>
      <c r="P519" s="57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7" t="s">
        <v>273</v>
      </c>
      <c r="B520" s="577"/>
      <c r="C520" s="599">
        <f>SUM(B172,B343,B515)</f>
        <v>507</v>
      </c>
      <c r="D520" s="600"/>
      <c r="E520" s="669" t="s">
        <v>251</v>
      </c>
      <c r="F520" s="669"/>
      <c r="G520" s="602">
        <f>SUM(E172,E343,E515)</f>
        <v>466.35112792494164</v>
      </c>
      <c r="H520" s="602"/>
      <c r="I520" s="584" t="s">
        <v>274</v>
      </c>
      <c r="J520" s="585"/>
      <c r="K520" s="587">
        <f>C520-G520</f>
        <v>40.648872075058364</v>
      </c>
      <c r="L520" s="586"/>
      <c r="M520" s="587" t="s">
        <v>275</v>
      </c>
      <c r="N520" s="586"/>
      <c r="O520" s="591">
        <f>IF(ISERROR(K520/C520),"",K520/C520)</f>
        <v>8.0175290088872517E-2</v>
      </c>
      <c r="P520" s="59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4" t="s">
        <v>276</v>
      </c>
      <c r="B521" s="585"/>
      <c r="C521" s="599">
        <f>SUM(B173,B344,B516)</f>
        <v>0</v>
      </c>
      <c r="D521" s="600"/>
      <c r="E521" s="667" t="s">
        <v>277</v>
      </c>
      <c r="F521" s="668"/>
      <c r="G521" s="601">
        <f>IF(ISERROR(C521/C520),"",C521/C520)</f>
        <v>0</v>
      </c>
      <c r="H521" s="601"/>
      <c r="I521" s="577" t="s">
        <v>278</v>
      </c>
      <c r="J521" s="590"/>
      <c r="K521" s="602">
        <f>SUM(I173,I344,I516)</f>
        <v>0</v>
      </c>
      <c r="L521" s="602"/>
      <c r="M521" s="590" t="s">
        <v>279</v>
      </c>
      <c r="N521" s="590"/>
      <c r="O521" s="591">
        <f t="array" ref="O521">IF(ISERROR(K521/C519),"",K521/C519)</f>
        <v>0</v>
      </c>
      <c r="P521" s="59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526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4" t="s">
        <v>298</v>
      </c>
      <c r="B523" s="585"/>
      <c r="C523" s="584" t="s">
        <v>299</v>
      </c>
      <c r="D523" s="585"/>
      <c r="E523" s="667" t="s">
        <v>256</v>
      </c>
      <c r="F523" s="668"/>
      <c r="G523" s="593" t="s">
        <v>254</v>
      </c>
      <c r="H523" s="594"/>
      <c r="I523" s="584" t="s">
        <v>255</v>
      </c>
      <c r="J523" s="586"/>
      <c r="K523" s="584" t="s">
        <v>300</v>
      </c>
      <c r="L523" s="585"/>
      <c r="M523" s="584" t="s">
        <v>256</v>
      </c>
      <c r="N523" s="585"/>
      <c r="O523" s="577" t="s">
        <v>257</v>
      </c>
      <c r="P523" s="577"/>
      <c r="Q523" s="584" t="s">
        <v>300</v>
      </c>
      <c r="R523" s="585"/>
      <c r="S523" s="584" t="s">
        <v>256</v>
      </c>
      <c r="T523" s="58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89" t="s">
        <v>201</v>
      </c>
      <c r="B524" s="585"/>
      <c r="C524" s="584">
        <f>SUM(G28,G199,G370)</f>
        <v>1152</v>
      </c>
      <c r="D524" s="585"/>
      <c r="E524" s="667">
        <f>IF(ISERROR(C524/C530),"",C524/C530)</f>
        <v>0.20854453294713976</v>
      </c>
      <c r="F524" s="668"/>
      <c r="G524" s="595"/>
      <c r="H524" s="596"/>
      <c r="I524" s="582" t="s">
        <v>301</v>
      </c>
      <c r="J524" s="588"/>
      <c r="K524" s="587">
        <f t="shared" ref="K524:K529" si="130">SUM(R166,U337,U509)</f>
        <v>0</v>
      </c>
      <c r="L524" s="586"/>
      <c r="M524" s="580" t="str">
        <f t="array" ref="M524">IF(ISERROR(K524/K530),"",K524/K530)</f>
        <v/>
      </c>
      <c r="N524" s="581"/>
      <c r="O524" s="577" t="s">
        <v>259</v>
      </c>
      <c r="P524" s="577"/>
      <c r="Q524" s="578">
        <f t="shared" ref="Q524:Q529" si="131">SUM(X166,AA337,AA509)</f>
        <v>0</v>
      </c>
      <c r="R524" s="579"/>
      <c r="S524" s="580" t="str">
        <f t="array" ref="S524">IF(ISERROR(Q524/Q530),"",Q524/Q530)</f>
        <v/>
      </c>
      <c r="T524" s="58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89" t="s">
        <v>216</v>
      </c>
      <c r="B525" s="585"/>
      <c r="C525" s="584">
        <f>SUM(G86,G257,G428)</f>
        <v>595</v>
      </c>
      <c r="D525" s="585"/>
      <c r="E525" s="667">
        <f>IF(ISERROR(C525/C530),"",C525/C530)</f>
        <v>0.10771180304127444</v>
      </c>
      <c r="F525" s="668"/>
      <c r="G525" s="595"/>
      <c r="H525" s="596"/>
      <c r="I525" s="582" t="s">
        <v>302</v>
      </c>
      <c r="J525" s="588"/>
      <c r="K525" s="587">
        <f t="shared" si="130"/>
        <v>0</v>
      </c>
      <c r="L525" s="586"/>
      <c r="M525" s="580" t="str">
        <f>IF(ISERROR(K525/K530),"",K525/K530)</f>
        <v/>
      </c>
      <c r="N525" s="581"/>
      <c r="O525" s="577" t="s">
        <v>261</v>
      </c>
      <c r="P525" s="577"/>
      <c r="Q525" s="578">
        <f t="shared" si="131"/>
        <v>0</v>
      </c>
      <c r="R525" s="579"/>
      <c r="S525" s="580" t="str">
        <f>IF(ISERROR(Q525/Q530),"",Q525/Q530)</f>
        <v/>
      </c>
      <c r="T525" s="58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89" t="s">
        <v>224</v>
      </c>
      <c r="B526" s="585"/>
      <c r="C526" s="584">
        <f>SUM(G121,G292,G463)</f>
        <v>1762</v>
      </c>
      <c r="D526" s="585"/>
      <c r="E526" s="667">
        <f>IF(ISERROR(C526/C530),"",C526/C530)</f>
        <v>0.31897175959449675</v>
      </c>
      <c r="F526" s="668"/>
      <c r="G526" s="595"/>
      <c r="H526" s="596"/>
      <c r="I526" s="582" t="s">
        <v>303</v>
      </c>
      <c r="J526" s="588"/>
      <c r="K526" s="587">
        <f t="shared" si="130"/>
        <v>0</v>
      </c>
      <c r="L526" s="586"/>
      <c r="M526" s="580" t="str">
        <f>IF(ISERROR(K526/K530),"",K526/K530)</f>
        <v/>
      </c>
      <c r="N526" s="581"/>
      <c r="O526" s="577" t="s">
        <v>263</v>
      </c>
      <c r="P526" s="577"/>
      <c r="Q526" s="578">
        <f t="shared" si="131"/>
        <v>0</v>
      </c>
      <c r="R526" s="579"/>
      <c r="S526" s="580" t="str">
        <f>IF(ISERROR(Q526/Q530),"",Q526/Q530)</f>
        <v/>
      </c>
      <c r="T526" s="58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89" t="s">
        <v>231</v>
      </c>
      <c r="B527" s="585"/>
      <c r="C527" s="584">
        <f>SUM(G137,G308,G479)</f>
        <v>0</v>
      </c>
      <c r="D527" s="585"/>
      <c r="E527" s="667">
        <f>IF(ISERROR(C527/C530),"",C527/C530)</f>
        <v>0</v>
      </c>
      <c r="F527" s="668"/>
      <c r="G527" s="595"/>
      <c r="H527" s="596"/>
      <c r="I527" s="582" t="s">
        <v>304</v>
      </c>
      <c r="J527" s="588"/>
      <c r="K527" s="587">
        <f t="shared" si="130"/>
        <v>0</v>
      </c>
      <c r="L527" s="586"/>
      <c r="M527" s="580" t="str">
        <f>IF(ISERROR(K527/K530),"",K527/K530)</f>
        <v/>
      </c>
      <c r="N527" s="581"/>
      <c r="O527" s="577" t="s">
        <v>305</v>
      </c>
      <c r="P527" s="577"/>
      <c r="Q527" s="578">
        <f t="shared" si="131"/>
        <v>0</v>
      </c>
      <c r="R527" s="579"/>
      <c r="S527" s="580" t="str">
        <f>IF(ISERROR(Q527/Q530),"",Q527/Q530)</f>
        <v/>
      </c>
      <c r="T527" s="58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89" t="s">
        <v>234</v>
      </c>
      <c r="B528" s="585"/>
      <c r="C528" s="584">
        <f>SUM(G148,G319,G490)</f>
        <v>773</v>
      </c>
      <c r="D528" s="585"/>
      <c r="E528" s="667">
        <f>IF(ISERROR(C528/C530),"",C528/C530)</f>
        <v>0.13993482983345401</v>
      </c>
      <c r="F528" s="668"/>
      <c r="G528" s="595"/>
      <c r="H528" s="596"/>
      <c r="I528" s="582" t="s">
        <v>306</v>
      </c>
      <c r="J528" s="588"/>
      <c r="K528" s="587">
        <f t="shared" si="130"/>
        <v>0</v>
      </c>
      <c r="L528" s="586"/>
      <c r="M528" s="580" t="str">
        <f>IF(ISERROR(K528/K530),"",K528/K530)</f>
        <v/>
      </c>
      <c r="N528" s="581"/>
      <c r="O528" s="577" t="s">
        <v>267</v>
      </c>
      <c r="P528" s="577"/>
      <c r="Q528" s="578">
        <f t="shared" si="131"/>
        <v>0</v>
      </c>
      <c r="R528" s="579"/>
      <c r="S528" s="580" t="str">
        <f>IF(ISERROR(Q528/Q530),"",Q528/Q530)</f>
        <v/>
      </c>
      <c r="T528" s="58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89" t="s">
        <v>244</v>
      </c>
      <c r="B529" s="585"/>
      <c r="C529" s="584">
        <f>SUM(G163,G334,G506)</f>
        <v>1242</v>
      </c>
      <c r="D529" s="585"/>
      <c r="E529" s="667">
        <f>IF(ISERROR(C529/C530),"",C529/C530)</f>
        <v>0.22483707458363505</v>
      </c>
      <c r="F529" s="668"/>
      <c r="G529" s="595"/>
      <c r="H529" s="596"/>
      <c r="I529" s="582" t="s">
        <v>307</v>
      </c>
      <c r="J529" s="588"/>
      <c r="K529" s="587">
        <f t="shared" si="130"/>
        <v>0</v>
      </c>
      <c r="L529" s="586"/>
      <c r="M529" s="580" t="str">
        <f>IF(ISERROR(K529/K530),"",K529/K530)</f>
        <v/>
      </c>
      <c r="N529" s="581"/>
      <c r="O529" s="577" t="s">
        <v>272</v>
      </c>
      <c r="P529" s="577"/>
      <c r="Q529" s="578">
        <f t="shared" si="131"/>
        <v>0</v>
      </c>
      <c r="R529" s="579"/>
      <c r="S529" s="580" t="str">
        <f>IF(ISERROR(Q529/Q530),"",Q529/Q530)</f>
        <v/>
      </c>
      <c r="T529" s="58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4" t="s">
        <v>266</v>
      </c>
      <c r="B530" s="585"/>
      <c r="C530" s="584">
        <f>SUM(C524:C529)</f>
        <v>5524</v>
      </c>
      <c r="D530" s="585"/>
      <c r="E530" s="667">
        <f>SUM(E524:F529)</f>
        <v>1</v>
      </c>
      <c r="F530" s="668"/>
      <c r="G530" s="597"/>
      <c r="H530" s="598"/>
      <c r="I530" s="584" t="s">
        <v>266</v>
      </c>
      <c r="J530" s="586"/>
      <c r="K530" s="587">
        <f>SUM(R173,U344,U516)</f>
        <v>0</v>
      </c>
      <c r="L530" s="586"/>
      <c r="M530" s="580"/>
      <c r="N530" s="581"/>
      <c r="O530" s="577" t="s">
        <v>266</v>
      </c>
      <c r="P530" s="577"/>
      <c r="Q530" s="578">
        <f>SUM(Q524:R529)</f>
        <v>0</v>
      </c>
      <c r="R530" s="579"/>
      <c r="S530" s="580">
        <f>SUM(S524:T529)</f>
        <v>0</v>
      </c>
      <c r="T530" s="58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82" t="s">
        <v>308</v>
      </c>
      <c r="B532" s="583"/>
      <c r="C532" s="529" t="s">
        <v>309</v>
      </c>
      <c r="D532" s="529" t="s">
        <v>310</v>
      </c>
      <c r="E532" s="535" t="s">
        <v>311</v>
      </c>
      <c r="F532" s="53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31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23" t="s">
        <v>322</v>
      </c>
      <c r="Q532" s="128" t="s">
        <v>323</v>
      </c>
      <c r="R532" s="108" t="s">
        <v>324</v>
      </c>
      <c r="S532" s="529" t="s">
        <v>325</v>
      </c>
      <c r="T532" s="529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73" t="s">
        <v>327</v>
      </c>
      <c r="B533" s="574"/>
      <c r="C533" s="535">
        <f>D533+E533+F533-G533-O533-P533</f>
        <v>27</v>
      </c>
      <c r="D533" s="535">
        <v>27</v>
      </c>
      <c r="E533" s="535"/>
      <c r="F533" s="535"/>
      <c r="G533" s="106"/>
      <c r="H533" s="535"/>
      <c r="I533" s="535"/>
      <c r="J533" s="535">
        <f>C533-H533-I533</f>
        <v>27</v>
      </c>
      <c r="K533" s="535"/>
      <c r="L533" s="535"/>
      <c r="M533" s="535"/>
      <c r="N533" s="535"/>
      <c r="O533" s="535"/>
      <c r="P533" s="534"/>
      <c r="Q533" s="535">
        <f>J533-K533-L533</f>
        <v>27</v>
      </c>
      <c r="R533" s="108">
        <f>Q533*11-M533-N533</f>
        <v>297</v>
      </c>
      <c r="S533" s="530">
        <f t="array" ref="S533">IF(ISERROR(Q533/J533),"",Q533/J533)</f>
        <v>1</v>
      </c>
      <c r="T533" s="530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73" t="s">
        <v>328</v>
      </c>
      <c r="B534" s="574"/>
      <c r="C534" s="535">
        <f>D534+E534+F534-G534-O534-P534</f>
        <v>34</v>
      </c>
      <c r="D534" s="109">
        <v>34</v>
      </c>
      <c r="E534" s="109"/>
      <c r="F534" s="109"/>
      <c r="G534" s="106"/>
      <c r="H534" s="535"/>
      <c r="I534" s="535"/>
      <c r="J534" s="535">
        <f>C534-H534-I534</f>
        <v>34</v>
      </c>
      <c r="K534" s="535"/>
      <c r="L534" s="535"/>
      <c r="M534" s="535"/>
      <c r="N534" s="535"/>
      <c r="O534" s="109"/>
      <c r="P534" s="110"/>
      <c r="Q534" s="535">
        <f>J534-K534-L534</f>
        <v>34</v>
      </c>
      <c r="R534" s="108">
        <f>Q534*11-M534-N534</f>
        <v>374</v>
      </c>
      <c r="S534" s="530">
        <f t="array" ref="S534">IF(ISERROR(Q534/J534),"",Q534/J534)</f>
        <v>1</v>
      </c>
      <c r="T534" s="530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73" t="s">
        <v>329</v>
      </c>
      <c r="B535" s="574"/>
      <c r="C535" s="535">
        <f>D535+E535+F535-G535-O535-P535</f>
        <v>8</v>
      </c>
      <c r="D535" s="109">
        <v>8</v>
      </c>
      <c r="E535" s="109"/>
      <c r="F535" s="109"/>
      <c r="G535" s="106"/>
      <c r="H535" s="535"/>
      <c r="I535" s="535"/>
      <c r="J535" s="535">
        <f>C535-H535-I535</f>
        <v>8</v>
      </c>
      <c r="K535" s="535"/>
      <c r="L535" s="535"/>
      <c r="M535" s="535"/>
      <c r="N535" s="535"/>
      <c r="O535" s="109"/>
      <c r="P535" s="110"/>
      <c r="Q535" s="535">
        <f>J535-K535-L535</f>
        <v>8</v>
      </c>
      <c r="R535" s="108">
        <f>Q535*11-M535-N535</f>
        <v>88</v>
      </c>
      <c r="S535" s="530">
        <f t="array" ref="S535">IF(ISERROR(Q535/J535),"",Q535/J535)</f>
        <v>1</v>
      </c>
      <c r="T535" s="530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75" t="s">
        <v>330</v>
      </c>
      <c r="B536" s="576"/>
      <c r="C536" s="111">
        <f>SUM(C533:C535)</f>
        <v>69</v>
      </c>
      <c r="D536" s="111">
        <f t="shared" ref="D536:N536" si="132">SUM(D533:D535)</f>
        <v>69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69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69</v>
      </c>
      <c r="R536" s="113">
        <f>SUM(R533:R535)</f>
        <v>759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I121" sqref="I12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46" t="s">
        <v>413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</row>
    <row r="2" spans="1:27" ht="18.75">
      <c r="A2" s="647"/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48" t="s">
        <v>12</v>
      </c>
      <c r="B4" s="648" t="s">
        <v>25</v>
      </c>
      <c r="C4" s="648" t="s">
        <v>26</v>
      </c>
      <c r="D4" s="648" t="s">
        <v>27</v>
      </c>
      <c r="E4" s="654" t="s">
        <v>28</v>
      </c>
      <c r="F4" s="654" t="s">
        <v>29</v>
      </c>
      <c r="G4" s="644" t="s">
        <v>30</v>
      </c>
      <c r="H4" s="644"/>
      <c r="I4" s="648" t="s">
        <v>31</v>
      </c>
      <c r="J4" s="659" t="s">
        <v>32</v>
      </c>
      <c r="K4" s="662" t="s">
        <v>33</v>
      </c>
      <c r="L4" s="648" t="s">
        <v>34</v>
      </c>
      <c r="M4" s="665" t="s">
        <v>35</v>
      </c>
      <c r="N4" s="645" t="s">
        <v>36</v>
      </c>
      <c r="O4" s="644" t="s">
        <v>37</v>
      </c>
      <c r="P4" s="644"/>
      <c r="Q4" s="644"/>
      <c r="R4" s="644"/>
      <c r="S4" s="644"/>
      <c r="T4" s="644"/>
      <c r="U4" s="644"/>
      <c r="V4" s="644" t="s">
        <v>38</v>
      </c>
      <c r="W4" s="645" t="s">
        <v>39</v>
      </c>
      <c r="X4" s="644" t="s">
        <v>40</v>
      </c>
      <c r="Y4" s="644"/>
      <c r="Z4" s="644"/>
      <c r="AA4" s="644"/>
    </row>
    <row r="5" spans="1:27" s="104" customFormat="1" ht="15" customHeight="1">
      <c r="A5" s="649"/>
      <c r="B5" s="649"/>
      <c r="C5" s="649"/>
      <c r="D5" s="649"/>
      <c r="E5" s="655"/>
      <c r="F5" s="655"/>
      <c r="G5" s="644"/>
      <c r="H5" s="644"/>
      <c r="I5" s="649"/>
      <c r="J5" s="660"/>
      <c r="K5" s="663"/>
      <c r="L5" s="649"/>
      <c r="M5" s="666"/>
      <c r="N5" s="645"/>
      <c r="O5" s="644" t="s">
        <v>41</v>
      </c>
      <c r="P5" s="644" t="s">
        <v>42</v>
      </c>
      <c r="Q5" s="644" t="s">
        <v>43</v>
      </c>
      <c r="R5" s="657" t="s">
        <v>44</v>
      </c>
      <c r="S5" s="658" t="s">
        <v>45</v>
      </c>
      <c r="T5" s="644" t="s">
        <v>46</v>
      </c>
      <c r="U5" s="644" t="s">
        <v>47</v>
      </c>
      <c r="V5" s="644"/>
      <c r="W5" s="645"/>
      <c r="X5" s="644" t="s">
        <v>13</v>
      </c>
      <c r="Y5" s="644" t="s">
        <v>48</v>
      </c>
      <c r="Z5" s="644" t="s">
        <v>49</v>
      </c>
      <c r="AA5" s="644" t="s">
        <v>47</v>
      </c>
    </row>
    <row r="6" spans="1:27" s="104" customFormat="1" ht="27.75" customHeight="1">
      <c r="A6" s="650"/>
      <c r="B6" s="650"/>
      <c r="C6" s="650"/>
      <c r="D6" s="650"/>
      <c r="E6" s="656"/>
      <c r="F6" s="656"/>
      <c r="G6" s="304" t="s">
        <v>50</v>
      </c>
      <c r="H6" s="548" t="s">
        <v>51</v>
      </c>
      <c r="I6" s="650"/>
      <c r="J6" s="661"/>
      <c r="K6" s="664"/>
      <c r="L6" s="650"/>
      <c r="M6" s="666"/>
      <c r="N6" s="645"/>
      <c r="O6" s="644"/>
      <c r="P6" s="644"/>
      <c r="Q6" s="644"/>
      <c r="R6" s="657"/>
      <c r="S6" s="658"/>
      <c r="T6" s="644"/>
      <c r="U6" s="644"/>
      <c r="V6" s="644"/>
      <c r="W6" s="645"/>
      <c r="X6" s="644"/>
      <c r="Y6" s="644"/>
      <c r="Z6" s="644"/>
      <c r="AA6" s="644"/>
    </row>
    <row r="7" spans="1:27" ht="20.100000000000001" hidden="1" customHeight="1">
      <c r="A7" s="253">
        <v>30100030</v>
      </c>
      <c r="B7" s="537" t="s">
        <v>178</v>
      </c>
      <c r="C7" s="125" t="s">
        <v>179</v>
      </c>
      <c r="D7" s="549">
        <v>5.03</v>
      </c>
      <c r="E7" s="549"/>
      <c r="F7" s="549"/>
      <c r="G7" s="127"/>
      <c r="H7" s="538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46"/>
      <c r="P7" s="546"/>
      <c r="Q7" s="546"/>
      <c r="R7" s="546"/>
      <c r="S7" s="546"/>
      <c r="T7" s="546"/>
      <c r="U7" s="546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49">
        <v>5.03</v>
      </c>
      <c r="E8" s="549"/>
      <c r="F8" s="549"/>
      <c r="G8" s="127"/>
      <c r="H8" s="538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46"/>
      <c r="Q8" s="546"/>
      <c r="R8" s="546"/>
      <c r="S8" s="546"/>
      <c r="T8" s="546"/>
      <c r="U8" s="546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49">
        <v>5.03</v>
      </c>
      <c r="E9" s="549"/>
      <c r="F9" s="549"/>
      <c r="G9" s="127"/>
      <c r="H9" s="538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46"/>
      <c r="P9" s="546"/>
      <c r="Q9" s="546"/>
      <c r="R9" s="546"/>
      <c r="S9" s="546"/>
      <c r="T9" s="546"/>
      <c r="U9" s="546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49">
        <v>5.03</v>
      </c>
      <c r="E10" s="549"/>
      <c r="F10" s="549"/>
      <c r="G10" s="127"/>
      <c r="H10" s="538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46"/>
      <c r="P10" s="546"/>
      <c r="Q10" s="546"/>
      <c r="R10" s="546"/>
      <c r="S10" s="546"/>
      <c r="T10" s="546"/>
      <c r="U10" s="546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49">
        <v>5.03</v>
      </c>
      <c r="E11" s="549"/>
      <c r="F11" s="549"/>
      <c r="G11" s="127"/>
      <c r="H11" s="538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46"/>
      <c r="P11" s="546"/>
      <c r="Q11" s="546"/>
      <c r="R11" s="546"/>
      <c r="S11" s="546"/>
      <c r="T11" s="546"/>
      <c r="U11" s="546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49">
        <v>5.04</v>
      </c>
      <c r="E12" s="549"/>
      <c r="F12" s="366"/>
      <c r="G12" s="134"/>
      <c r="H12" s="538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46"/>
      <c r="P12" s="546"/>
      <c r="Q12" s="546"/>
      <c r="R12" s="546"/>
      <c r="S12" s="546"/>
      <c r="T12" s="546"/>
      <c r="U12" s="546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49">
        <v>5.03</v>
      </c>
      <c r="E13" s="549"/>
      <c r="F13" s="549"/>
      <c r="G13" s="127"/>
      <c r="H13" s="538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46"/>
      <c r="P13" s="546"/>
      <c r="Q13" s="546"/>
      <c r="R13" s="546"/>
      <c r="S13" s="546"/>
      <c r="T13" s="546"/>
      <c r="U13" s="546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49">
        <v>5.03</v>
      </c>
      <c r="E14" s="549"/>
      <c r="F14" s="549"/>
      <c r="G14" s="127"/>
      <c r="H14" s="538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46"/>
      <c r="P14" s="546"/>
      <c r="Q14" s="546"/>
      <c r="R14" s="546"/>
      <c r="S14" s="546"/>
      <c r="T14" s="546"/>
      <c r="U14" s="546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49">
        <v>5.04</v>
      </c>
      <c r="E15" s="549"/>
      <c r="F15" s="367"/>
      <c r="G15" s="127"/>
      <c r="H15" s="538">
        <f t="shared" si="0"/>
        <v>0</v>
      </c>
      <c r="I15" s="538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46"/>
      <c r="P15" s="546"/>
      <c r="Q15" s="546"/>
      <c r="R15" s="546"/>
      <c r="S15" s="546"/>
      <c r="T15" s="546"/>
      <c r="U15" s="546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49">
        <v>5.04</v>
      </c>
      <c r="E16" s="549"/>
      <c r="F16" s="367"/>
      <c r="G16" s="127"/>
      <c r="H16" s="538">
        <f t="shared" si="0"/>
        <v>0</v>
      </c>
      <c r="I16" s="538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46"/>
      <c r="P16" s="546"/>
      <c r="Q16" s="546"/>
      <c r="R16" s="546"/>
      <c r="S16" s="546"/>
      <c r="T16" s="546"/>
      <c r="U16" s="546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49">
        <v>5.03</v>
      </c>
      <c r="E17" s="549"/>
      <c r="F17" s="549"/>
      <c r="G17" s="127"/>
      <c r="H17" s="538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46"/>
      <c r="P17" s="546"/>
      <c r="Q17" s="546"/>
      <c r="R17" s="546"/>
      <c r="S17" s="546"/>
      <c r="T17" s="546"/>
      <c r="U17" s="546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49">
        <v>5.03</v>
      </c>
      <c r="E18" s="549"/>
      <c r="F18" s="549"/>
      <c r="G18" s="127"/>
      <c r="H18" s="538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46"/>
      <c r="P18" s="546"/>
      <c r="Q18" s="546"/>
      <c r="R18" s="546"/>
      <c r="S18" s="546"/>
      <c r="T18" s="546"/>
      <c r="U18" s="546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49">
        <v>5.0599999999999996</v>
      </c>
      <c r="E19" s="549"/>
      <c r="F19" s="549"/>
      <c r="G19" s="127"/>
      <c r="H19" s="538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46"/>
      <c r="P19" s="546"/>
      <c r="Q19" s="546"/>
      <c r="R19" s="546"/>
      <c r="S19" s="546"/>
      <c r="T19" s="546"/>
      <c r="U19" s="546"/>
      <c r="V19" s="131">
        <f>SUM(X19:AA19)</f>
        <v>0</v>
      </c>
      <c r="W19" s="539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549">
        <v>5.09</v>
      </c>
      <c r="E20" s="549"/>
      <c r="F20" s="549">
        <v>20170413</v>
      </c>
      <c r="G20" s="127">
        <v>550</v>
      </c>
      <c r="H20" s="538">
        <f t="shared" si="0"/>
        <v>2799.5</v>
      </c>
      <c r="I20" s="128">
        <f>5*5</f>
        <v>25</v>
      </c>
      <c r="J20" s="128">
        <f t="array" ref="J20">IF(ISERROR(G20/I20),"",G20/I20)</f>
        <v>22</v>
      </c>
      <c r="K20" s="130">
        <f t="array" ref="K20">IF(ISERROR(G20/L20),"",G20/L20)</f>
        <v>23.913043478260871</v>
      </c>
      <c r="L20" s="128">
        <v>23</v>
      </c>
      <c r="M20" s="108">
        <f t="shared" si="1"/>
        <v>1.086956521739129</v>
      </c>
      <c r="N20" s="128">
        <f t="shared" si="4"/>
        <v>0</v>
      </c>
      <c r="O20" s="546"/>
      <c r="P20" s="546"/>
      <c r="Q20" s="546"/>
      <c r="R20" s="546"/>
      <c r="S20" s="546"/>
      <c r="T20" s="546"/>
      <c r="U20" s="546"/>
      <c r="V20" s="131">
        <f>SUM(X20:AA20)</f>
        <v>0</v>
      </c>
      <c r="W20" s="539">
        <f>IF(ISERROR(V20/G20),"",V20/G20)</f>
        <v>0</v>
      </c>
      <c r="X20" s="131"/>
      <c r="Y20" s="131"/>
      <c r="Z20" s="131"/>
      <c r="AA20" s="131"/>
    </row>
    <row r="21" spans="1:27" s="305" customFormat="1" ht="20.100000000000001" customHeight="1">
      <c r="A21" s="254">
        <v>30200003</v>
      </c>
      <c r="B21" s="133" t="s">
        <v>197</v>
      </c>
      <c r="C21" s="125" t="s">
        <v>190</v>
      </c>
      <c r="D21" s="549">
        <v>5.09</v>
      </c>
      <c r="E21" s="549"/>
      <c r="F21" s="549">
        <v>20170413</v>
      </c>
      <c r="G21" s="127">
        <v>537</v>
      </c>
      <c r="H21" s="538">
        <f t="shared" si="0"/>
        <v>2733.33</v>
      </c>
      <c r="I21" s="128">
        <f>5*5</f>
        <v>25</v>
      </c>
      <c r="J21" s="128">
        <f t="array" ref="J21">IF(ISERROR(G21/I21),"",G21/I21)</f>
        <v>21.48</v>
      </c>
      <c r="K21" s="130">
        <f t="array" ref="K21">IF(ISERROR(G21/L21),"",G21/L21)</f>
        <v>23.347826086956523</v>
      </c>
      <c r="L21" s="128">
        <v>23</v>
      </c>
      <c r="M21" s="108">
        <f t="shared" si="1"/>
        <v>1.6521739130434767</v>
      </c>
      <c r="N21" s="128">
        <f t="shared" si="4"/>
        <v>0</v>
      </c>
      <c r="O21" s="546"/>
      <c r="P21" s="546"/>
      <c r="Q21" s="546"/>
      <c r="R21" s="546"/>
      <c r="S21" s="546"/>
      <c r="T21" s="546"/>
      <c r="U21" s="546"/>
      <c r="V21" s="131">
        <f>SUM(X21:AA21)</f>
        <v>0</v>
      </c>
      <c r="W21" s="539">
        <f>IF(ISERROR(V21/G21),"",V21/G21)</f>
        <v>0</v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44" t="s">
        <v>190</v>
      </c>
      <c r="D22" s="549">
        <v>4.8</v>
      </c>
      <c r="E22" s="549"/>
      <c r="F22" s="549"/>
      <c r="G22" s="127"/>
      <c r="H22" s="538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46"/>
      <c r="P22" s="546"/>
      <c r="Q22" s="546"/>
      <c r="R22" s="546"/>
      <c r="S22" s="546"/>
      <c r="T22" s="546"/>
      <c r="U22" s="546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44" t="s">
        <v>187</v>
      </c>
      <c r="D23" s="549">
        <v>4.8</v>
      </c>
      <c r="E23" s="549"/>
      <c r="F23" s="549"/>
      <c r="G23" s="127"/>
      <c r="H23" s="538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46"/>
      <c r="P23" s="546"/>
      <c r="Q23" s="546"/>
      <c r="R23" s="546"/>
      <c r="S23" s="546"/>
      <c r="T23" s="546"/>
      <c r="U23" s="546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44" t="s">
        <v>179</v>
      </c>
      <c r="D24" s="549">
        <v>4.8</v>
      </c>
      <c r="E24" s="549"/>
      <c r="F24" s="549"/>
      <c r="G24" s="127"/>
      <c r="H24" s="538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46"/>
      <c r="P24" s="546"/>
      <c r="Q24" s="546"/>
      <c r="R24" s="546"/>
      <c r="S24" s="546"/>
      <c r="T24" s="546"/>
      <c r="U24" s="546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44" t="s">
        <v>199</v>
      </c>
      <c r="D25" s="549">
        <v>4.8</v>
      </c>
      <c r="E25" s="549"/>
      <c r="F25" s="549"/>
      <c r="G25" s="127"/>
      <c r="H25" s="538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46"/>
      <c r="P25" s="546"/>
      <c r="Q25" s="546"/>
      <c r="R25" s="546"/>
      <c r="S25" s="546"/>
      <c r="T25" s="546"/>
      <c r="U25" s="546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49">
        <v>4.99</v>
      </c>
      <c r="E26" s="549"/>
      <c r="F26" s="549"/>
      <c r="G26" s="127"/>
      <c r="H26" s="538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46"/>
      <c r="P26" s="546"/>
      <c r="Q26" s="546"/>
      <c r="R26" s="546"/>
      <c r="S26" s="546"/>
      <c r="T26" s="546"/>
      <c r="U26" s="546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49">
        <v>4.99</v>
      </c>
      <c r="E27" s="549"/>
      <c r="F27" s="549"/>
      <c r="G27" s="127"/>
      <c r="H27" s="538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46"/>
      <c r="P27" s="546"/>
      <c r="Q27" s="546"/>
      <c r="R27" s="546"/>
      <c r="S27" s="546"/>
      <c r="T27" s="546"/>
      <c r="U27" s="546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11" t="s">
        <v>201</v>
      </c>
      <c r="B28" s="612"/>
      <c r="C28" s="547" t="s">
        <v>202</v>
      </c>
      <c r="D28" s="138"/>
      <c r="E28" s="138"/>
      <c r="F28" s="138"/>
      <c r="G28" s="139">
        <f>SUM(G7:G27)</f>
        <v>1087</v>
      </c>
      <c r="H28" s="140">
        <f>SUM(H7:H27)</f>
        <v>5532.83</v>
      </c>
      <c r="I28" s="140">
        <f>SUM(I7:I27)</f>
        <v>50</v>
      </c>
      <c r="J28" s="129">
        <f t="array" ref="J28">IF(ISERROR(G28/I28),"",G28/I28)</f>
        <v>21.74</v>
      </c>
      <c r="K28" s="140">
        <f>SUM(K7:K27)</f>
        <v>47.260869565217391</v>
      </c>
      <c r="L28" s="141"/>
      <c r="M28" s="140">
        <f t="shared" ref="M28:V28" si="5">SUM(M7:M27)</f>
        <v>2.7391304347826058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37" t="s">
        <v>206</v>
      </c>
      <c r="C29" s="125" t="s">
        <v>199</v>
      </c>
      <c r="D29" s="549">
        <v>5.03</v>
      </c>
      <c r="E29" s="549"/>
      <c r="F29" s="549"/>
      <c r="G29" s="127"/>
      <c r="H29" s="538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42"/>
      <c r="P29" s="542"/>
      <c r="Q29" s="542"/>
      <c r="R29" s="542"/>
      <c r="S29" s="542"/>
      <c r="T29" s="542"/>
      <c r="U29" s="542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37" t="s">
        <v>425</v>
      </c>
      <c r="C30" s="177" t="s">
        <v>427</v>
      </c>
      <c r="D30" s="549">
        <v>5.03</v>
      </c>
      <c r="E30" s="549"/>
      <c r="F30" s="549"/>
      <c r="G30" s="127"/>
      <c r="H30" s="538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42"/>
      <c r="P30" s="542"/>
      <c r="Q30" s="542"/>
      <c r="R30" s="542"/>
      <c r="S30" s="542"/>
      <c r="T30" s="542"/>
      <c r="U30" s="542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37" t="s">
        <v>206</v>
      </c>
      <c r="C31" s="125" t="s">
        <v>186</v>
      </c>
      <c r="D31" s="549">
        <v>5.03</v>
      </c>
      <c r="E31" s="549"/>
      <c r="F31" s="549"/>
      <c r="G31" s="127"/>
      <c r="H31" s="538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42"/>
      <c r="P31" s="542"/>
      <c r="Q31" s="542"/>
      <c r="R31" s="542"/>
      <c r="S31" s="542"/>
      <c r="T31" s="542"/>
      <c r="U31" s="542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37" t="s">
        <v>206</v>
      </c>
      <c r="C32" s="125" t="s">
        <v>203</v>
      </c>
      <c r="D32" s="549">
        <v>5.03</v>
      </c>
      <c r="E32" s="549"/>
      <c r="F32" s="549"/>
      <c r="G32" s="127"/>
      <c r="H32" s="538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42"/>
      <c r="P32" s="542"/>
      <c r="Q32" s="542"/>
      <c r="R32" s="542"/>
      <c r="S32" s="542"/>
      <c r="T32" s="542"/>
      <c r="U32" s="542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37" t="s">
        <v>206</v>
      </c>
      <c r="C33" s="125" t="s">
        <v>207</v>
      </c>
      <c r="D33" s="549">
        <v>5.03</v>
      </c>
      <c r="E33" s="549"/>
      <c r="F33" s="549"/>
      <c r="G33" s="127"/>
      <c r="H33" s="538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42"/>
      <c r="P33" s="542"/>
      <c r="Q33" s="542"/>
      <c r="R33" s="542"/>
      <c r="S33" s="542"/>
      <c r="T33" s="542"/>
      <c r="U33" s="542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37" t="s">
        <v>414</v>
      </c>
      <c r="C34" s="177" t="s">
        <v>415</v>
      </c>
      <c r="D34" s="549">
        <v>5.03</v>
      </c>
      <c r="E34" s="549"/>
      <c r="F34" s="549"/>
      <c r="G34" s="127"/>
      <c r="H34" s="538">
        <f t="shared" si="7"/>
        <v>0</v>
      </c>
      <c r="I34" s="128"/>
      <c r="J34" s="129"/>
      <c r="K34" s="130"/>
      <c r="L34" s="128">
        <v>52</v>
      </c>
      <c r="M34" s="108"/>
      <c r="N34" s="129"/>
      <c r="O34" s="542"/>
      <c r="P34" s="542"/>
      <c r="Q34" s="542"/>
      <c r="R34" s="542"/>
      <c r="S34" s="542"/>
      <c r="T34" s="542"/>
      <c r="U34" s="542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37" t="s">
        <v>414</v>
      </c>
      <c r="C35" s="177" t="s">
        <v>416</v>
      </c>
      <c r="D35" s="549">
        <v>5.03</v>
      </c>
      <c r="E35" s="549"/>
      <c r="F35" s="549"/>
      <c r="G35" s="127"/>
      <c r="H35" s="538">
        <f t="shared" si="7"/>
        <v>0</v>
      </c>
      <c r="I35" s="128"/>
      <c r="J35" s="129"/>
      <c r="K35" s="130"/>
      <c r="L35" s="128">
        <v>52</v>
      </c>
      <c r="M35" s="108"/>
      <c r="N35" s="129"/>
      <c r="O35" s="542"/>
      <c r="P35" s="542"/>
      <c r="Q35" s="542"/>
      <c r="R35" s="542"/>
      <c r="S35" s="542"/>
      <c r="T35" s="542"/>
      <c r="U35" s="542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37" t="s">
        <v>414</v>
      </c>
      <c r="C36" s="177" t="s">
        <v>61</v>
      </c>
      <c r="D36" s="549">
        <v>5.03</v>
      </c>
      <c r="E36" s="549"/>
      <c r="F36" s="549"/>
      <c r="G36" s="127"/>
      <c r="H36" s="538">
        <f t="shared" si="7"/>
        <v>0</v>
      </c>
      <c r="I36" s="128"/>
      <c r="J36" s="129"/>
      <c r="K36" s="130"/>
      <c r="L36" s="128">
        <v>52</v>
      </c>
      <c r="M36" s="108"/>
      <c r="N36" s="129"/>
      <c r="O36" s="542"/>
      <c r="P36" s="542"/>
      <c r="Q36" s="542"/>
      <c r="R36" s="542"/>
      <c r="S36" s="542"/>
      <c r="T36" s="542"/>
      <c r="U36" s="542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37" t="s">
        <v>208</v>
      </c>
      <c r="C37" s="125" t="s">
        <v>179</v>
      </c>
      <c r="D37" s="549">
        <v>5.08</v>
      </c>
      <c r="E37" s="549"/>
      <c r="F37" s="549"/>
      <c r="G37" s="127"/>
      <c r="H37" s="538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42"/>
      <c r="P37" s="542"/>
      <c r="Q37" s="542"/>
      <c r="R37" s="542"/>
      <c r="S37" s="542"/>
      <c r="T37" s="542"/>
      <c r="U37" s="542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37" t="s">
        <v>208</v>
      </c>
      <c r="C38" s="125" t="s">
        <v>204</v>
      </c>
      <c r="D38" s="549">
        <v>5.08</v>
      </c>
      <c r="E38" s="549"/>
      <c r="F38" s="549"/>
      <c r="G38" s="127"/>
      <c r="H38" s="538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42"/>
      <c r="P38" s="542"/>
      <c r="Q38" s="542"/>
      <c r="R38" s="542"/>
      <c r="S38" s="542"/>
      <c r="T38" s="542"/>
      <c r="U38" s="542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37" t="s">
        <v>208</v>
      </c>
      <c r="C39" s="125" t="s">
        <v>205</v>
      </c>
      <c r="D39" s="549">
        <v>5.08</v>
      </c>
      <c r="E39" s="549"/>
      <c r="F39" s="549"/>
      <c r="G39" s="127"/>
      <c r="H39" s="538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42"/>
      <c r="P39" s="542"/>
      <c r="Q39" s="542"/>
      <c r="R39" s="542"/>
      <c r="S39" s="542"/>
      <c r="T39" s="542"/>
      <c r="U39" s="542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305" customFormat="1" ht="20.100000000000001" customHeight="1">
      <c r="A40" s="254">
        <v>30100022</v>
      </c>
      <c r="B40" s="537" t="s">
        <v>208</v>
      </c>
      <c r="C40" s="125" t="s">
        <v>186</v>
      </c>
      <c r="D40" s="549">
        <v>5.08</v>
      </c>
      <c r="E40" s="549"/>
      <c r="F40" s="549">
        <v>20170713</v>
      </c>
      <c r="G40" s="127">
        <f>108*6+60</f>
        <v>708</v>
      </c>
      <c r="H40" s="538">
        <f t="shared" si="7"/>
        <v>3596.64</v>
      </c>
      <c r="I40" s="128">
        <f>11*2</f>
        <v>22</v>
      </c>
      <c r="J40" s="128">
        <f t="array" ref="J40">IF(ISERROR(G40/I40),"",G40/I40)</f>
        <v>32.18181818181818</v>
      </c>
      <c r="K40" s="130">
        <f t="array" ref="K40">IF(ISERROR(G40/L40),"",G40/L40)</f>
        <v>33.714285714285715</v>
      </c>
      <c r="L40" s="128">
        <v>21</v>
      </c>
      <c r="M40" s="108">
        <f t="shared" si="9"/>
        <v>-11.714285714285715</v>
      </c>
      <c r="N40" s="128">
        <f t="shared" si="10"/>
        <v>0</v>
      </c>
      <c r="O40" s="542"/>
      <c r="P40" s="542"/>
      <c r="Q40" s="542"/>
      <c r="R40" s="542"/>
      <c r="S40" s="542"/>
      <c r="T40" s="542"/>
      <c r="U40" s="542"/>
      <c r="V40" s="131">
        <f t="shared" si="11"/>
        <v>0</v>
      </c>
      <c r="W40" s="539">
        <f t="shared" si="12"/>
        <v>0</v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37" t="s">
        <v>208</v>
      </c>
      <c r="C41" s="125" t="s">
        <v>203</v>
      </c>
      <c r="D41" s="549">
        <v>5.08</v>
      </c>
      <c r="E41" s="549"/>
      <c r="F41" s="549"/>
      <c r="G41" s="127"/>
      <c r="H41" s="538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42"/>
      <c r="P41" s="542"/>
      <c r="Q41" s="542"/>
      <c r="R41" s="542"/>
      <c r="S41" s="542"/>
      <c r="T41" s="542"/>
      <c r="U41" s="542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537" t="s">
        <v>208</v>
      </c>
      <c r="C42" s="125" t="s">
        <v>199</v>
      </c>
      <c r="D42" s="549">
        <v>5.08</v>
      </c>
      <c r="E42" s="549"/>
      <c r="F42" s="549"/>
      <c r="G42" s="127"/>
      <c r="H42" s="538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46"/>
      <c r="P42" s="546"/>
      <c r="Q42" s="546"/>
      <c r="R42" s="546"/>
      <c r="S42" s="546"/>
      <c r="T42" s="546"/>
      <c r="U42" s="546"/>
      <c r="V42" s="131">
        <f t="shared" si="11"/>
        <v>0</v>
      </c>
      <c r="W42" s="539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37" t="s">
        <v>208</v>
      </c>
      <c r="C43" s="125" t="s">
        <v>187</v>
      </c>
      <c r="D43" s="549">
        <v>5.08</v>
      </c>
      <c r="E43" s="549"/>
      <c r="F43" s="549"/>
      <c r="G43" s="127"/>
      <c r="H43" s="538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42"/>
      <c r="P43" s="542"/>
      <c r="Q43" s="542"/>
      <c r="R43" s="542"/>
      <c r="S43" s="542"/>
      <c r="T43" s="542"/>
      <c r="U43" s="542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37" t="s">
        <v>208</v>
      </c>
      <c r="C44" s="125" t="s">
        <v>207</v>
      </c>
      <c r="D44" s="549">
        <v>5.08</v>
      </c>
      <c r="E44" s="549"/>
      <c r="F44" s="549"/>
      <c r="G44" s="127"/>
      <c r="H44" s="538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46"/>
      <c r="P44" s="546"/>
      <c r="Q44" s="546"/>
      <c r="R44" s="546"/>
      <c r="S44" s="546"/>
      <c r="T44" s="546"/>
      <c r="U44" s="546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s="305" customFormat="1" ht="20.100000000000001" customHeight="1">
      <c r="A45" s="254">
        <v>30100032</v>
      </c>
      <c r="B45" s="537" t="s">
        <v>209</v>
      </c>
      <c r="C45" s="125" t="s">
        <v>194</v>
      </c>
      <c r="D45" s="549">
        <v>5.03</v>
      </c>
      <c r="E45" s="549"/>
      <c r="F45" s="549">
        <v>20170414</v>
      </c>
      <c r="G45" s="127">
        <f>108*13+73</f>
        <v>1477</v>
      </c>
      <c r="H45" s="538">
        <f t="shared" si="7"/>
        <v>7429.31</v>
      </c>
      <c r="I45" s="128">
        <f>10*2</f>
        <v>20</v>
      </c>
      <c r="J45" s="128">
        <f t="array" ref="J45">IF(ISERROR(G45/I45),"",G45/I45)</f>
        <v>73.849999999999994</v>
      </c>
      <c r="K45" s="130">
        <f t="array" ref="K45">IF(ISERROR(G45/L45),"",G45/L45)</f>
        <v>26.375</v>
      </c>
      <c r="L45" s="128">
        <v>56</v>
      </c>
      <c r="M45" s="108">
        <f t="shared" si="9"/>
        <v>-6.375</v>
      </c>
      <c r="N45" s="128">
        <f t="shared" si="10"/>
        <v>0</v>
      </c>
      <c r="O45" s="542"/>
      <c r="P45" s="542"/>
      <c r="Q45" s="542"/>
      <c r="R45" s="542"/>
      <c r="S45" s="542"/>
      <c r="T45" s="542"/>
      <c r="U45" s="542"/>
      <c r="V45" s="131">
        <f t="shared" si="11"/>
        <v>0</v>
      </c>
      <c r="W45" s="539">
        <f t="shared" si="12"/>
        <v>0</v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537" t="s">
        <v>209</v>
      </c>
      <c r="C46" s="125" t="s">
        <v>179</v>
      </c>
      <c r="D46" s="549">
        <v>5.03</v>
      </c>
      <c r="E46" s="549"/>
      <c r="F46" s="549"/>
      <c r="G46" s="127"/>
      <c r="H46" s="538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542"/>
      <c r="P46" s="542"/>
      <c r="Q46" s="542"/>
      <c r="R46" s="542"/>
      <c r="S46" s="542"/>
      <c r="T46" s="542"/>
      <c r="U46" s="542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37" t="s">
        <v>209</v>
      </c>
      <c r="C47" s="125" t="s">
        <v>195</v>
      </c>
      <c r="D47" s="549">
        <v>5.03</v>
      </c>
      <c r="E47" s="549"/>
      <c r="F47" s="549"/>
      <c r="G47" s="127"/>
      <c r="H47" s="538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42"/>
      <c r="P47" s="542"/>
      <c r="Q47" s="542"/>
      <c r="R47" s="542"/>
      <c r="S47" s="542"/>
      <c r="T47" s="542"/>
      <c r="U47" s="542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537" t="s">
        <v>209</v>
      </c>
      <c r="C48" s="125" t="s">
        <v>204</v>
      </c>
      <c r="D48" s="549">
        <v>5.03</v>
      </c>
      <c r="E48" s="549"/>
      <c r="F48" s="549"/>
      <c r="G48" s="127"/>
      <c r="H48" s="538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42"/>
      <c r="P48" s="542"/>
      <c r="Q48" s="542"/>
      <c r="R48" s="542"/>
      <c r="S48" s="542"/>
      <c r="T48" s="542"/>
      <c r="U48" s="542"/>
      <c r="V48" s="131">
        <f t="shared" si="11"/>
        <v>0</v>
      </c>
      <c r="W48" s="539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37" t="s">
        <v>382</v>
      </c>
      <c r="C49" s="177" t="s">
        <v>383</v>
      </c>
      <c r="D49" s="549">
        <v>5.03</v>
      </c>
      <c r="E49" s="549"/>
      <c r="F49" s="549"/>
      <c r="G49" s="127"/>
      <c r="H49" s="538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42"/>
      <c r="P49" s="542"/>
      <c r="Q49" s="542"/>
      <c r="R49" s="542"/>
      <c r="S49" s="542"/>
      <c r="T49" s="542"/>
      <c r="U49" s="542"/>
      <c r="V49" s="131"/>
      <c r="W49" s="539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37" t="s">
        <v>382</v>
      </c>
      <c r="C50" s="177" t="s">
        <v>384</v>
      </c>
      <c r="D50" s="549">
        <v>5.03</v>
      </c>
      <c r="E50" s="549"/>
      <c r="F50" s="549"/>
      <c r="G50" s="127"/>
      <c r="H50" s="538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42"/>
      <c r="P50" s="542"/>
      <c r="Q50" s="542"/>
      <c r="R50" s="542"/>
      <c r="S50" s="542"/>
      <c r="T50" s="542"/>
      <c r="U50" s="542"/>
      <c r="V50" s="131"/>
      <c r="W50" s="132"/>
      <c r="X50" s="131"/>
      <c r="Y50" s="131"/>
      <c r="Z50" s="131"/>
      <c r="AA50" s="131"/>
    </row>
    <row r="51" spans="1:27" s="305" customFormat="1" ht="20.100000000000001" customHeight="1">
      <c r="A51" s="254">
        <v>30100021</v>
      </c>
      <c r="B51" s="537" t="s">
        <v>382</v>
      </c>
      <c r="C51" s="177" t="s">
        <v>389</v>
      </c>
      <c r="D51" s="549">
        <v>5.03</v>
      </c>
      <c r="E51" s="549"/>
      <c r="F51" s="549">
        <v>20170413</v>
      </c>
      <c r="G51" s="127">
        <f>90*5+8</f>
        <v>458</v>
      </c>
      <c r="H51" s="538">
        <f t="shared" si="7"/>
        <v>2303.7400000000002</v>
      </c>
      <c r="I51" s="128">
        <v>7.5</v>
      </c>
      <c r="J51" s="128"/>
      <c r="K51" s="130">
        <f t="array" ref="K51">IF(ISERROR(G51/L51),"",G51/L51)</f>
        <v>8.481481481481481</v>
      </c>
      <c r="L51" s="128">
        <v>54</v>
      </c>
      <c r="M51" s="108">
        <f t="shared" si="9"/>
        <v>-0.98148148148148096</v>
      </c>
      <c r="N51" s="128">
        <f t="shared" si="10"/>
        <v>0</v>
      </c>
      <c r="O51" s="542"/>
      <c r="P51" s="542"/>
      <c r="Q51" s="542"/>
      <c r="R51" s="542"/>
      <c r="S51" s="542"/>
      <c r="T51" s="542"/>
      <c r="U51" s="542"/>
      <c r="V51" s="131"/>
      <c r="W51" s="539"/>
      <c r="X51" s="131"/>
      <c r="Y51" s="131"/>
      <c r="Z51" s="131"/>
      <c r="AA51" s="131"/>
    </row>
    <row r="52" spans="1:27" s="305" customFormat="1" ht="20.100000000000001" customHeight="1">
      <c r="A52" s="254">
        <v>30100018</v>
      </c>
      <c r="B52" s="537" t="s">
        <v>382</v>
      </c>
      <c r="C52" s="177" t="s">
        <v>391</v>
      </c>
      <c r="D52" s="549">
        <v>5.03</v>
      </c>
      <c r="E52" s="549"/>
      <c r="F52" s="549">
        <v>20170413</v>
      </c>
      <c r="G52" s="127">
        <f>90+44</f>
        <v>134</v>
      </c>
      <c r="H52" s="538">
        <f t="shared" si="7"/>
        <v>674.02</v>
      </c>
      <c r="I52" s="128">
        <v>2.5</v>
      </c>
      <c r="J52" s="128"/>
      <c r="K52" s="130">
        <f t="array" ref="K52">IF(ISERROR(G52/L52),"",G52/L52)</f>
        <v>2.4814814814814814</v>
      </c>
      <c r="L52" s="128">
        <v>54</v>
      </c>
      <c r="M52" s="108">
        <f t="shared" si="9"/>
        <v>1.8518518518518601E-2</v>
      </c>
      <c r="N52" s="128">
        <f t="shared" si="10"/>
        <v>0</v>
      </c>
      <c r="O52" s="542"/>
      <c r="P52" s="542"/>
      <c r="Q52" s="542"/>
      <c r="R52" s="542"/>
      <c r="S52" s="542"/>
      <c r="T52" s="542"/>
      <c r="U52" s="542"/>
      <c r="V52" s="131"/>
      <c r="W52" s="539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37" t="s">
        <v>418</v>
      </c>
      <c r="C53" s="177" t="s">
        <v>364</v>
      </c>
      <c r="D53" s="549">
        <v>5.03</v>
      </c>
      <c r="E53" s="549"/>
      <c r="F53" s="549"/>
      <c r="G53" s="127"/>
      <c r="H53" s="538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42"/>
      <c r="P53" s="542"/>
      <c r="Q53" s="542"/>
      <c r="R53" s="542"/>
      <c r="S53" s="542"/>
      <c r="T53" s="542"/>
      <c r="U53" s="542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37" t="s">
        <v>418</v>
      </c>
      <c r="C54" s="177" t="s">
        <v>365</v>
      </c>
      <c r="D54" s="549">
        <v>5.03</v>
      </c>
      <c r="E54" s="549"/>
      <c r="F54" s="549"/>
      <c r="G54" s="127"/>
      <c r="H54" s="538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42"/>
      <c r="P54" s="542"/>
      <c r="Q54" s="542"/>
      <c r="R54" s="542"/>
      <c r="S54" s="542"/>
      <c r="T54" s="542"/>
      <c r="U54" s="542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37" t="s">
        <v>418</v>
      </c>
      <c r="C55" s="177" t="s">
        <v>366</v>
      </c>
      <c r="D55" s="549">
        <v>5.03</v>
      </c>
      <c r="E55" s="549"/>
      <c r="F55" s="549"/>
      <c r="G55" s="127"/>
      <c r="H55" s="538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42"/>
      <c r="P55" s="542"/>
      <c r="Q55" s="542"/>
      <c r="R55" s="542"/>
      <c r="S55" s="542"/>
      <c r="T55" s="542"/>
      <c r="U55" s="542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37" t="s">
        <v>418</v>
      </c>
      <c r="C56" s="177" t="s">
        <v>367</v>
      </c>
      <c r="D56" s="549">
        <v>5.03</v>
      </c>
      <c r="E56" s="549"/>
      <c r="F56" s="549"/>
      <c r="G56" s="127"/>
      <c r="H56" s="538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42"/>
      <c r="P56" s="542"/>
      <c r="Q56" s="542"/>
      <c r="R56" s="542"/>
      <c r="S56" s="542"/>
      <c r="T56" s="542"/>
      <c r="U56" s="542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49">
        <v>5.03</v>
      </c>
      <c r="E57" s="549"/>
      <c r="F57" s="549"/>
      <c r="G57" s="127"/>
      <c r="H57" s="538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46"/>
      <c r="P57" s="546"/>
      <c r="Q57" s="546"/>
      <c r="R57" s="546"/>
      <c r="S57" s="546"/>
      <c r="T57" s="546"/>
      <c r="U57" s="546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49">
        <v>5.03</v>
      </c>
      <c r="E58" s="549"/>
      <c r="F58" s="549"/>
      <c r="G58" s="127"/>
      <c r="H58" s="538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46"/>
      <c r="P58" s="546"/>
      <c r="Q58" s="546"/>
      <c r="R58" s="546"/>
      <c r="S58" s="546"/>
      <c r="T58" s="546"/>
      <c r="U58" s="546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49">
        <v>5.03</v>
      </c>
      <c r="E59" s="549"/>
      <c r="F59" s="549"/>
      <c r="G59" s="127"/>
      <c r="H59" s="538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46"/>
      <c r="P59" s="546"/>
      <c r="Q59" s="546"/>
      <c r="R59" s="546"/>
      <c r="S59" s="546"/>
      <c r="T59" s="546"/>
      <c r="U59" s="546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549">
        <v>5.03</v>
      </c>
      <c r="E60" s="549"/>
      <c r="F60" s="549"/>
      <c r="G60" s="127"/>
      <c r="H60" s="538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46"/>
      <c r="P60" s="546"/>
      <c r="Q60" s="546"/>
      <c r="R60" s="546"/>
      <c r="S60" s="546"/>
      <c r="T60" s="546"/>
      <c r="U60" s="546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549">
        <v>5.03</v>
      </c>
      <c r="E61" s="549"/>
      <c r="F61" s="549"/>
      <c r="G61" s="127"/>
      <c r="H61" s="538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46"/>
      <c r="P61" s="546"/>
      <c r="Q61" s="546"/>
      <c r="R61" s="546"/>
      <c r="S61" s="546"/>
      <c r="T61" s="546"/>
      <c r="U61" s="546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549">
        <v>5.03</v>
      </c>
      <c r="E62" s="549"/>
      <c r="F62" s="549"/>
      <c r="G62" s="127"/>
      <c r="H62" s="538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46"/>
      <c r="P62" s="546"/>
      <c r="Q62" s="546"/>
      <c r="R62" s="546"/>
      <c r="S62" s="546"/>
      <c r="T62" s="546"/>
      <c r="U62" s="546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549">
        <v>5.03</v>
      </c>
      <c r="E63" s="549"/>
      <c r="F63" s="549"/>
      <c r="G63" s="127"/>
      <c r="H63" s="538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46"/>
      <c r="P63" s="546"/>
      <c r="Q63" s="546"/>
      <c r="R63" s="546"/>
      <c r="S63" s="546"/>
      <c r="T63" s="546"/>
      <c r="U63" s="546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49">
        <v>5.03</v>
      </c>
      <c r="E64" s="549"/>
      <c r="F64" s="549"/>
      <c r="G64" s="127"/>
      <c r="H64" s="538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46"/>
      <c r="P64" s="546"/>
      <c r="Q64" s="546"/>
      <c r="R64" s="546"/>
      <c r="S64" s="546"/>
      <c r="T64" s="546"/>
      <c r="U64" s="546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49">
        <v>5.03</v>
      </c>
      <c r="E65" s="549"/>
      <c r="F65" s="549"/>
      <c r="G65" s="127"/>
      <c r="H65" s="538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46"/>
      <c r="P65" s="546"/>
      <c r="Q65" s="546"/>
      <c r="R65" s="546"/>
      <c r="S65" s="546"/>
      <c r="T65" s="546"/>
      <c r="U65" s="546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49">
        <v>5.03</v>
      </c>
      <c r="E66" s="549"/>
      <c r="F66" s="549"/>
      <c r="G66" s="127"/>
      <c r="H66" s="538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46"/>
      <c r="P66" s="546"/>
      <c r="Q66" s="546"/>
      <c r="R66" s="546"/>
      <c r="S66" s="546"/>
      <c r="T66" s="546"/>
      <c r="U66" s="546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49">
        <v>5.03</v>
      </c>
      <c r="E67" s="549"/>
      <c r="F67" s="549"/>
      <c r="G67" s="127"/>
      <c r="H67" s="538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46"/>
      <c r="P67" s="546"/>
      <c r="Q67" s="546"/>
      <c r="R67" s="546"/>
      <c r="S67" s="546"/>
      <c r="T67" s="546"/>
      <c r="U67" s="546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49">
        <v>5</v>
      </c>
      <c r="E68" s="549"/>
      <c r="F68" s="549"/>
      <c r="G68" s="127"/>
      <c r="H68" s="538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46"/>
      <c r="P68" s="546"/>
      <c r="Q68" s="546"/>
      <c r="R68" s="546"/>
      <c r="S68" s="546"/>
      <c r="T68" s="546"/>
      <c r="U68" s="546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49">
        <v>5.03</v>
      </c>
      <c r="E69" s="549"/>
      <c r="F69" s="549"/>
      <c r="G69" s="127"/>
      <c r="H69" s="538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46"/>
      <c r="P69" s="546"/>
      <c r="Q69" s="546"/>
      <c r="R69" s="546"/>
      <c r="S69" s="546"/>
      <c r="T69" s="546"/>
      <c r="U69" s="546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49">
        <v>5.03</v>
      </c>
      <c r="E70" s="549"/>
      <c r="F70" s="549"/>
      <c r="G70" s="127"/>
      <c r="H70" s="538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46"/>
      <c r="P70" s="546"/>
      <c r="Q70" s="546"/>
      <c r="R70" s="546"/>
      <c r="S70" s="546"/>
      <c r="T70" s="546"/>
      <c r="U70" s="546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49">
        <v>5.03</v>
      </c>
      <c r="E71" s="549"/>
      <c r="F71" s="549"/>
      <c r="G71" s="127"/>
      <c r="H71" s="538">
        <f t="shared" si="7"/>
        <v>0</v>
      </c>
      <c r="I71" s="128"/>
      <c r="J71" s="129"/>
      <c r="K71" s="130"/>
      <c r="L71" s="128"/>
      <c r="M71" s="108"/>
      <c r="N71" s="129"/>
      <c r="O71" s="546"/>
      <c r="P71" s="546"/>
      <c r="Q71" s="546"/>
      <c r="R71" s="546"/>
      <c r="S71" s="546"/>
      <c r="T71" s="546"/>
      <c r="U71" s="546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49">
        <v>5.0599999999999996</v>
      </c>
      <c r="E72" s="549"/>
      <c r="F72" s="549"/>
      <c r="G72" s="127"/>
      <c r="H72" s="538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46"/>
      <c r="P72" s="546"/>
      <c r="Q72" s="546"/>
      <c r="R72" s="546"/>
      <c r="S72" s="546"/>
      <c r="T72" s="546"/>
      <c r="U72" s="546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49">
        <v>5.0599999999999996</v>
      </c>
      <c r="E73" s="549"/>
      <c r="F73" s="549"/>
      <c r="G73" s="127"/>
      <c r="H73" s="538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46"/>
      <c r="P73" s="546"/>
      <c r="Q73" s="546"/>
      <c r="R73" s="546"/>
      <c r="S73" s="546"/>
      <c r="T73" s="546"/>
      <c r="U73" s="546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49">
        <v>5.0599999999999996</v>
      </c>
      <c r="E74" s="549"/>
      <c r="F74" s="549"/>
      <c r="G74" s="127"/>
      <c r="H74" s="538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46"/>
      <c r="P74" s="546"/>
      <c r="Q74" s="546"/>
      <c r="R74" s="546"/>
      <c r="S74" s="546"/>
      <c r="T74" s="546"/>
      <c r="U74" s="546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49">
        <v>5.0599999999999996</v>
      </c>
      <c r="E75" s="549"/>
      <c r="F75" s="549"/>
      <c r="G75" s="127"/>
      <c r="H75" s="538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46"/>
      <c r="P75" s="546"/>
      <c r="Q75" s="546"/>
      <c r="R75" s="546"/>
      <c r="S75" s="546"/>
      <c r="T75" s="546"/>
      <c r="U75" s="546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49">
        <v>5.5</v>
      </c>
      <c r="E76" s="549"/>
      <c r="F76" s="549"/>
      <c r="G76" s="127"/>
      <c r="H76" s="538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46"/>
      <c r="P76" s="546"/>
      <c r="Q76" s="546"/>
      <c r="R76" s="546"/>
      <c r="S76" s="546"/>
      <c r="T76" s="546"/>
      <c r="U76" s="546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49">
        <v>5.5</v>
      </c>
      <c r="E77" s="549"/>
      <c r="F77" s="549"/>
      <c r="G77" s="127"/>
      <c r="H77" s="538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46"/>
      <c r="P77" s="546"/>
      <c r="Q77" s="546"/>
      <c r="R77" s="546"/>
      <c r="S77" s="546"/>
      <c r="T77" s="546"/>
      <c r="U77" s="546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49">
        <v>5.5</v>
      </c>
      <c r="E78" s="549"/>
      <c r="F78" s="549"/>
      <c r="G78" s="127"/>
      <c r="H78" s="538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46"/>
      <c r="P78" s="546"/>
      <c r="Q78" s="546"/>
      <c r="R78" s="546"/>
      <c r="S78" s="546"/>
      <c r="T78" s="546"/>
      <c r="U78" s="546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49">
        <v>5.5</v>
      </c>
      <c r="E79" s="549"/>
      <c r="F79" s="549"/>
      <c r="G79" s="127"/>
      <c r="H79" s="538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46"/>
      <c r="P79" s="546"/>
      <c r="Q79" s="546"/>
      <c r="R79" s="546"/>
      <c r="S79" s="546"/>
      <c r="T79" s="546"/>
      <c r="U79" s="546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49">
        <v>5.03</v>
      </c>
      <c r="E80" s="549"/>
      <c r="F80" s="549"/>
      <c r="G80" s="127"/>
      <c r="H80" s="538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46"/>
      <c r="P80" s="546"/>
      <c r="Q80" s="546"/>
      <c r="R80" s="546"/>
      <c r="S80" s="546"/>
      <c r="T80" s="546"/>
      <c r="U80" s="546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49">
        <v>5.03</v>
      </c>
      <c r="E81" s="549"/>
      <c r="F81" s="549"/>
      <c r="G81" s="127"/>
      <c r="H81" s="538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46"/>
      <c r="P81" s="546"/>
      <c r="Q81" s="546"/>
      <c r="R81" s="546"/>
      <c r="S81" s="546"/>
      <c r="T81" s="546"/>
      <c r="U81" s="546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49">
        <v>5.03</v>
      </c>
      <c r="E82" s="549"/>
      <c r="F82" s="549"/>
      <c r="G82" s="127"/>
      <c r="H82" s="538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46"/>
      <c r="P82" s="546"/>
      <c r="Q82" s="546"/>
      <c r="R82" s="546"/>
      <c r="S82" s="546"/>
      <c r="T82" s="546"/>
      <c r="U82" s="546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49">
        <v>5.03</v>
      </c>
      <c r="E83" s="549"/>
      <c r="F83" s="549"/>
      <c r="G83" s="127"/>
      <c r="H83" s="538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46"/>
      <c r="P83" s="546"/>
      <c r="Q83" s="546"/>
      <c r="R83" s="546"/>
      <c r="S83" s="546"/>
      <c r="T83" s="546"/>
      <c r="U83" s="546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49">
        <v>5.03</v>
      </c>
      <c r="E84" s="549"/>
      <c r="F84" s="549"/>
      <c r="G84" s="127"/>
      <c r="H84" s="538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46"/>
      <c r="P84" s="546"/>
      <c r="Q84" s="546"/>
      <c r="R84" s="546"/>
      <c r="S84" s="546"/>
      <c r="T84" s="546"/>
      <c r="U84" s="546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49">
        <v>5.03</v>
      </c>
      <c r="E85" s="549"/>
      <c r="F85" s="549"/>
      <c r="G85" s="127"/>
      <c r="H85" s="538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46"/>
      <c r="P85" s="546"/>
      <c r="Q85" s="546"/>
      <c r="R85" s="546"/>
      <c r="S85" s="546"/>
      <c r="T85" s="546"/>
      <c r="U85" s="546"/>
      <c r="V85" s="131"/>
      <c r="W85" s="132"/>
      <c r="X85" s="131"/>
      <c r="Y85" s="131"/>
      <c r="Z85" s="131"/>
      <c r="AA85" s="131"/>
    </row>
    <row r="86" spans="1:27" ht="20.100000000000001" customHeight="1">
      <c r="A86" s="619" t="s">
        <v>216</v>
      </c>
      <c r="B86" s="619"/>
      <c r="C86" s="547" t="s">
        <v>202</v>
      </c>
      <c r="D86" s="138"/>
      <c r="E86" s="138"/>
      <c r="F86" s="138"/>
      <c r="G86" s="139">
        <f>SUM(G29:G85)</f>
        <v>2777</v>
      </c>
      <c r="H86" s="140">
        <f>SUM(H29:H85)</f>
        <v>14003.710000000001</v>
      </c>
      <c r="I86" s="140">
        <f>SUM(I29:I85)</f>
        <v>52</v>
      </c>
      <c r="J86" s="129">
        <f t="array" ref="J86">IF(ISERROR(G86/I86),"",G86/I86)</f>
        <v>53.403846153846153</v>
      </c>
      <c r="K86" s="140">
        <f>SUM(K29:K85)</f>
        <v>71.05224867724867</v>
      </c>
      <c r="L86" s="141"/>
      <c r="M86" s="144">
        <f t="shared" ref="M86:V86" si="17">SUM(M29:M85)</f>
        <v>-19.052248677248677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37" t="s">
        <v>217</v>
      </c>
      <c r="C87" s="125" t="s">
        <v>179</v>
      </c>
      <c r="D87" s="549">
        <v>5.03</v>
      </c>
      <c r="E87" s="549"/>
      <c r="F87" s="549"/>
      <c r="G87" s="127"/>
      <c r="H87" s="538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46"/>
      <c r="P87" s="546"/>
      <c r="Q87" s="546"/>
      <c r="R87" s="546"/>
      <c r="S87" s="546"/>
      <c r="T87" s="546"/>
      <c r="U87" s="546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s="305" customFormat="1" ht="20.100000000000001" customHeight="1">
      <c r="A88" s="253">
        <v>30400010</v>
      </c>
      <c r="B88" s="537" t="s">
        <v>217</v>
      </c>
      <c r="C88" s="125" t="s">
        <v>186</v>
      </c>
      <c r="D88" s="549">
        <v>5.03</v>
      </c>
      <c r="E88" s="549"/>
      <c r="F88" s="549">
        <v>20170413</v>
      </c>
      <c r="G88" s="127">
        <f>72+73+72*3+67+22</f>
        <v>450</v>
      </c>
      <c r="H88" s="538">
        <f t="shared" si="19"/>
        <v>2263.5</v>
      </c>
      <c r="I88" s="128">
        <v>48</v>
      </c>
      <c r="J88" s="128">
        <f t="array" ref="J88">IF(ISERROR(G88/I88),"",G88/I88)</f>
        <v>9.375</v>
      </c>
      <c r="K88" s="130">
        <f t="array" ref="K88">IF(ISERROR(G88/L88),"",G88/L88)</f>
        <v>51.136363636363633</v>
      </c>
      <c r="L88" s="128">
        <v>8.8000000000000007</v>
      </c>
      <c r="M88" s="108">
        <f t="shared" si="20"/>
        <v>-3.1363636363636331</v>
      </c>
      <c r="N88" s="128">
        <f t="shared" si="21"/>
        <v>0</v>
      </c>
      <c r="O88" s="546"/>
      <c r="P88" s="546"/>
      <c r="Q88" s="546"/>
      <c r="R88" s="546"/>
      <c r="S88" s="546"/>
      <c r="T88" s="546"/>
      <c r="U88" s="546"/>
      <c r="V88" s="131">
        <f t="shared" si="22"/>
        <v>0</v>
      </c>
      <c r="W88" s="539">
        <f t="shared" si="18"/>
        <v>0</v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37" t="s">
        <v>217</v>
      </c>
      <c r="C89" s="125" t="s">
        <v>204</v>
      </c>
      <c r="D89" s="549">
        <v>5.03</v>
      </c>
      <c r="E89" s="549"/>
      <c r="F89" s="549"/>
      <c r="G89" s="127"/>
      <c r="H89" s="538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46"/>
      <c r="P89" s="546"/>
      <c r="Q89" s="546"/>
      <c r="R89" s="546"/>
      <c r="S89" s="546"/>
      <c r="T89" s="546"/>
      <c r="U89" s="546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s="305" customFormat="1" ht="20.100000000000001" hidden="1" customHeight="1">
      <c r="A90" s="253">
        <v>30400014</v>
      </c>
      <c r="B90" s="145" t="s">
        <v>507</v>
      </c>
      <c r="C90" s="125" t="s">
        <v>179</v>
      </c>
      <c r="D90" s="549">
        <v>5.03</v>
      </c>
      <c r="E90" s="549"/>
      <c r="F90" s="549"/>
      <c r="G90" s="127"/>
      <c r="H90" s="538">
        <f t="shared" si="19"/>
        <v>0</v>
      </c>
      <c r="I90" s="128"/>
      <c r="J90" s="128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8">
        <f t="shared" si="21"/>
        <v>0</v>
      </c>
      <c r="O90" s="546"/>
      <c r="P90" s="546"/>
      <c r="Q90" s="546"/>
      <c r="R90" s="546"/>
      <c r="S90" s="546"/>
      <c r="T90" s="546"/>
      <c r="U90" s="546"/>
      <c r="V90" s="131">
        <f t="shared" si="22"/>
        <v>0</v>
      </c>
      <c r="W90" s="539" t="str">
        <f t="shared" si="18"/>
        <v/>
      </c>
      <c r="X90" s="131"/>
      <c r="Y90" s="131"/>
      <c r="Z90" s="131"/>
      <c r="AA90" s="131"/>
    </row>
    <row r="91" spans="1:27" s="305" customFormat="1" ht="20.100000000000001" hidden="1" customHeight="1">
      <c r="A91" s="253">
        <v>30400013</v>
      </c>
      <c r="B91" s="145" t="s">
        <v>468</v>
      </c>
      <c r="C91" s="125" t="s">
        <v>203</v>
      </c>
      <c r="D91" s="549">
        <v>5.03</v>
      </c>
      <c r="E91" s="549"/>
      <c r="F91" s="549"/>
      <c r="G91" s="127"/>
      <c r="H91" s="538">
        <f t="shared" si="19"/>
        <v>0</v>
      </c>
      <c r="I91" s="128"/>
      <c r="J91" s="128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8">
        <f t="shared" si="21"/>
        <v>0</v>
      </c>
      <c r="O91" s="546"/>
      <c r="P91" s="546"/>
      <c r="Q91" s="546"/>
      <c r="R91" s="546"/>
      <c r="S91" s="546"/>
      <c r="T91" s="546"/>
      <c r="U91" s="546"/>
      <c r="V91" s="131">
        <f t="shared" si="22"/>
        <v>0</v>
      </c>
      <c r="W91" s="539" t="str">
        <f t="shared" si="18"/>
        <v/>
      </c>
      <c r="X91" s="131"/>
      <c r="Y91" s="131"/>
      <c r="Z91" s="131"/>
      <c r="AA91" s="131"/>
    </row>
    <row r="92" spans="1:27" s="305" customFormat="1" ht="20.100000000000001" customHeight="1">
      <c r="A92" s="253">
        <v>30400016</v>
      </c>
      <c r="B92" s="145" t="s">
        <v>507</v>
      </c>
      <c r="C92" s="125" t="s">
        <v>186</v>
      </c>
      <c r="D92" s="549">
        <v>5.03</v>
      </c>
      <c r="E92" s="549"/>
      <c r="F92" s="549">
        <v>20170412</v>
      </c>
      <c r="G92" s="127">
        <f>80+98+108+72+63</f>
        <v>421</v>
      </c>
      <c r="H92" s="538">
        <f t="shared" si="19"/>
        <v>2117.63</v>
      </c>
      <c r="I92" s="128">
        <v>48</v>
      </c>
      <c r="J92" s="128">
        <f t="array" ref="J92">IF(ISERROR(G92/I92),"",G92/I92)</f>
        <v>8.7708333333333339</v>
      </c>
      <c r="K92" s="130">
        <f t="array" ref="K92">IF(ISERROR(G92/L92),"",G92/L92)</f>
        <v>45.268817204301072</v>
      </c>
      <c r="L92" s="128">
        <v>9.3000000000000007</v>
      </c>
      <c r="M92" s="108">
        <f t="shared" si="20"/>
        <v>2.7311827956989276</v>
      </c>
      <c r="N92" s="128">
        <f t="shared" si="21"/>
        <v>0</v>
      </c>
      <c r="O92" s="546"/>
      <c r="P92" s="546"/>
      <c r="Q92" s="546"/>
      <c r="R92" s="546"/>
      <c r="S92" s="546"/>
      <c r="T92" s="546"/>
      <c r="U92" s="546"/>
      <c r="V92" s="131">
        <f t="shared" si="22"/>
        <v>0</v>
      </c>
      <c r="W92" s="539">
        <f t="shared" si="18"/>
        <v>0</v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49">
        <v>5.03</v>
      </c>
      <c r="E93" s="549"/>
      <c r="F93" s="549"/>
      <c r="G93" s="127"/>
      <c r="H93" s="538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46"/>
      <c r="P93" s="546"/>
      <c r="Q93" s="546"/>
      <c r="R93" s="546"/>
      <c r="S93" s="546"/>
      <c r="T93" s="546"/>
      <c r="U93" s="546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49"/>
      <c r="F94" s="549"/>
      <c r="G94" s="127"/>
      <c r="H94" s="538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46"/>
      <c r="P94" s="546"/>
      <c r="Q94" s="546"/>
      <c r="R94" s="546"/>
      <c r="S94" s="546"/>
      <c r="T94" s="546"/>
      <c r="U94" s="546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49">
        <v>5.03</v>
      </c>
      <c r="E95" s="549"/>
      <c r="F95" s="549"/>
      <c r="G95" s="146"/>
      <c r="H95" s="538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46"/>
      <c r="P95" s="546"/>
      <c r="Q95" s="546"/>
      <c r="R95" s="546"/>
      <c r="S95" s="546"/>
      <c r="T95" s="546"/>
      <c r="U95" s="546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49">
        <v>5.03</v>
      </c>
      <c r="E96" s="549"/>
      <c r="F96" s="549"/>
      <c r="G96" s="127"/>
      <c r="H96" s="538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46"/>
      <c r="P96" s="546"/>
      <c r="Q96" s="546"/>
      <c r="R96" s="546"/>
      <c r="S96" s="546"/>
      <c r="T96" s="546"/>
      <c r="U96" s="546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49">
        <v>5.03</v>
      </c>
      <c r="E97" s="549"/>
      <c r="F97" s="549"/>
      <c r="G97" s="127"/>
      <c r="H97" s="538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46"/>
      <c r="P97" s="546"/>
      <c r="Q97" s="546"/>
      <c r="R97" s="546"/>
      <c r="S97" s="546"/>
      <c r="T97" s="546"/>
      <c r="U97" s="546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49">
        <v>5.03</v>
      </c>
      <c r="E98" s="549"/>
      <c r="F98" s="549"/>
      <c r="G98" s="127"/>
      <c r="H98" s="538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46"/>
      <c r="P98" s="546"/>
      <c r="Q98" s="546"/>
      <c r="R98" s="546"/>
      <c r="S98" s="546"/>
      <c r="T98" s="546"/>
      <c r="U98" s="546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49">
        <v>5.03</v>
      </c>
      <c r="E99" s="549"/>
      <c r="F99" s="549"/>
      <c r="G99" s="127"/>
      <c r="H99" s="538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46"/>
      <c r="P99" s="546"/>
      <c r="Q99" s="546"/>
      <c r="R99" s="546"/>
      <c r="S99" s="546"/>
      <c r="T99" s="546"/>
      <c r="U99" s="546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49">
        <v>5.03</v>
      </c>
      <c r="E100" s="549"/>
      <c r="F100" s="549"/>
      <c r="G100" s="127"/>
      <c r="H100" s="538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46"/>
      <c r="P100" s="546"/>
      <c r="Q100" s="546"/>
      <c r="R100" s="546"/>
      <c r="S100" s="546"/>
      <c r="T100" s="546"/>
      <c r="U100" s="546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49">
        <v>5.03</v>
      </c>
      <c r="E101" s="549"/>
      <c r="F101" s="549"/>
      <c r="G101" s="127"/>
      <c r="H101" s="538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46"/>
      <c r="P101" s="546"/>
      <c r="Q101" s="546"/>
      <c r="R101" s="546"/>
      <c r="S101" s="546"/>
      <c r="T101" s="546"/>
      <c r="U101" s="546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49">
        <v>5.03</v>
      </c>
      <c r="E102" s="549"/>
      <c r="F102" s="549"/>
      <c r="G102" s="127"/>
      <c r="H102" s="538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46"/>
      <c r="P102" s="546"/>
      <c r="Q102" s="546"/>
      <c r="R102" s="546"/>
      <c r="S102" s="546"/>
      <c r="T102" s="546"/>
      <c r="U102" s="546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37" t="s">
        <v>222</v>
      </c>
      <c r="C103" s="125" t="s">
        <v>181</v>
      </c>
      <c r="D103" s="549">
        <v>10.199999999999999</v>
      </c>
      <c r="E103" s="549"/>
      <c r="F103" s="549"/>
      <c r="G103" s="127"/>
      <c r="H103" s="538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46"/>
      <c r="P103" s="546"/>
      <c r="Q103" s="546"/>
      <c r="R103" s="546"/>
      <c r="S103" s="546"/>
      <c r="T103" s="546"/>
      <c r="U103" s="546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37" t="s">
        <v>222</v>
      </c>
      <c r="C104" s="125" t="s">
        <v>179</v>
      </c>
      <c r="D104" s="549">
        <v>10.199999999999999</v>
      </c>
      <c r="E104" s="549"/>
      <c r="F104" s="549"/>
      <c r="G104" s="127"/>
      <c r="H104" s="538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46"/>
      <c r="P104" s="546"/>
      <c r="Q104" s="546"/>
      <c r="R104" s="546"/>
      <c r="S104" s="546"/>
      <c r="T104" s="546"/>
      <c r="U104" s="546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37" t="s">
        <v>222</v>
      </c>
      <c r="C105" s="125" t="s">
        <v>221</v>
      </c>
      <c r="D105" s="549">
        <v>10.199999999999999</v>
      </c>
      <c r="E105" s="549"/>
      <c r="F105" s="549"/>
      <c r="G105" s="127"/>
      <c r="H105" s="538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46"/>
      <c r="P105" s="546"/>
      <c r="Q105" s="546"/>
      <c r="R105" s="546"/>
      <c r="S105" s="546"/>
      <c r="T105" s="546"/>
      <c r="U105" s="546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37" t="s">
        <v>222</v>
      </c>
      <c r="C106" s="125" t="s">
        <v>186</v>
      </c>
      <c r="D106" s="549">
        <v>10.199999999999999</v>
      </c>
      <c r="E106" s="549"/>
      <c r="F106" s="549"/>
      <c r="G106" s="127"/>
      <c r="H106" s="538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46"/>
      <c r="P106" s="546"/>
      <c r="Q106" s="546"/>
      <c r="R106" s="546"/>
      <c r="S106" s="546"/>
      <c r="T106" s="546"/>
      <c r="U106" s="546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37" t="s">
        <v>393</v>
      </c>
      <c r="C107" s="177" t="s">
        <v>395</v>
      </c>
      <c r="D107" s="549">
        <v>5</v>
      </c>
      <c r="E107" s="549"/>
      <c r="F107" s="549"/>
      <c r="G107" s="127"/>
      <c r="H107" s="538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46"/>
      <c r="P107" s="546"/>
      <c r="Q107" s="546"/>
      <c r="R107" s="546"/>
      <c r="S107" s="546"/>
      <c r="T107" s="546"/>
      <c r="U107" s="546"/>
      <c r="V107" s="131"/>
      <c r="W107" s="13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537" t="s">
        <v>393</v>
      </c>
      <c r="C108" s="177" t="s">
        <v>402</v>
      </c>
      <c r="D108" s="549">
        <v>5</v>
      </c>
      <c r="E108" s="549"/>
      <c r="F108" s="549">
        <v>20170412</v>
      </c>
      <c r="G108" s="127">
        <f>90+74</f>
        <v>164</v>
      </c>
      <c r="H108" s="538">
        <f t="shared" si="19"/>
        <v>820</v>
      </c>
      <c r="I108" s="128">
        <v>30</v>
      </c>
      <c r="J108" s="128"/>
      <c r="K108" s="130">
        <f t="array" ref="K108">IF(ISERROR(G108/L108),"",G108/L108)</f>
        <v>32.799999999999997</v>
      </c>
      <c r="L108" s="128">
        <v>5</v>
      </c>
      <c r="M108" s="108">
        <f t="shared" si="20"/>
        <v>-2.7999999999999972</v>
      </c>
      <c r="N108" s="128">
        <f t="shared" si="23"/>
        <v>0</v>
      </c>
      <c r="O108" s="546"/>
      <c r="P108" s="546"/>
      <c r="Q108" s="546"/>
      <c r="R108" s="546"/>
      <c r="S108" s="546"/>
      <c r="T108" s="546"/>
      <c r="U108" s="546"/>
      <c r="V108" s="131"/>
      <c r="W108" s="539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37" t="s">
        <v>404</v>
      </c>
      <c r="C109" s="177" t="s">
        <v>405</v>
      </c>
      <c r="D109" s="549">
        <v>5</v>
      </c>
      <c r="E109" s="549"/>
      <c r="F109" s="549"/>
      <c r="G109" s="127"/>
      <c r="H109" s="538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46"/>
      <c r="P109" s="546"/>
      <c r="Q109" s="546"/>
      <c r="R109" s="546"/>
      <c r="S109" s="546"/>
      <c r="T109" s="546"/>
      <c r="U109" s="546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37" t="s">
        <v>486</v>
      </c>
      <c r="C110" s="177" t="s">
        <v>372</v>
      </c>
      <c r="D110" s="549">
        <v>5</v>
      </c>
      <c r="E110" s="549"/>
      <c r="F110" s="549"/>
      <c r="G110" s="127"/>
      <c r="H110" s="538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46"/>
      <c r="P110" s="546"/>
      <c r="Q110" s="546"/>
      <c r="R110" s="546"/>
      <c r="S110" s="546"/>
      <c r="T110" s="546"/>
      <c r="U110" s="546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37" t="s">
        <v>343</v>
      </c>
      <c r="C111" s="125" t="s">
        <v>345</v>
      </c>
      <c r="D111" s="549">
        <v>5</v>
      </c>
      <c r="E111" s="549"/>
      <c r="F111" s="549"/>
      <c r="G111" s="127"/>
      <c r="H111" s="538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46"/>
      <c r="P111" s="546"/>
      <c r="Q111" s="546"/>
      <c r="R111" s="546"/>
      <c r="S111" s="546"/>
      <c r="T111" s="546"/>
      <c r="U111" s="546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37" t="s">
        <v>343</v>
      </c>
      <c r="C112" s="125" t="s">
        <v>347</v>
      </c>
      <c r="D112" s="549">
        <v>5</v>
      </c>
      <c r="E112" s="549"/>
      <c r="F112" s="549"/>
      <c r="G112" s="127"/>
      <c r="H112" s="538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46"/>
      <c r="P112" s="546"/>
      <c r="Q112" s="546"/>
      <c r="R112" s="546"/>
      <c r="S112" s="546"/>
      <c r="T112" s="546"/>
      <c r="U112" s="546"/>
      <c r="V112" s="131"/>
      <c r="W112" s="132"/>
      <c r="X112" s="131"/>
      <c r="Y112" s="131"/>
      <c r="Z112" s="131"/>
      <c r="AA112" s="131"/>
    </row>
    <row r="113" spans="1:27" s="305" customFormat="1" ht="20.100000000000001" hidden="1" customHeight="1">
      <c r="A113" s="253">
        <v>30400001</v>
      </c>
      <c r="B113" s="145" t="s">
        <v>508</v>
      </c>
      <c r="C113" s="125" t="s">
        <v>187</v>
      </c>
      <c r="D113" s="549">
        <v>5.0599999999999996</v>
      </c>
      <c r="E113" s="549"/>
      <c r="F113" s="549"/>
      <c r="G113" s="127"/>
      <c r="H113" s="538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546"/>
      <c r="P113" s="546"/>
      <c r="Q113" s="546"/>
      <c r="R113" s="546"/>
      <c r="S113" s="546"/>
      <c r="T113" s="546"/>
      <c r="U113" s="546"/>
      <c r="V113" s="131">
        <f>SUM(X113:AA113)</f>
        <v>0</v>
      </c>
      <c r="W113" s="539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49">
        <v>5.0599999999999996</v>
      </c>
      <c r="E114" s="549"/>
      <c r="F114" s="549"/>
      <c r="G114" s="127"/>
      <c r="H114" s="538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46"/>
      <c r="P114" s="546"/>
      <c r="Q114" s="546"/>
      <c r="R114" s="546"/>
      <c r="S114" s="546"/>
      <c r="T114" s="546"/>
      <c r="U114" s="546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49">
        <v>5</v>
      </c>
      <c r="E115" s="549"/>
      <c r="F115" s="549"/>
      <c r="G115" s="127"/>
      <c r="H115" s="538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46"/>
      <c r="P115" s="546"/>
      <c r="Q115" s="546"/>
      <c r="R115" s="546"/>
      <c r="S115" s="546"/>
      <c r="T115" s="546"/>
      <c r="U115" s="546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49">
        <v>5</v>
      </c>
      <c r="E116" s="549"/>
      <c r="F116" s="549"/>
      <c r="G116" s="127"/>
      <c r="H116" s="538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46"/>
      <c r="P116" s="546"/>
      <c r="Q116" s="546"/>
      <c r="R116" s="546"/>
      <c r="S116" s="546"/>
      <c r="T116" s="546"/>
      <c r="U116" s="546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549">
        <v>5</v>
      </c>
      <c r="E117" s="549"/>
      <c r="F117" s="549">
        <v>20170405</v>
      </c>
      <c r="G117" s="127">
        <v>270</v>
      </c>
      <c r="H117" s="538">
        <f t="shared" si="19"/>
        <v>1350</v>
      </c>
      <c r="I117" s="128">
        <v>12</v>
      </c>
      <c r="J117" s="128"/>
      <c r="K117" s="130">
        <f t="array" ref="K117">IF(ISERROR(G117/L117),"",G117/L117)</f>
        <v>11.25</v>
      </c>
      <c r="L117" s="128">
        <v>24</v>
      </c>
      <c r="M117" s="108"/>
      <c r="N117" s="128"/>
      <c r="O117" s="546"/>
      <c r="P117" s="546"/>
      <c r="Q117" s="546"/>
      <c r="R117" s="546"/>
      <c r="S117" s="546"/>
      <c r="T117" s="546"/>
      <c r="U117" s="546"/>
      <c r="V117" s="131"/>
      <c r="W117" s="539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49">
        <v>5.07</v>
      </c>
      <c r="E118" s="549"/>
      <c r="F118" s="549"/>
      <c r="G118" s="127"/>
      <c r="H118" s="538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46"/>
      <c r="P118" s="546"/>
      <c r="Q118" s="546"/>
      <c r="R118" s="546"/>
      <c r="S118" s="546"/>
      <c r="T118" s="546"/>
      <c r="U118" s="546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49">
        <v>5.07</v>
      </c>
      <c r="E119" s="549"/>
      <c r="F119" s="549"/>
      <c r="G119" s="127"/>
      <c r="H119" s="538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46"/>
      <c r="P119" s="546"/>
      <c r="Q119" s="546"/>
      <c r="R119" s="546"/>
      <c r="S119" s="546"/>
      <c r="T119" s="546"/>
      <c r="U119" s="546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49">
        <v>5.0599999999999996</v>
      </c>
      <c r="E120" s="549"/>
      <c r="F120" s="550"/>
      <c r="G120" s="127"/>
      <c r="H120" s="538">
        <f t="shared" si="19"/>
        <v>0</v>
      </c>
      <c r="I120" s="128"/>
      <c r="J120" s="129" t="str">
        <f t="array" ref="J120">IF(ISERROR(G120/I120),"",G120/I120)</f>
        <v/>
      </c>
      <c r="K120" s="538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46"/>
      <c r="P120" s="546"/>
      <c r="Q120" s="546"/>
      <c r="R120" s="546"/>
      <c r="S120" s="546"/>
      <c r="T120" s="546"/>
      <c r="U120" s="546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11" t="s">
        <v>224</v>
      </c>
      <c r="B121" s="612"/>
      <c r="C121" s="547" t="s">
        <v>202</v>
      </c>
      <c r="D121" s="138"/>
      <c r="E121" s="138"/>
      <c r="F121" s="138"/>
      <c r="G121" s="139">
        <f>SUM(G87:G120)</f>
        <v>1305</v>
      </c>
      <c r="H121" s="140">
        <f>SUM(H87:H120)</f>
        <v>6551.13</v>
      </c>
      <c r="I121" s="140">
        <f>SUM(I87:I120)</f>
        <v>138</v>
      </c>
      <c r="J121" s="129">
        <f t="array" ref="J121">IF(ISERROR(G121/I121),"",G121/I121)</f>
        <v>9.4565217391304355</v>
      </c>
      <c r="K121" s="140">
        <f>SUM(K87:K120)</f>
        <v>140.4551808406647</v>
      </c>
      <c r="L121" s="141"/>
      <c r="M121" s="144">
        <f t="shared" ref="M121:V121" si="27">SUM(M87:M120)</f>
        <v>-3.2051808406647027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49">
        <v>5.03</v>
      </c>
      <c r="E122" s="549"/>
      <c r="F122" s="549"/>
      <c r="G122" s="127"/>
      <c r="H122" s="538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46"/>
      <c r="P122" s="546"/>
      <c r="Q122" s="546"/>
      <c r="R122" s="546"/>
      <c r="S122" s="546"/>
      <c r="T122" s="546"/>
      <c r="U122" s="546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49">
        <v>5.03</v>
      </c>
      <c r="E123" s="549"/>
      <c r="F123" s="549"/>
      <c r="G123" s="127"/>
      <c r="H123" s="538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46"/>
      <c r="P123" s="546"/>
      <c r="Q123" s="546"/>
      <c r="R123" s="546"/>
      <c r="S123" s="546"/>
      <c r="T123" s="546"/>
      <c r="U123" s="546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49">
        <v>5.04</v>
      </c>
      <c r="E124" s="549"/>
      <c r="F124" s="549"/>
      <c r="G124" s="127"/>
      <c r="H124" s="538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46"/>
      <c r="P124" s="546"/>
      <c r="Q124" s="546"/>
      <c r="R124" s="546"/>
      <c r="S124" s="546"/>
      <c r="T124" s="546"/>
      <c r="U124" s="546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49">
        <v>5.03</v>
      </c>
      <c r="E125" s="549"/>
      <c r="F125" s="549"/>
      <c r="G125" s="127"/>
      <c r="H125" s="538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46"/>
      <c r="P125" s="546"/>
      <c r="Q125" s="546"/>
      <c r="R125" s="546"/>
      <c r="S125" s="546"/>
      <c r="T125" s="546"/>
      <c r="U125" s="546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43" t="s">
        <v>203</v>
      </c>
      <c r="D126" s="549">
        <v>5.03</v>
      </c>
      <c r="E126" s="549"/>
      <c r="F126" s="549"/>
      <c r="G126" s="127"/>
      <c r="H126" s="538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46"/>
      <c r="P126" s="546"/>
      <c r="Q126" s="546"/>
      <c r="R126" s="546"/>
      <c r="S126" s="546"/>
      <c r="T126" s="546"/>
      <c r="U126" s="546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49">
        <v>5.03</v>
      </c>
      <c r="E127" s="549"/>
      <c r="F127" s="549"/>
      <c r="G127" s="127"/>
      <c r="H127" s="538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46"/>
      <c r="P127" s="546"/>
      <c r="Q127" s="546"/>
      <c r="R127" s="546"/>
      <c r="S127" s="546"/>
      <c r="T127" s="546"/>
      <c r="U127" s="546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49">
        <v>5.03</v>
      </c>
      <c r="E128" s="549"/>
      <c r="F128" s="549"/>
      <c r="G128" s="127"/>
      <c r="H128" s="538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46"/>
      <c r="P128" s="546"/>
      <c r="Q128" s="546"/>
      <c r="R128" s="546"/>
      <c r="S128" s="546"/>
      <c r="T128" s="546"/>
      <c r="U128" s="546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43" t="s">
        <v>228</v>
      </c>
      <c r="D129" s="549">
        <v>5.03</v>
      </c>
      <c r="E129" s="549"/>
      <c r="F129" s="549"/>
      <c r="G129" s="127"/>
      <c r="H129" s="538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46"/>
      <c r="P129" s="546"/>
      <c r="Q129" s="546"/>
      <c r="R129" s="546"/>
      <c r="S129" s="546"/>
      <c r="T129" s="546"/>
      <c r="U129" s="546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43" t="s">
        <v>212</v>
      </c>
      <c r="D130" s="549">
        <v>5.03</v>
      </c>
      <c r="E130" s="549"/>
      <c r="F130" s="549"/>
      <c r="G130" s="127"/>
      <c r="H130" s="538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46"/>
      <c r="P130" s="546"/>
      <c r="Q130" s="546"/>
      <c r="R130" s="546"/>
      <c r="S130" s="546"/>
      <c r="T130" s="546"/>
      <c r="U130" s="546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43" t="s">
        <v>203</v>
      </c>
      <c r="D131" s="549">
        <v>5.03</v>
      </c>
      <c r="E131" s="549"/>
      <c r="F131" s="549"/>
      <c r="G131" s="127"/>
      <c r="H131" s="538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46"/>
      <c r="P131" s="546"/>
      <c r="Q131" s="546"/>
      <c r="R131" s="546"/>
      <c r="S131" s="546"/>
      <c r="T131" s="546"/>
      <c r="U131" s="546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43" t="s">
        <v>186</v>
      </c>
      <c r="D132" s="549">
        <v>5.03</v>
      </c>
      <c r="E132" s="549"/>
      <c r="F132" s="549"/>
      <c r="G132" s="127"/>
      <c r="H132" s="538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46"/>
      <c r="P132" s="546"/>
      <c r="Q132" s="546"/>
      <c r="R132" s="546"/>
      <c r="S132" s="546"/>
      <c r="T132" s="546"/>
      <c r="U132" s="546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43" t="s">
        <v>228</v>
      </c>
      <c r="D133" s="549">
        <v>5.03</v>
      </c>
      <c r="E133" s="549"/>
      <c r="F133" s="549"/>
      <c r="G133" s="127"/>
      <c r="H133" s="538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46"/>
      <c r="P133" s="546"/>
      <c r="Q133" s="546"/>
      <c r="R133" s="546"/>
      <c r="S133" s="546"/>
      <c r="T133" s="546"/>
      <c r="U133" s="546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43" t="s">
        <v>199</v>
      </c>
      <c r="D134" s="549">
        <v>5.03</v>
      </c>
      <c r="E134" s="549"/>
      <c r="F134" s="549"/>
      <c r="G134" s="127"/>
      <c r="H134" s="538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46"/>
      <c r="P134" s="546"/>
      <c r="Q134" s="546"/>
      <c r="R134" s="546"/>
      <c r="S134" s="546"/>
      <c r="T134" s="546"/>
      <c r="U134" s="546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49">
        <v>5.0599999999999996</v>
      </c>
      <c r="E135" s="549"/>
      <c r="F135" s="549"/>
      <c r="G135" s="127"/>
      <c r="H135" s="538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46"/>
      <c r="P135" s="546"/>
      <c r="Q135" s="546"/>
      <c r="R135" s="546"/>
      <c r="S135" s="546"/>
      <c r="T135" s="546"/>
      <c r="U135" s="546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49">
        <v>5.0599999999999996</v>
      </c>
      <c r="E136" s="549"/>
      <c r="F136" s="549"/>
      <c r="G136" s="127"/>
      <c r="H136" s="538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46"/>
      <c r="P136" s="546"/>
      <c r="Q136" s="546"/>
      <c r="R136" s="546"/>
      <c r="S136" s="546"/>
      <c r="T136" s="546"/>
      <c r="U136" s="546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11" t="s">
        <v>231</v>
      </c>
      <c r="B137" s="612"/>
      <c r="C137" s="547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49">
        <v>5.04</v>
      </c>
      <c r="E138" s="549"/>
      <c r="F138" s="549"/>
      <c r="G138" s="127"/>
      <c r="H138" s="538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46"/>
      <c r="P138" s="546"/>
      <c r="Q138" s="546"/>
      <c r="R138" s="546"/>
      <c r="S138" s="546"/>
      <c r="T138" s="546"/>
      <c r="U138" s="546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49">
        <v>5.04</v>
      </c>
      <c r="E139" s="549"/>
      <c r="F139" s="549"/>
      <c r="G139" s="127"/>
      <c r="H139" s="538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46"/>
      <c r="P139" s="546"/>
      <c r="Q139" s="546"/>
      <c r="R139" s="546"/>
      <c r="S139" s="546"/>
      <c r="T139" s="546"/>
      <c r="U139" s="546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49">
        <v>5.04</v>
      </c>
      <c r="E140" s="549"/>
      <c r="F140" s="549"/>
      <c r="G140" s="127"/>
      <c r="H140" s="538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46"/>
      <c r="P140" s="546"/>
      <c r="Q140" s="546"/>
      <c r="R140" s="546"/>
      <c r="S140" s="546"/>
      <c r="T140" s="546"/>
      <c r="U140" s="546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49">
        <v>5.04</v>
      </c>
      <c r="E141" s="549"/>
      <c r="F141" s="549"/>
      <c r="G141" s="127"/>
      <c r="H141" s="538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46"/>
      <c r="P141" s="546"/>
      <c r="Q141" s="546"/>
      <c r="R141" s="546"/>
      <c r="S141" s="546"/>
      <c r="T141" s="546"/>
      <c r="U141" s="546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49">
        <v>5.04</v>
      </c>
      <c r="E142" s="549"/>
      <c r="F142" s="549"/>
      <c r="G142" s="127"/>
      <c r="H142" s="538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46"/>
      <c r="P142" s="546"/>
      <c r="Q142" s="546"/>
      <c r="R142" s="546"/>
      <c r="S142" s="546"/>
      <c r="T142" s="546"/>
      <c r="U142" s="546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49">
        <v>5.04</v>
      </c>
      <c r="E143" s="549"/>
      <c r="F143" s="549"/>
      <c r="G143" s="127"/>
      <c r="H143" s="538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46"/>
      <c r="P143" s="546"/>
      <c r="Q143" s="546"/>
      <c r="R143" s="546"/>
      <c r="S143" s="546"/>
      <c r="T143" s="546"/>
      <c r="U143" s="546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49">
        <v>5.04</v>
      </c>
      <c r="E144" s="549"/>
      <c r="F144" s="549"/>
      <c r="G144" s="127"/>
      <c r="H144" s="538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46"/>
      <c r="P144" s="546"/>
      <c r="Q144" s="546"/>
      <c r="R144" s="546"/>
      <c r="S144" s="546"/>
      <c r="T144" s="546"/>
      <c r="U144" s="546"/>
      <c r="V144" s="131"/>
      <c r="W144" s="132"/>
      <c r="X144" s="131"/>
      <c r="Y144" s="131"/>
      <c r="Z144" s="131"/>
      <c r="AA144" s="131"/>
    </row>
    <row r="145" spans="1:27" s="305" customFormat="1" ht="20.100000000000001" hidden="1" customHeight="1">
      <c r="A145" s="254">
        <v>30400021</v>
      </c>
      <c r="B145" s="133" t="s">
        <v>436</v>
      </c>
      <c r="C145" s="177" t="s">
        <v>53</v>
      </c>
      <c r="D145" s="549">
        <v>5.04</v>
      </c>
      <c r="E145" s="549"/>
      <c r="F145" s="549"/>
      <c r="G145" s="127"/>
      <c r="H145" s="538">
        <f t="shared" si="32"/>
        <v>0</v>
      </c>
      <c r="I145" s="128"/>
      <c r="J145" s="128"/>
      <c r="K145" s="130">
        <f t="array" ref="K145">IF(ISERROR(G145/L145),"",G145/L145)</f>
        <v>0</v>
      </c>
      <c r="L145" s="128">
        <v>13.5</v>
      </c>
      <c r="M145" s="108"/>
      <c r="N145" s="128"/>
      <c r="O145" s="546"/>
      <c r="P145" s="546"/>
      <c r="Q145" s="546"/>
      <c r="R145" s="546"/>
      <c r="S145" s="546"/>
      <c r="T145" s="546"/>
      <c r="U145" s="546"/>
      <c r="V145" s="131"/>
      <c r="W145" s="539"/>
      <c r="X145" s="131"/>
      <c r="Y145" s="131"/>
      <c r="Z145" s="131"/>
      <c r="AA145" s="131"/>
    </row>
    <row r="146" spans="1:27" s="385" customFormat="1" ht="20.100000000000001" customHeight="1">
      <c r="A146" s="374">
        <v>30400018</v>
      </c>
      <c r="B146" s="375" t="s">
        <v>436</v>
      </c>
      <c r="C146" s="423" t="s">
        <v>181</v>
      </c>
      <c r="D146" s="376">
        <v>5.04</v>
      </c>
      <c r="E146" s="376"/>
      <c r="F146" s="376">
        <v>20170413</v>
      </c>
      <c r="G146" s="377">
        <f>90*2+80</f>
        <v>260</v>
      </c>
      <c r="H146" s="378">
        <f t="shared" si="32"/>
        <v>1310.4000000000001</v>
      </c>
      <c r="I146" s="379">
        <v>10</v>
      </c>
      <c r="J146" s="379"/>
      <c r="K146" s="380">
        <f t="array" ref="K146">IF(ISERROR(G146/L146),"",G146/L146)</f>
        <v>19.25925925925926</v>
      </c>
      <c r="L146" s="379">
        <v>13.5</v>
      </c>
      <c r="M146" s="381"/>
      <c r="N146" s="379"/>
      <c r="O146" s="382"/>
      <c r="P146" s="382"/>
      <c r="Q146" s="382"/>
      <c r="R146" s="382"/>
      <c r="S146" s="382"/>
      <c r="T146" s="382"/>
      <c r="U146" s="382"/>
      <c r="V146" s="383"/>
      <c r="W146" s="384"/>
      <c r="X146" s="383"/>
      <c r="Y146" s="383"/>
      <c r="Z146" s="383"/>
      <c r="AA146" s="383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49">
        <v>5.04</v>
      </c>
      <c r="E147" s="549"/>
      <c r="F147" s="549"/>
      <c r="G147" s="127"/>
      <c r="H147" s="538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46"/>
      <c r="P147" s="546"/>
      <c r="Q147" s="546"/>
      <c r="R147" s="546"/>
      <c r="S147" s="546"/>
      <c r="T147" s="546"/>
      <c r="U147" s="546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11" t="s">
        <v>234</v>
      </c>
      <c r="B148" s="612"/>
      <c r="C148" s="547" t="s">
        <v>202</v>
      </c>
      <c r="D148" s="138"/>
      <c r="E148" s="138"/>
      <c r="F148" s="138"/>
      <c r="G148" s="139">
        <f>SUM(G138:G147)</f>
        <v>260</v>
      </c>
      <c r="H148" s="140">
        <f>SUM(H138:H147)</f>
        <v>1310.4000000000001</v>
      </c>
      <c r="I148" s="140">
        <f>SUM(I138:I147)</f>
        <v>10</v>
      </c>
      <c r="J148" s="129">
        <f t="array" ref="J148">IF(ISERROR(G148/I148),"",G148/I148)</f>
        <v>26</v>
      </c>
      <c r="K148" s="140">
        <f>SUM(K138:K147)</f>
        <v>19.25925925925926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hidden="1" customHeight="1">
      <c r="A149" s="253">
        <v>30700013</v>
      </c>
      <c r="B149" s="252" t="s">
        <v>103</v>
      </c>
      <c r="C149" s="544"/>
      <c r="D149" s="549">
        <v>3.65</v>
      </c>
      <c r="E149" s="549"/>
      <c r="F149" s="550"/>
      <c r="G149" s="127"/>
      <c r="H149" s="538">
        <f t="shared" ref="H149:H162" si="40">D149*G149</f>
        <v>0</v>
      </c>
      <c r="I149" s="128"/>
      <c r="J149" s="128" t="str">
        <f t="array" ref="J149">IF(ISERROR(G149/I149),"",G149/I149)</f>
        <v/>
      </c>
      <c r="K149" s="538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8">
        <f>SUM(O149:U149)</f>
        <v>0</v>
      </c>
      <c r="O149" s="546"/>
      <c r="P149" s="546"/>
      <c r="Q149" s="546"/>
      <c r="R149" s="546"/>
      <c r="S149" s="546"/>
      <c r="T149" s="546"/>
      <c r="U149" s="546"/>
      <c r="V149" s="131">
        <f>SUM(X149:AA149)</f>
        <v>0</v>
      </c>
      <c r="W149" s="539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44"/>
      <c r="D150" s="549">
        <v>6.58</v>
      </c>
      <c r="E150" s="549"/>
      <c r="F150" s="549"/>
      <c r="G150" s="127"/>
      <c r="H150" s="538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46"/>
      <c r="P150" s="546"/>
      <c r="Q150" s="546"/>
      <c r="R150" s="546"/>
      <c r="S150" s="546"/>
      <c r="T150" s="546"/>
      <c r="U150" s="546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44"/>
      <c r="D151" s="549">
        <v>7.8</v>
      </c>
      <c r="E151" s="549"/>
      <c r="F151" s="549"/>
      <c r="G151" s="127"/>
      <c r="H151" s="538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46"/>
      <c r="P151" s="546"/>
      <c r="Q151" s="546"/>
      <c r="R151" s="546"/>
      <c r="S151" s="546"/>
      <c r="T151" s="546"/>
      <c r="U151" s="546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544"/>
      <c r="D152" s="549">
        <v>4.4000000000000004</v>
      </c>
      <c r="E152" s="549"/>
      <c r="F152" s="549">
        <v>20170402</v>
      </c>
      <c r="G152" s="127">
        <f>72+72+64+67</f>
        <v>275</v>
      </c>
      <c r="H152" s="538">
        <f t="shared" si="40"/>
        <v>1210</v>
      </c>
      <c r="I152" s="128">
        <f>7*7</f>
        <v>49</v>
      </c>
      <c r="J152" s="128">
        <f t="array" ref="J152">IF(ISERROR(G152/I152),"",G152/I152)</f>
        <v>5.6122448979591839</v>
      </c>
      <c r="K152" s="130">
        <f t="array" ref="K152">IF(ISERROR(G152/L152),"",G152/L152)</f>
        <v>47.413793103448278</v>
      </c>
      <c r="L152" s="128">
        <v>5.8</v>
      </c>
      <c r="M152" s="108">
        <f>IF(ISERROR(I152-K152),"",I152-K152)</f>
        <v>1.5862068965517224</v>
      </c>
      <c r="N152" s="128">
        <f>SUM(O152:U152)</f>
        <v>0</v>
      </c>
      <c r="O152" s="546"/>
      <c r="P152" s="546"/>
      <c r="Q152" s="546"/>
      <c r="R152" s="546"/>
      <c r="S152" s="546"/>
      <c r="T152" s="546"/>
      <c r="U152" s="546"/>
      <c r="V152" s="131">
        <f>SUM(X152:AA152)</f>
        <v>0</v>
      </c>
      <c r="W152" s="539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49"/>
      <c r="E153" s="549"/>
      <c r="F153" s="549"/>
      <c r="G153" s="127"/>
      <c r="H153" s="538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46"/>
      <c r="P153" s="546"/>
      <c r="Q153" s="546"/>
      <c r="R153" s="546"/>
      <c r="S153" s="546"/>
      <c r="T153" s="546"/>
      <c r="U153" s="546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44" t="s">
        <v>239</v>
      </c>
      <c r="C154" s="544" t="s">
        <v>179</v>
      </c>
      <c r="D154" s="549">
        <v>6.04</v>
      </c>
      <c r="E154" s="549"/>
      <c r="F154" s="549"/>
      <c r="G154" s="127"/>
      <c r="H154" s="538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46"/>
      <c r="P154" s="546"/>
      <c r="Q154" s="546"/>
      <c r="R154" s="546"/>
      <c r="S154" s="546"/>
      <c r="T154" s="546"/>
      <c r="U154" s="546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44" t="s">
        <v>239</v>
      </c>
      <c r="C155" s="544" t="s">
        <v>186</v>
      </c>
      <c r="D155" s="549">
        <v>6.04</v>
      </c>
      <c r="E155" s="549"/>
      <c r="F155" s="549"/>
      <c r="G155" s="127"/>
      <c r="H155" s="538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46"/>
      <c r="P155" s="546"/>
      <c r="Q155" s="546"/>
      <c r="R155" s="546"/>
      <c r="S155" s="546"/>
      <c r="T155" s="546"/>
      <c r="U155" s="546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44" t="s">
        <v>440</v>
      </c>
      <c r="C156" s="544" t="s">
        <v>179</v>
      </c>
      <c r="D156" s="549">
        <v>6</v>
      </c>
      <c r="E156" s="549"/>
      <c r="F156" s="549"/>
      <c r="G156" s="127"/>
      <c r="H156" s="538">
        <f t="shared" si="40"/>
        <v>0</v>
      </c>
      <c r="I156" s="128"/>
      <c r="J156" s="129"/>
      <c r="K156" s="130"/>
      <c r="L156" s="128"/>
      <c r="M156" s="108"/>
      <c r="N156" s="129"/>
      <c r="O156" s="546"/>
      <c r="P156" s="546"/>
      <c r="Q156" s="546"/>
      <c r="R156" s="546"/>
      <c r="S156" s="546"/>
      <c r="T156" s="546"/>
      <c r="U156" s="546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44" t="s">
        <v>440</v>
      </c>
      <c r="C157" s="544" t="s">
        <v>60</v>
      </c>
      <c r="D157" s="549">
        <v>6</v>
      </c>
      <c r="E157" s="549"/>
      <c r="F157" s="549"/>
      <c r="G157" s="127"/>
      <c r="H157" s="538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46"/>
      <c r="P157" s="546"/>
      <c r="Q157" s="546"/>
      <c r="R157" s="546"/>
      <c r="S157" s="546"/>
      <c r="T157" s="546"/>
      <c r="U157" s="546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37" t="s">
        <v>240</v>
      </c>
      <c r="C158" s="125"/>
      <c r="D158" s="549">
        <v>7.3</v>
      </c>
      <c r="E158" s="549"/>
      <c r="F158" s="549"/>
      <c r="G158" s="127"/>
      <c r="H158" s="538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46"/>
      <c r="P158" s="546"/>
      <c r="Q158" s="546"/>
      <c r="R158" s="546"/>
      <c r="S158" s="546"/>
      <c r="T158" s="546"/>
      <c r="U158" s="546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537" t="s">
        <v>241</v>
      </c>
      <c r="C159" s="125"/>
      <c r="D159" s="549">
        <f>78*120/1000</f>
        <v>9.36</v>
      </c>
      <c r="E159" s="549"/>
      <c r="F159" s="549">
        <v>20170410</v>
      </c>
      <c r="G159" s="127">
        <f>54*16</f>
        <v>864</v>
      </c>
      <c r="H159" s="538">
        <f t="shared" si="40"/>
        <v>8087.0399999999991</v>
      </c>
      <c r="I159" s="128">
        <f>11*11+4*8</f>
        <v>153</v>
      </c>
      <c r="J159" s="128">
        <f t="array" ref="J159">IF(ISERROR(G159/I159),"",G159/I159)</f>
        <v>5.6470588235294121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546"/>
      <c r="P159" s="546"/>
      <c r="Q159" s="546"/>
      <c r="R159" s="546"/>
      <c r="S159" s="546"/>
      <c r="T159" s="546"/>
      <c r="U159" s="546"/>
      <c r="V159" s="131">
        <f>SUM(X159:AA159)</f>
        <v>0</v>
      </c>
      <c r="W159" s="539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37" t="s">
        <v>242</v>
      </c>
      <c r="C160" s="125"/>
      <c r="D160" s="549">
        <v>4.5</v>
      </c>
      <c r="E160" s="549"/>
      <c r="F160" s="549"/>
      <c r="G160" s="127"/>
      <c r="H160" s="538">
        <f t="shared" si="40"/>
        <v>0</v>
      </c>
      <c r="I160" s="128"/>
      <c r="J160" s="129"/>
      <c r="K160" s="130"/>
      <c r="L160" s="128"/>
      <c r="M160" s="108"/>
      <c r="N160" s="129"/>
      <c r="O160" s="546"/>
      <c r="P160" s="546"/>
      <c r="Q160" s="546"/>
      <c r="R160" s="546"/>
      <c r="S160" s="546"/>
      <c r="T160" s="546"/>
      <c r="U160" s="546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37" t="s">
        <v>243</v>
      </c>
      <c r="C161" s="125"/>
      <c r="D161" s="549">
        <v>4.5</v>
      </c>
      <c r="E161" s="549"/>
      <c r="F161" s="549"/>
      <c r="G161" s="127"/>
      <c r="H161" s="538">
        <f t="shared" si="40"/>
        <v>0</v>
      </c>
      <c r="I161" s="128"/>
      <c r="J161" s="129"/>
      <c r="K161" s="130"/>
      <c r="L161" s="128"/>
      <c r="M161" s="108"/>
      <c r="N161" s="129"/>
      <c r="O161" s="546"/>
      <c r="P161" s="546"/>
      <c r="Q161" s="546"/>
      <c r="R161" s="546"/>
      <c r="S161" s="546"/>
      <c r="T161" s="546"/>
      <c r="U161" s="546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49">
        <v>5.03</v>
      </c>
      <c r="E162" s="549"/>
      <c r="F162" s="549"/>
      <c r="G162" s="127"/>
      <c r="H162" s="538">
        <f t="shared" si="40"/>
        <v>0</v>
      </c>
      <c r="I162" s="128"/>
      <c r="J162" s="129"/>
      <c r="K162" s="130"/>
      <c r="L162" s="128"/>
      <c r="M162" s="108"/>
      <c r="N162" s="129"/>
      <c r="O162" s="546"/>
      <c r="P162" s="546"/>
      <c r="Q162" s="546"/>
      <c r="R162" s="546"/>
      <c r="S162" s="546"/>
      <c r="T162" s="546"/>
      <c r="U162" s="546"/>
      <c r="V162" s="131"/>
      <c r="W162" s="132"/>
      <c r="X162" s="131"/>
      <c r="Y162" s="131"/>
      <c r="Z162" s="131"/>
      <c r="AA162" s="131"/>
    </row>
    <row r="163" spans="1:27" ht="20.100000000000001" customHeight="1">
      <c r="A163" s="611" t="s">
        <v>244</v>
      </c>
      <c r="B163" s="612"/>
      <c r="C163" s="547" t="s">
        <v>202</v>
      </c>
      <c r="D163" s="138"/>
      <c r="E163" s="138"/>
      <c r="F163" s="138"/>
      <c r="G163" s="139">
        <f>SUM(G149:G161)</f>
        <v>1139</v>
      </c>
      <c r="H163" s="140">
        <f>SUM(H149:H159)</f>
        <v>9297.0399999999991</v>
      </c>
      <c r="I163" s="140">
        <f>SUM(I149:I161)</f>
        <v>202</v>
      </c>
      <c r="J163" s="129">
        <f t="array" ref="J163">IF(ISERROR(G163/I163),"",G163/I163)</f>
        <v>5.6386138613861387</v>
      </c>
      <c r="K163" s="140">
        <f>SUM(K149:K159)</f>
        <v>47.413793103448278</v>
      </c>
      <c r="L163" s="141"/>
      <c r="M163" s="144">
        <f t="shared" ref="M163:V163" si="41">SUM(M149:M159)</f>
        <v>1.5862068965517224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13" t="s">
        <v>246</v>
      </c>
      <c r="B164" s="614"/>
      <c r="C164" s="614"/>
      <c r="D164" s="614"/>
      <c r="E164" s="614"/>
      <c r="F164" s="615"/>
      <c r="G164" s="147">
        <f>SUM(G28,G86,G121,G137,G148,G163)</f>
        <v>6568</v>
      </c>
      <c r="H164" s="147">
        <f>SUM(H28,H86,H121,H137,H148,H163)</f>
        <v>36695.11</v>
      </c>
      <c r="I164" s="147">
        <f>SUM(I28,I86,I121,I137,I148,I163)</f>
        <v>452</v>
      </c>
      <c r="J164" s="148">
        <f t="array" ref="J164">IF(ISERROR(G164/I164),"",G164/I164)</f>
        <v>14.530973451327434</v>
      </c>
      <c r="K164" s="147">
        <f>SUM(K28,K86,K121,K137,K148,K163)</f>
        <v>325.44135144583822</v>
      </c>
      <c r="L164" s="148">
        <f>IF(ISERROR(G164/K164),"",G164/K164)</f>
        <v>20.181823762777373</v>
      </c>
      <c r="M164" s="147">
        <f t="shared" ref="M164:AA164" si="42">SUM(M28,M86,M121,M137,M148,M163)</f>
        <v>-17.932092186579052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6" t="s">
        <v>471</v>
      </c>
      <c r="B165" s="540" t="s">
        <v>247</v>
      </c>
      <c r="C165" s="599" t="s">
        <v>248</v>
      </c>
      <c r="D165" s="600"/>
      <c r="E165" s="670" t="s">
        <v>249</v>
      </c>
      <c r="F165" s="670"/>
      <c r="G165" s="577" t="s">
        <v>250</v>
      </c>
      <c r="H165" s="577"/>
      <c r="I165" s="607" t="s">
        <v>251</v>
      </c>
      <c r="J165" s="607"/>
      <c r="K165" s="607" t="s">
        <v>252</v>
      </c>
      <c r="L165" s="607"/>
      <c r="M165" s="607" t="s">
        <v>253</v>
      </c>
      <c r="N165" s="607"/>
      <c r="O165" s="607" t="s">
        <v>254</v>
      </c>
      <c r="P165" s="577" t="s">
        <v>255</v>
      </c>
      <c r="Q165" s="577"/>
      <c r="R165" s="577" t="s">
        <v>252</v>
      </c>
      <c r="S165" s="577"/>
      <c r="T165" s="577" t="s">
        <v>256</v>
      </c>
      <c r="U165" s="577"/>
      <c r="V165" s="577" t="s">
        <v>257</v>
      </c>
      <c r="W165" s="577"/>
      <c r="X165" s="577" t="s">
        <v>252</v>
      </c>
      <c r="Y165" s="577"/>
      <c r="Z165" s="577" t="s">
        <v>256</v>
      </c>
      <c r="AA165" s="577"/>
    </row>
    <row r="166" spans="1:27" ht="20.100000000000001" customHeight="1">
      <c r="A166" s="617"/>
      <c r="B166" s="540" t="s">
        <v>258</v>
      </c>
      <c r="C166" s="599">
        <v>1</v>
      </c>
      <c r="D166" s="600"/>
      <c r="E166" s="670">
        <f>C166*11</f>
        <v>11</v>
      </c>
      <c r="F166" s="670"/>
      <c r="G166" s="577">
        <v>1</v>
      </c>
      <c r="H166" s="577"/>
      <c r="I166" s="610">
        <f>G166*11</f>
        <v>11</v>
      </c>
      <c r="J166" s="610"/>
      <c r="K166" s="610">
        <f>E166-I166</f>
        <v>0</v>
      </c>
      <c r="L166" s="610"/>
      <c r="M166" s="608">
        <f>IF(ISERROR(K166/E166),"",K166/E166)</f>
        <v>0</v>
      </c>
      <c r="N166" s="608"/>
      <c r="O166" s="607"/>
      <c r="P166" s="577" t="s">
        <v>201</v>
      </c>
      <c r="Q166" s="577"/>
      <c r="R166" s="606">
        <f>SUM(O28:U28)</f>
        <v>0</v>
      </c>
      <c r="S166" s="606"/>
      <c r="T166" s="601" t="str">
        <f t="array" ref="T166">IF(ISERROR(R166/R173),"",R166/R173)</f>
        <v/>
      </c>
      <c r="U166" s="601"/>
      <c r="V166" s="577" t="s">
        <v>259</v>
      </c>
      <c r="W166" s="577"/>
      <c r="X166" s="604">
        <f>SUM(P27,P85,P120,P136,P147,P161)</f>
        <v>0</v>
      </c>
      <c r="Y166" s="604"/>
      <c r="Z166" s="601" t="str">
        <f t="array" ref="Z166">IF(ISERROR(X166/X173),"",X166/X173)</f>
        <v/>
      </c>
      <c r="AA166" s="601"/>
    </row>
    <row r="167" spans="1:27" ht="20.100000000000001" customHeight="1">
      <c r="A167" s="617"/>
      <c r="B167" s="540" t="s">
        <v>260</v>
      </c>
      <c r="C167" s="599">
        <v>1</v>
      </c>
      <c r="D167" s="600"/>
      <c r="E167" s="670">
        <f>C167*11</f>
        <v>11</v>
      </c>
      <c r="F167" s="670"/>
      <c r="G167" s="577">
        <v>1</v>
      </c>
      <c r="H167" s="577"/>
      <c r="I167" s="610">
        <f>G167*11</f>
        <v>11</v>
      </c>
      <c r="J167" s="610"/>
      <c r="K167" s="610">
        <f>E167-I167</f>
        <v>0</v>
      </c>
      <c r="L167" s="610"/>
      <c r="M167" s="608">
        <f>IF(ISERROR(K167/E167),"",K167/E167)</f>
        <v>0</v>
      </c>
      <c r="N167" s="608"/>
      <c r="O167" s="607"/>
      <c r="P167" s="577" t="s">
        <v>216</v>
      </c>
      <c r="Q167" s="577"/>
      <c r="R167" s="606">
        <f>SUM(O86:U86)</f>
        <v>0</v>
      </c>
      <c r="S167" s="606"/>
      <c r="T167" s="601" t="str">
        <f>IF(ISERROR(R167/R173),"",R167/R173)</f>
        <v/>
      </c>
      <c r="U167" s="601"/>
      <c r="V167" s="577" t="s">
        <v>261</v>
      </c>
      <c r="W167" s="577"/>
      <c r="X167" s="604">
        <f>SUM(P28,P86,P121,P137,P148,P163)</f>
        <v>0</v>
      </c>
      <c r="Y167" s="604"/>
      <c r="Z167" s="601" t="str">
        <f>IF(ISERROR(X167/X173),"",X167/X173)</f>
        <v/>
      </c>
      <c r="AA167" s="601"/>
    </row>
    <row r="168" spans="1:27" ht="20.100000000000001" customHeight="1">
      <c r="A168" s="617"/>
      <c r="B168" s="540" t="s">
        <v>262</v>
      </c>
      <c r="C168" s="599">
        <v>1</v>
      </c>
      <c r="D168" s="600"/>
      <c r="E168" s="670">
        <f>C168*8</f>
        <v>8</v>
      </c>
      <c r="F168" s="670"/>
      <c r="G168" s="577">
        <v>1</v>
      </c>
      <c r="H168" s="577"/>
      <c r="I168" s="610">
        <f>G168*8</f>
        <v>8</v>
      </c>
      <c r="J168" s="610"/>
      <c r="K168" s="610">
        <f>E168-I168</f>
        <v>0</v>
      </c>
      <c r="L168" s="610"/>
      <c r="M168" s="608">
        <f>IF(ISERROR(K168/E168),"",K168/E168)</f>
        <v>0</v>
      </c>
      <c r="N168" s="608"/>
      <c r="O168" s="607"/>
      <c r="P168" s="577" t="s">
        <v>224</v>
      </c>
      <c r="Q168" s="577"/>
      <c r="R168" s="606">
        <f>SUM(O121:U121)</f>
        <v>0</v>
      </c>
      <c r="S168" s="606"/>
      <c r="T168" s="601" t="str">
        <f>IF(ISERROR(R168/R173),"",R168/R173)</f>
        <v/>
      </c>
      <c r="U168" s="601"/>
      <c r="V168" s="577" t="s">
        <v>263</v>
      </c>
      <c r="W168" s="577"/>
      <c r="X168" s="604">
        <f>SUM(P29,P87,P122,P138,P149,P164)</f>
        <v>0</v>
      </c>
      <c r="Y168" s="604"/>
      <c r="Z168" s="601" t="str">
        <f>IF(ISERROR(X168/X173),"",X168/X173)</f>
        <v/>
      </c>
      <c r="AA168" s="601"/>
    </row>
    <row r="169" spans="1:27" ht="20.100000000000001" customHeight="1">
      <c r="A169" s="617"/>
      <c r="B169" s="540" t="s">
        <v>264</v>
      </c>
      <c r="C169" s="599">
        <v>1</v>
      </c>
      <c r="D169" s="600"/>
      <c r="E169" s="670">
        <f>C169*11</f>
        <v>11</v>
      </c>
      <c r="F169" s="670"/>
      <c r="G169" s="577">
        <v>1</v>
      </c>
      <c r="H169" s="577"/>
      <c r="I169" s="610">
        <f>G169*11</f>
        <v>11</v>
      </c>
      <c r="J169" s="610"/>
      <c r="K169" s="610">
        <f>E169-I169</f>
        <v>0</v>
      </c>
      <c r="L169" s="610"/>
      <c r="M169" s="608">
        <f>IF(ISERROR(K169/E169),"",K169/E169)</f>
        <v>0</v>
      </c>
      <c r="N169" s="608"/>
      <c r="O169" s="607"/>
      <c r="P169" s="577" t="s">
        <v>231</v>
      </c>
      <c r="Q169" s="577"/>
      <c r="R169" s="606">
        <f>SUM(O137:U137)</f>
        <v>0</v>
      </c>
      <c r="S169" s="606"/>
      <c r="T169" s="601" t="str">
        <f>IF(ISERROR(R169/R173),"",R169/R173)</f>
        <v/>
      </c>
      <c r="U169" s="601"/>
      <c r="V169" s="577" t="s">
        <v>265</v>
      </c>
      <c r="W169" s="577"/>
      <c r="X169" s="604">
        <f>SUM(P31,P88,P123,P139,P150,P165)</f>
        <v>0</v>
      </c>
      <c r="Y169" s="604"/>
      <c r="Z169" s="601" t="str">
        <f>IF(ISERROR(X169/X173),"",X169/X173)</f>
        <v/>
      </c>
      <c r="AA169" s="601"/>
    </row>
    <row r="170" spans="1:27" ht="20.100000000000001" customHeight="1">
      <c r="A170" s="618"/>
      <c r="B170" s="540" t="s">
        <v>266</v>
      </c>
      <c r="C170" s="609">
        <f>SUM(C166:D169)</f>
        <v>4</v>
      </c>
      <c r="D170" s="583"/>
      <c r="E170" s="670">
        <f>SUM(E166:F169)</f>
        <v>41</v>
      </c>
      <c r="F170" s="670"/>
      <c r="G170" s="577">
        <f>SUM(G166:H169)</f>
        <v>4</v>
      </c>
      <c r="H170" s="577"/>
      <c r="I170" s="610">
        <f>SUM(I166:J169)</f>
        <v>41</v>
      </c>
      <c r="J170" s="610"/>
      <c r="K170" s="610">
        <f>SUM(K166:L169)</f>
        <v>0</v>
      </c>
      <c r="L170" s="610"/>
      <c r="M170" s="608">
        <f>IF(ISERROR(K170/E170),"",K170/E170)</f>
        <v>0</v>
      </c>
      <c r="N170" s="608"/>
      <c r="O170" s="607"/>
      <c r="P170" s="577" t="s">
        <v>234</v>
      </c>
      <c r="Q170" s="577"/>
      <c r="R170" s="606">
        <f>SUM(O148:U148)</f>
        <v>0</v>
      </c>
      <c r="S170" s="606"/>
      <c r="T170" s="601" t="str">
        <f>IF(ISERROR(R170/R173),"",R170/R173)</f>
        <v/>
      </c>
      <c r="U170" s="601"/>
      <c r="V170" s="577" t="s">
        <v>267</v>
      </c>
      <c r="W170" s="577"/>
      <c r="X170" s="604">
        <f>SUM(P32,P89,P124,P140,P151,P166)</f>
        <v>0</v>
      </c>
      <c r="Y170" s="604"/>
      <c r="Z170" s="601" t="str">
        <f>IF(ISERROR(X170/X173),"",X170/X173)</f>
        <v/>
      </c>
      <c r="AA170" s="601"/>
    </row>
    <row r="171" spans="1:27" ht="20.100000000000001" customHeight="1">
      <c r="A171" s="261" t="s">
        <v>472</v>
      </c>
      <c r="B171" s="540">
        <f>G164</f>
        <v>6568</v>
      </c>
      <c r="C171" s="587" t="s">
        <v>269</v>
      </c>
      <c r="D171" s="586"/>
      <c r="E171" s="669">
        <f>H164</f>
        <v>36695.11</v>
      </c>
      <c r="F171" s="669"/>
      <c r="G171" s="577" t="s">
        <v>270</v>
      </c>
      <c r="H171" s="577"/>
      <c r="I171" s="605">
        <f>L164</f>
        <v>20.181823762777373</v>
      </c>
      <c r="J171" s="605"/>
      <c r="K171" s="607" t="s">
        <v>271</v>
      </c>
      <c r="L171" s="607"/>
      <c r="M171" s="605">
        <f>J164</f>
        <v>14.530973451327434</v>
      </c>
      <c r="N171" s="605"/>
      <c r="O171" s="607"/>
      <c r="P171" s="577" t="s">
        <v>244</v>
      </c>
      <c r="Q171" s="577"/>
      <c r="R171" s="606">
        <f>SUM(O163:U163)</f>
        <v>0</v>
      </c>
      <c r="S171" s="606"/>
      <c r="T171" s="601" t="str">
        <f>IF(ISERROR(R171/R173),"",R171/R173)</f>
        <v/>
      </c>
      <c r="U171" s="601"/>
      <c r="V171" s="577" t="s">
        <v>272</v>
      </c>
      <c r="W171" s="577"/>
      <c r="X171" s="604">
        <f>SUM(P33,P90,P125,P141,P152,P167)</f>
        <v>0</v>
      </c>
      <c r="Y171" s="604"/>
      <c r="Z171" s="601" t="str">
        <f>IF(ISERROR(X171/X173),"",X171/X173)</f>
        <v/>
      </c>
      <c r="AA171" s="601"/>
    </row>
    <row r="172" spans="1:27" ht="20.100000000000001" customHeight="1">
      <c r="A172" s="262" t="s">
        <v>473</v>
      </c>
      <c r="B172" s="540">
        <f>I164+C170</f>
        <v>456</v>
      </c>
      <c r="C172" s="584" t="s">
        <v>251</v>
      </c>
      <c r="D172" s="585"/>
      <c r="E172" s="669">
        <f>K164+I170</f>
        <v>366.44135144583822</v>
      </c>
      <c r="F172" s="669"/>
      <c r="G172" s="577" t="s">
        <v>274</v>
      </c>
      <c r="H172" s="577"/>
      <c r="I172" s="605">
        <f>B172-E172</f>
        <v>89.558648554161778</v>
      </c>
      <c r="J172" s="605"/>
      <c r="K172" s="607" t="s">
        <v>275</v>
      </c>
      <c r="L172" s="607"/>
      <c r="M172" s="608">
        <f>IF(ISERROR(I172/E172),"",I172/E172)</f>
        <v>0.24440104317047573</v>
      </c>
      <c r="N172" s="608"/>
      <c r="O172" s="607"/>
      <c r="P172" s="577" t="s">
        <v>245</v>
      </c>
      <c r="Q172" s="577"/>
      <c r="R172" s="606"/>
      <c r="S172" s="606"/>
      <c r="T172" s="601" t="str">
        <f>IF(ISERROR(R172/R173),"",R172/R173)</f>
        <v/>
      </c>
      <c r="U172" s="601"/>
      <c r="V172" s="577" t="s">
        <v>264</v>
      </c>
      <c r="W172" s="577"/>
      <c r="X172" s="604"/>
      <c r="Y172" s="604"/>
      <c r="Z172" s="601" t="str">
        <f>IF(ISERROR(X172/X173),"",X172/X173)</f>
        <v/>
      </c>
      <c r="AA172" s="601"/>
    </row>
    <row r="173" spans="1:27" ht="20.100000000000001" customHeight="1">
      <c r="A173" s="262" t="s">
        <v>474</v>
      </c>
      <c r="B173" s="540">
        <f>N164</f>
        <v>0</v>
      </c>
      <c r="C173" s="584" t="s">
        <v>277</v>
      </c>
      <c r="D173" s="585"/>
      <c r="E173" s="669">
        <f>IF(ISERROR(B173/B172),"",B173/B172)</f>
        <v>0</v>
      </c>
      <c r="F173" s="669"/>
      <c r="G173" s="577" t="s">
        <v>278</v>
      </c>
      <c r="H173" s="577"/>
      <c r="I173" s="607">
        <f>V164</f>
        <v>0</v>
      </c>
      <c r="J173" s="607"/>
      <c r="K173" s="607" t="s">
        <v>279</v>
      </c>
      <c r="L173" s="607"/>
      <c r="M173" s="608">
        <f t="array" ref="M173">IF(ISERROR(I173/B171),"",I173/B171)</f>
        <v>0</v>
      </c>
      <c r="N173" s="608"/>
      <c r="O173" s="607"/>
      <c r="P173" s="577" t="s">
        <v>266</v>
      </c>
      <c r="Q173" s="577"/>
      <c r="R173" s="606">
        <f>SUM(R166:S172)</f>
        <v>0</v>
      </c>
      <c r="S173" s="606"/>
      <c r="T173" s="601"/>
      <c r="U173" s="601"/>
      <c r="V173" s="577" t="s">
        <v>266</v>
      </c>
      <c r="W173" s="577"/>
      <c r="X173" s="604">
        <f>SUM(X166:Y172)</f>
        <v>0</v>
      </c>
      <c r="Y173" s="604"/>
      <c r="Z173" s="601"/>
      <c r="AA173" s="60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27" t="s">
        <v>475</v>
      </c>
      <c r="B175" s="630" t="s">
        <v>280</v>
      </c>
      <c r="C175" s="630" t="s">
        <v>281</v>
      </c>
      <c r="D175" s="630" t="s">
        <v>282</v>
      </c>
      <c r="E175" s="624" t="s">
        <v>283</v>
      </c>
      <c r="F175" s="624" t="s">
        <v>284</v>
      </c>
      <c r="G175" s="607" t="s">
        <v>285</v>
      </c>
      <c r="H175" s="607"/>
      <c r="I175" s="630" t="s">
        <v>286</v>
      </c>
      <c r="J175" s="636" t="s">
        <v>271</v>
      </c>
      <c r="K175" s="639" t="s">
        <v>287</v>
      </c>
      <c r="L175" s="630" t="s">
        <v>270</v>
      </c>
      <c r="M175" s="620" t="s">
        <v>288</v>
      </c>
      <c r="N175" s="622" t="s">
        <v>252</v>
      </c>
      <c r="O175" s="607" t="s">
        <v>289</v>
      </c>
      <c r="P175" s="607"/>
      <c r="Q175" s="607"/>
      <c r="R175" s="607"/>
      <c r="S175" s="607"/>
      <c r="T175" s="607"/>
      <c r="U175" s="607"/>
      <c r="V175" s="607" t="s">
        <v>290</v>
      </c>
      <c r="W175" s="622" t="s">
        <v>291</v>
      </c>
      <c r="X175" s="607" t="s">
        <v>292</v>
      </c>
      <c r="Y175" s="607"/>
      <c r="Z175" s="607"/>
      <c r="AA175" s="607"/>
    </row>
    <row r="176" spans="1:27" ht="21.95" hidden="1" customHeight="1">
      <c r="A176" s="628"/>
      <c r="B176" s="631"/>
      <c r="C176" s="631"/>
      <c r="D176" s="631"/>
      <c r="E176" s="625"/>
      <c r="F176" s="625"/>
      <c r="G176" s="607"/>
      <c r="H176" s="607"/>
      <c r="I176" s="631"/>
      <c r="J176" s="637"/>
      <c r="K176" s="640"/>
      <c r="L176" s="631"/>
      <c r="M176" s="621"/>
      <c r="N176" s="622"/>
      <c r="O176" s="607" t="s">
        <v>259</v>
      </c>
      <c r="P176" s="607" t="s">
        <v>261</v>
      </c>
      <c r="Q176" s="607" t="s">
        <v>263</v>
      </c>
      <c r="R176" s="623" t="s">
        <v>265</v>
      </c>
      <c r="S176" s="577" t="s">
        <v>267</v>
      </c>
      <c r="T176" s="607" t="s">
        <v>272</v>
      </c>
      <c r="U176" s="607" t="s">
        <v>264</v>
      </c>
      <c r="V176" s="607"/>
      <c r="W176" s="622"/>
      <c r="X176" s="607" t="s">
        <v>293</v>
      </c>
      <c r="Y176" s="607" t="s">
        <v>294</v>
      </c>
      <c r="Z176" s="607" t="s">
        <v>295</v>
      </c>
      <c r="AA176" s="607" t="s">
        <v>264</v>
      </c>
    </row>
    <row r="177" spans="1:27" ht="21.95" hidden="1" customHeight="1">
      <c r="A177" s="629"/>
      <c r="B177" s="632"/>
      <c r="C177" s="632"/>
      <c r="D177" s="632"/>
      <c r="E177" s="626"/>
      <c r="F177" s="626"/>
      <c r="G177" s="302" t="s">
        <v>296</v>
      </c>
      <c r="H177" s="544" t="s">
        <v>297</v>
      </c>
      <c r="I177" s="632"/>
      <c r="J177" s="638"/>
      <c r="K177" s="641"/>
      <c r="L177" s="632"/>
      <c r="M177" s="621"/>
      <c r="N177" s="622"/>
      <c r="O177" s="607"/>
      <c r="P177" s="607"/>
      <c r="Q177" s="607"/>
      <c r="R177" s="623"/>
      <c r="S177" s="577"/>
      <c r="T177" s="607"/>
      <c r="U177" s="607"/>
      <c r="V177" s="607"/>
      <c r="W177" s="622"/>
      <c r="X177" s="607"/>
      <c r="Y177" s="607"/>
      <c r="Z177" s="607"/>
      <c r="AA177" s="607"/>
    </row>
    <row r="178" spans="1:27" ht="20.100000000000001" hidden="1" customHeight="1">
      <c r="A178" s="253">
        <v>30100030</v>
      </c>
      <c r="B178" s="537" t="s">
        <v>178</v>
      </c>
      <c r="C178" s="125" t="s">
        <v>179</v>
      </c>
      <c r="D178" s="549">
        <v>5.03</v>
      </c>
      <c r="E178" s="549"/>
      <c r="F178" s="549"/>
      <c r="G178" s="146"/>
      <c r="H178" s="538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46"/>
      <c r="P178" s="546"/>
      <c r="Q178" s="546"/>
      <c r="R178" s="546"/>
      <c r="S178" s="546"/>
      <c r="T178" s="546"/>
      <c r="U178" s="546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49">
        <v>5.03</v>
      </c>
      <c r="E179" s="549"/>
      <c r="F179" s="549"/>
      <c r="G179" s="127"/>
      <c r="H179" s="538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46"/>
      <c r="P179" s="546"/>
      <c r="Q179" s="546"/>
      <c r="R179" s="546"/>
      <c r="S179" s="546"/>
      <c r="T179" s="546"/>
      <c r="U179" s="546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49">
        <v>5.03</v>
      </c>
      <c r="E180" s="549"/>
      <c r="F180" s="549"/>
      <c r="G180" s="127"/>
      <c r="H180" s="538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46"/>
      <c r="P180" s="546"/>
      <c r="Q180" s="546"/>
      <c r="R180" s="546"/>
      <c r="S180" s="546"/>
      <c r="T180" s="546"/>
      <c r="U180" s="546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49">
        <v>5.03</v>
      </c>
      <c r="E181" s="549"/>
      <c r="F181" s="549"/>
      <c r="G181" s="127"/>
      <c r="H181" s="538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46"/>
      <c r="P181" s="546"/>
      <c r="Q181" s="546"/>
      <c r="R181" s="546"/>
      <c r="S181" s="546"/>
      <c r="T181" s="546"/>
      <c r="U181" s="546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49">
        <v>5.03</v>
      </c>
      <c r="E182" s="549"/>
      <c r="F182" s="549"/>
      <c r="G182" s="127"/>
      <c r="H182" s="538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46"/>
      <c r="P182" s="546"/>
      <c r="Q182" s="546"/>
      <c r="R182" s="546"/>
      <c r="S182" s="546"/>
      <c r="T182" s="546"/>
      <c r="U182" s="546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49">
        <v>5.04</v>
      </c>
      <c r="E183" s="549"/>
      <c r="F183" s="366"/>
      <c r="G183" s="134"/>
      <c r="H183" s="538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46"/>
      <c r="P183" s="546"/>
      <c r="Q183" s="546"/>
      <c r="R183" s="546"/>
      <c r="S183" s="546"/>
      <c r="T183" s="546"/>
      <c r="U183" s="546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49">
        <v>5.03</v>
      </c>
      <c r="E184" s="549"/>
      <c r="F184" s="549"/>
      <c r="G184" s="127"/>
      <c r="H184" s="538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46"/>
      <c r="P184" s="546"/>
      <c r="Q184" s="546"/>
      <c r="R184" s="546"/>
      <c r="S184" s="546"/>
      <c r="T184" s="546"/>
      <c r="U184" s="546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49">
        <v>5.03</v>
      </c>
      <c r="E185" s="549"/>
      <c r="F185" s="549"/>
      <c r="G185" s="127"/>
      <c r="H185" s="538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46"/>
      <c r="P185" s="546"/>
      <c r="Q185" s="546"/>
      <c r="R185" s="546"/>
      <c r="S185" s="546"/>
      <c r="T185" s="546"/>
      <c r="U185" s="546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49">
        <v>5.04</v>
      </c>
      <c r="E186" s="549"/>
      <c r="F186" s="367"/>
      <c r="G186" s="127"/>
      <c r="H186" s="538">
        <f t="shared" si="43"/>
        <v>0</v>
      </c>
      <c r="I186" s="538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46"/>
      <c r="P186" s="546"/>
      <c r="Q186" s="546"/>
      <c r="R186" s="546"/>
      <c r="S186" s="546"/>
      <c r="T186" s="546"/>
      <c r="U186" s="546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49">
        <v>5.04</v>
      </c>
      <c r="E187" s="549"/>
      <c r="F187" s="367"/>
      <c r="G187" s="127"/>
      <c r="H187" s="538">
        <f t="shared" si="43"/>
        <v>0</v>
      </c>
      <c r="I187" s="538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46"/>
      <c r="P187" s="546"/>
      <c r="Q187" s="546"/>
      <c r="R187" s="546"/>
      <c r="S187" s="546"/>
      <c r="T187" s="546"/>
      <c r="U187" s="546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49"/>
      <c r="E188" s="549"/>
      <c r="F188" s="549"/>
      <c r="G188" s="127"/>
      <c r="H188" s="538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46"/>
      <c r="P188" s="546"/>
      <c r="Q188" s="546"/>
      <c r="R188" s="546"/>
      <c r="S188" s="546"/>
      <c r="T188" s="546"/>
      <c r="U188" s="546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49"/>
      <c r="E189" s="549"/>
      <c r="F189" s="549"/>
      <c r="G189" s="127"/>
      <c r="H189" s="538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46"/>
      <c r="P189" s="546"/>
      <c r="Q189" s="546"/>
      <c r="R189" s="546"/>
      <c r="S189" s="546"/>
      <c r="T189" s="546"/>
      <c r="U189" s="546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49">
        <v>5.0599999999999996</v>
      </c>
      <c r="E190" s="549"/>
      <c r="F190" s="549"/>
      <c r="G190" s="127"/>
      <c r="H190" s="538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46"/>
      <c r="P190" s="546"/>
      <c r="Q190" s="546"/>
      <c r="R190" s="546"/>
      <c r="S190" s="546"/>
      <c r="T190" s="546"/>
      <c r="U190" s="546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49">
        <v>5.09</v>
      </c>
      <c r="E191" s="549"/>
      <c r="F191" s="549"/>
      <c r="G191" s="127"/>
      <c r="H191" s="538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46"/>
      <c r="P191" s="546"/>
      <c r="Q191" s="546"/>
      <c r="R191" s="546"/>
      <c r="S191" s="546"/>
      <c r="T191" s="546"/>
      <c r="U191" s="546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49">
        <v>5.09</v>
      </c>
      <c r="E192" s="549"/>
      <c r="F192" s="549"/>
      <c r="G192" s="127"/>
      <c r="H192" s="538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46"/>
      <c r="P192" s="546"/>
      <c r="Q192" s="546"/>
      <c r="R192" s="546"/>
      <c r="S192" s="546"/>
      <c r="T192" s="546"/>
      <c r="U192" s="546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44" t="s">
        <v>190</v>
      </c>
      <c r="D193" s="549">
        <v>4.8</v>
      </c>
      <c r="E193" s="549"/>
      <c r="F193" s="549"/>
      <c r="G193" s="127"/>
      <c r="H193" s="538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46"/>
      <c r="P193" s="546"/>
      <c r="Q193" s="546"/>
      <c r="R193" s="546"/>
      <c r="S193" s="546"/>
      <c r="T193" s="546"/>
      <c r="U193" s="546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44" t="s">
        <v>187</v>
      </c>
      <c r="D194" s="549">
        <v>4.8</v>
      </c>
      <c r="E194" s="549"/>
      <c r="F194" s="549"/>
      <c r="G194" s="127"/>
      <c r="H194" s="538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46"/>
      <c r="P194" s="546"/>
      <c r="Q194" s="546"/>
      <c r="R194" s="546"/>
      <c r="S194" s="546"/>
      <c r="T194" s="546"/>
      <c r="U194" s="546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44" t="s">
        <v>179</v>
      </c>
      <c r="D195" s="549">
        <v>4.8</v>
      </c>
      <c r="E195" s="549"/>
      <c r="F195" s="549"/>
      <c r="G195" s="127"/>
      <c r="H195" s="538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46"/>
      <c r="P195" s="546"/>
      <c r="Q195" s="546"/>
      <c r="R195" s="546"/>
      <c r="S195" s="546"/>
      <c r="T195" s="546"/>
      <c r="U195" s="546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44" t="s">
        <v>199</v>
      </c>
      <c r="D196" s="549">
        <v>4.8</v>
      </c>
      <c r="E196" s="549"/>
      <c r="F196" s="549"/>
      <c r="G196" s="127"/>
      <c r="H196" s="538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46"/>
      <c r="P196" s="546"/>
      <c r="Q196" s="546"/>
      <c r="R196" s="546"/>
      <c r="S196" s="546"/>
      <c r="T196" s="546"/>
      <c r="U196" s="546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49">
        <v>4.99</v>
      </c>
      <c r="E197" s="549"/>
      <c r="F197" s="549"/>
      <c r="G197" s="127"/>
      <c r="H197" s="538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46"/>
      <c r="P197" s="546"/>
      <c r="Q197" s="546"/>
      <c r="R197" s="546"/>
      <c r="S197" s="546"/>
      <c r="T197" s="546"/>
      <c r="U197" s="546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49">
        <v>4.99</v>
      </c>
      <c r="E198" s="549"/>
      <c r="F198" s="549"/>
      <c r="G198" s="127"/>
      <c r="H198" s="538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46"/>
      <c r="P198" s="546"/>
      <c r="Q198" s="546"/>
      <c r="R198" s="546"/>
      <c r="S198" s="546"/>
      <c r="T198" s="546"/>
      <c r="U198" s="546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11" t="s">
        <v>201</v>
      </c>
      <c r="B199" s="612"/>
      <c r="C199" s="547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37" t="s">
        <v>206</v>
      </c>
      <c r="C200" s="125" t="s">
        <v>199</v>
      </c>
      <c r="D200" s="549">
        <v>5.03</v>
      </c>
      <c r="E200" s="549"/>
      <c r="F200" s="549"/>
      <c r="G200" s="127"/>
      <c r="H200" s="538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42"/>
      <c r="P200" s="542"/>
      <c r="Q200" s="542"/>
      <c r="R200" s="542"/>
      <c r="S200" s="542"/>
      <c r="T200" s="542"/>
      <c r="U200" s="542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37" t="s">
        <v>425</v>
      </c>
      <c r="C201" s="177" t="s">
        <v>427</v>
      </c>
      <c r="D201" s="549">
        <v>5.03</v>
      </c>
      <c r="E201" s="549"/>
      <c r="F201" s="549"/>
      <c r="G201" s="127"/>
      <c r="H201" s="538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42"/>
      <c r="P201" s="542"/>
      <c r="Q201" s="542"/>
      <c r="R201" s="542"/>
      <c r="S201" s="542"/>
      <c r="T201" s="542"/>
      <c r="U201" s="542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37" t="s">
        <v>206</v>
      </c>
      <c r="C202" s="125" t="s">
        <v>186</v>
      </c>
      <c r="D202" s="549">
        <v>5.03</v>
      </c>
      <c r="E202" s="549"/>
      <c r="F202" s="549"/>
      <c r="G202" s="127"/>
      <c r="H202" s="538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42"/>
      <c r="P202" s="542"/>
      <c r="Q202" s="542"/>
      <c r="R202" s="542"/>
      <c r="S202" s="542"/>
      <c r="T202" s="542"/>
      <c r="U202" s="542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37" t="s">
        <v>206</v>
      </c>
      <c r="C203" s="125" t="s">
        <v>203</v>
      </c>
      <c r="D203" s="549">
        <v>5.03</v>
      </c>
      <c r="E203" s="549"/>
      <c r="F203" s="549"/>
      <c r="G203" s="127"/>
      <c r="H203" s="538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42"/>
      <c r="P203" s="542"/>
      <c r="Q203" s="542"/>
      <c r="R203" s="542"/>
      <c r="S203" s="542"/>
      <c r="T203" s="542"/>
      <c r="U203" s="542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37" t="s">
        <v>206</v>
      </c>
      <c r="C204" s="125" t="s">
        <v>207</v>
      </c>
      <c r="D204" s="549">
        <v>5.03</v>
      </c>
      <c r="E204" s="549"/>
      <c r="F204" s="549"/>
      <c r="G204" s="127"/>
      <c r="H204" s="538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42"/>
      <c r="P204" s="542"/>
      <c r="Q204" s="542"/>
      <c r="R204" s="542"/>
      <c r="S204" s="542"/>
      <c r="T204" s="542"/>
      <c r="U204" s="542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37" t="s">
        <v>414</v>
      </c>
      <c r="C205" s="177" t="s">
        <v>415</v>
      </c>
      <c r="D205" s="549">
        <v>5.03</v>
      </c>
      <c r="E205" s="549"/>
      <c r="F205" s="549"/>
      <c r="G205" s="127"/>
      <c r="H205" s="538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42"/>
      <c r="P205" s="542"/>
      <c r="Q205" s="542"/>
      <c r="R205" s="542"/>
      <c r="S205" s="542"/>
      <c r="T205" s="542"/>
      <c r="U205" s="542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37" t="s">
        <v>414</v>
      </c>
      <c r="C206" s="177" t="s">
        <v>416</v>
      </c>
      <c r="D206" s="549">
        <v>5.03</v>
      </c>
      <c r="E206" s="549"/>
      <c r="F206" s="549"/>
      <c r="G206" s="127"/>
      <c r="H206" s="538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42"/>
      <c r="P206" s="542"/>
      <c r="Q206" s="542"/>
      <c r="R206" s="542"/>
      <c r="S206" s="542"/>
      <c r="T206" s="542"/>
      <c r="U206" s="542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37" t="s">
        <v>414</v>
      </c>
      <c r="C207" s="177" t="s">
        <v>61</v>
      </c>
      <c r="D207" s="549">
        <v>5.03</v>
      </c>
      <c r="E207" s="549"/>
      <c r="F207" s="549"/>
      <c r="G207" s="127"/>
      <c r="H207" s="538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42"/>
      <c r="P207" s="542"/>
      <c r="Q207" s="542"/>
      <c r="R207" s="542"/>
      <c r="S207" s="542"/>
      <c r="T207" s="542"/>
      <c r="U207" s="542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37" t="s">
        <v>208</v>
      </c>
      <c r="C208" s="125" t="s">
        <v>179</v>
      </c>
      <c r="D208" s="549">
        <v>5.08</v>
      </c>
      <c r="E208" s="549"/>
      <c r="F208" s="549"/>
      <c r="G208" s="127"/>
      <c r="H208" s="538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42"/>
      <c r="P208" s="542"/>
      <c r="Q208" s="542"/>
      <c r="R208" s="542"/>
      <c r="S208" s="542"/>
      <c r="T208" s="542"/>
      <c r="U208" s="542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37" t="s">
        <v>208</v>
      </c>
      <c r="C209" s="125" t="s">
        <v>204</v>
      </c>
      <c r="D209" s="549">
        <v>5.08</v>
      </c>
      <c r="E209" s="549"/>
      <c r="F209" s="549"/>
      <c r="G209" s="127"/>
      <c r="H209" s="538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42"/>
      <c r="P209" s="542"/>
      <c r="Q209" s="542"/>
      <c r="R209" s="542"/>
      <c r="S209" s="542"/>
      <c r="T209" s="542"/>
      <c r="U209" s="542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37" t="s">
        <v>208</v>
      </c>
      <c r="C210" s="125" t="s">
        <v>205</v>
      </c>
      <c r="D210" s="549">
        <v>5.08</v>
      </c>
      <c r="E210" s="549"/>
      <c r="F210" s="549"/>
      <c r="G210" s="127"/>
      <c r="H210" s="538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42"/>
      <c r="P210" s="542"/>
      <c r="Q210" s="542"/>
      <c r="R210" s="542"/>
      <c r="S210" s="542"/>
      <c r="T210" s="542"/>
      <c r="U210" s="542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37" t="s">
        <v>208</v>
      </c>
      <c r="C211" s="125" t="s">
        <v>186</v>
      </c>
      <c r="D211" s="549">
        <v>5.08</v>
      </c>
      <c r="E211" s="549"/>
      <c r="F211" s="549"/>
      <c r="G211" s="127"/>
      <c r="H211" s="538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42"/>
      <c r="P211" s="542"/>
      <c r="Q211" s="542"/>
      <c r="R211" s="542"/>
      <c r="S211" s="542"/>
      <c r="T211" s="542"/>
      <c r="U211" s="542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37" t="s">
        <v>208</v>
      </c>
      <c r="C212" s="125" t="s">
        <v>203</v>
      </c>
      <c r="D212" s="549">
        <v>5.08</v>
      </c>
      <c r="E212" s="549"/>
      <c r="F212" s="549"/>
      <c r="G212" s="127"/>
      <c r="H212" s="538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42"/>
      <c r="P212" s="542"/>
      <c r="Q212" s="542"/>
      <c r="R212" s="542"/>
      <c r="S212" s="542"/>
      <c r="T212" s="542"/>
      <c r="U212" s="542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37" t="s">
        <v>208</v>
      </c>
      <c r="C213" s="125" t="s">
        <v>199</v>
      </c>
      <c r="D213" s="549">
        <v>5.08</v>
      </c>
      <c r="E213" s="549"/>
      <c r="F213" s="549"/>
      <c r="G213" s="127"/>
      <c r="H213" s="538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46"/>
      <c r="P213" s="546"/>
      <c r="Q213" s="546"/>
      <c r="R213" s="546"/>
      <c r="S213" s="546"/>
      <c r="T213" s="546"/>
      <c r="U213" s="546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37" t="s">
        <v>208</v>
      </c>
      <c r="C214" s="125" t="s">
        <v>187</v>
      </c>
      <c r="D214" s="549">
        <v>5.08</v>
      </c>
      <c r="E214" s="549"/>
      <c r="F214" s="549"/>
      <c r="G214" s="127"/>
      <c r="H214" s="538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42"/>
      <c r="P214" s="542"/>
      <c r="Q214" s="542"/>
      <c r="R214" s="542"/>
      <c r="S214" s="542"/>
      <c r="T214" s="542"/>
      <c r="U214" s="542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37" t="s">
        <v>208</v>
      </c>
      <c r="C215" s="125" t="s">
        <v>207</v>
      </c>
      <c r="D215" s="549">
        <v>5.08</v>
      </c>
      <c r="E215" s="549"/>
      <c r="F215" s="549"/>
      <c r="G215" s="127"/>
      <c r="H215" s="538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46"/>
      <c r="P215" s="546"/>
      <c r="Q215" s="546"/>
      <c r="R215" s="546"/>
      <c r="S215" s="546"/>
      <c r="T215" s="546"/>
      <c r="U215" s="546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37" t="s">
        <v>209</v>
      </c>
      <c r="C216" s="125" t="s">
        <v>194</v>
      </c>
      <c r="D216" s="549">
        <v>5.03</v>
      </c>
      <c r="E216" s="549"/>
      <c r="F216" s="549"/>
      <c r="G216" s="127"/>
      <c r="H216" s="538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42"/>
      <c r="P216" s="542"/>
      <c r="Q216" s="542"/>
      <c r="R216" s="542"/>
      <c r="S216" s="542"/>
      <c r="T216" s="542"/>
      <c r="U216" s="542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37" t="s">
        <v>209</v>
      </c>
      <c r="C217" s="125" t="s">
        <v>179</v>
      </c>
      <c r="D217" s="549">
        <v>5.03</v>
      </c>
      <c r="E217" s="549"/>
      <c r="F217" s="549"/>
      <c r="G217" s="127"/>
      <c r="H217" s="538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42"/>
      <c r="P217" s="542"/>
      <c r="Q217" s="542"/>
      <c r="R217" s="542"/>
      <c r="S217" s="542"/>
      <c r="T217" s="542"/>
      <c r="U217" s="542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37" t="s">
        <v>209</v>
      </c>
      <c r="C218" s="125" t="s">
        <v>195</v>
      </c>
      <c r="D218" s="549">
        <v>5.03</v>
      </c>
      <c r="E218" s="549"/>
      <c r="F218" s="549"/>
      <c r="G218" s="127"/>
      <c r="H218" s="538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42"/>
      <c r="P218" s="542"/>
      <c r="Q218" s="542"/>
      <c r="R218" s="542"/>
      <c r="S218" s="542"/>
      <c r="T218" s="542"/>
      <c r="U218" s="542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37" t="s">
        <v>209</v>
      </c>
      <c r="C219" s="125" t="s">
        <v>204</v>
      </c>
      <c r="D219" s="549">
        <v>5.03</v>
      </c>
      <c r="E219" s="549"/>
      <c r="F219" s="549"/>
      <c r="G219" s="127"/>
      <c r="H219" s="538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42"/>
      <c r="P219" s="542"/>
      <c r="Q219" s="542"/>
      <c r="R219" s="542"/>
      <c r="S219" s="542"/>
      <c r="T219" s="542"/>
      <c r="U219" s="542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37" t="s">
        <v>382</v>
      </c>
      <c r="C220" s="177" t="s">
        <v>383</v>
      </c>
      <c r="D220" s="549">
        <v>5.03</v>
      </c>
      <c r="E220" s="549"/>
      <c r="F220" s="549"/>
      <c r="G220" s="127"/>
      <c r="H220" s="538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42"/>
      <c r="P220" s="542"/>
      <c r="Q220" s="542"/>
      <c r="R220" s="542"/>
      <c r="S220" s="542"/>
      <c r="T220" s="542"/>
      <c r="U220" s="542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37" t="s">
        <v>382</v>
      </c>
      <c r="C221" s="177" t="s">
        <v>384</v>
      </c>
      <c r="D221" s="549">
        <v>5.03</v>
      </c>
      <c r="E221" s="549"/>
      <c r="F221" s="549"/>
      <c r="G221" s="127"/>
      <c r="H221" s="538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42"/>
      <c r="P221" s="542"/>
      <c r="Q221" s="542"/>
      <c r="R221" s="542"/>
      <c r="S221" s="542"/>
      <c r="T221" s="542"/>
      <c r="U221" s="542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37" t="s">
        <v>382</v>
      </c>
      <c r="C222" s="177" t="s">
        <v>389</v>
      </c>
      <c r="D222" s="549">
        <v>5.03</v>
      </c>
      <c r="E222" s="549"/>
      <c r="F222" s="549"/>
      <c r="G222" s="127"/>
      <c r="H222" s="538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42"/>
      <c r="P222" s="542"/>
      <c r="Q222" s="542"/>
      <c r="R222" s="542"/>
      <c r="S222" s="542"/>
      <c r="T222" s="542"/>
      <c r="U222" s="542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37" t="s">
        <v>382</v>
      </c>
      <c r="C223" s="177" t="s">
        <v>391</v>
      </c>
      <c r="D223" s="549">
        <v>5.03</v>
      </c>
      <c r="E223" s="549"/>
      <c r="F223" s="549"/>
      <c r="G223" s="127"/>
      <c r="H223" s="538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42"/>
      <c r="P223" s="542"/>
      <c r="Q223" s="542"/>
      <c r="R223" s="542"/>
      <c r="S223" s="542"/>
      <c r="T223" s="542"/>
      <c r="U223" s="542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37" t="s">
        <v>418</v>
      </c>
      <c r="C224" s="177" t="s">
        <v>364</v>
      </c>
      <c r="D224" s="549">
        <v>5.03</v>
      </c>
      <c r="E224" s="549"/>
      <c r="F224" s="549"/>
      <c r="G224" s="127"/>
      <c r="H224" s="538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42"/>
      <c r="P224" s="542"/>
      <c r="Q224" s="542"/>
      <c r="R224" s="542"/>
      <c r="S224" s="542"/>
      <c r="T224" s="542"/>
      <c r="U224" s="542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37" t="s">
        <v>418</v>
      </c>
      <c r="C225" s="177" t="s">
        <v>365</v>
      </c>
      <c r="D225" s="549">
        <v>5.03</v>
      </c>
      <c r="E225" s="549"/>
      <c r="F225" s="549"/>
      <c r="G225" s="127"/>
      <c r="H225" s="538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42"/>
      <c r="P225" s="542"/>
      <c r="Q225" s="542"/>
      <c r="R225" s="542"/>
      <c r="S225" s="542"/>
      <c r="T225" s="542"/>
      <c r="U225" s="542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37" t="s">
        <v>418</v>
      </c>
      <c r="C226" s="177" t="s">
        <v>366</v>
      </c>
      <c r="D226" s="549">
        <v>5.03</v>
      </c>
      <c r="E226" s="549"/>
      <c r="F226" s="549"/>
      <c r="G226" s="127"/>
      <c r="H226" s="538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42"/>
      <c r="P226" s="542"/>
      <c r="Q226" s="542"/>
      <c r="R226" s="542"/>
      <c r="S226" s="542"/>
      <c r="T226" s="542"/>
      <c r="U226" s="542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37" t="s">
        <v>418</v>
      </c>
      <c r="C227" s="177" t="s">
        <v>367</v>
      </c>
      <c r="D227" s="549">
        <v>5.03</v>
      </c>
      <c r="E227" s="549"/>
      <c r="F227" s="549"/>
      <c r="G227" s="127"/>
      <c r="H227" s="538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42"/>
      <c r="P227" s="542"/>
      <c r="Q227" s="542"/>
      <c r="R227" s="542"/>
      <c r="S227" s="542"/>
      <c r="T227" s="542"/>
      <c r="U227" s="542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49">
        <v>5.03</v>
      </c>
      <c r="E228" s="549"/>
      <c r="F228" s="549"/>
      <c r="G228" s="146"/>
      <c r="H228" s="538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46"/>
      <c r="P228" s="546"/>
      <c r="Q228" s="546"/>
      <c r="R228" s="546"/>
      <c r="S228" s="546"/>
      <c r="T228" s="546"/>
      <c r="U228" s="546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49">
        <v>5.03</v>
      </c>
      <c r="E229" s="549"/>
      <c r="F229" s="549"/>
      <c r="G229" s="146"/>
      <c r="H229" s="538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46"/>
      <c r="P229" s="546"/>
      <c r="Q229" s="546"/>
      <c r="R229" s="546"/>
      <c r="S229" s="546"/>
      <c r="T229" s="546"/>
      <c r="U229" s="546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49">
        <v>5.03</v>
      </c>
      <c r="E230" s="549"/>
      <c r="F230" s="549"/>
      <c r="G230" s="146"/>
      <c r="H230" s="538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46"/>
      <c r="P230" s="546"/>
      <c r="Q230" s="546"/>
      <c r="R230" s="546"/>
      <c r="S230" s="546"/>
      <c r="T230" s="546"/>
      <c r="U230" s="546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49">
        <v>5.03</v>
      </c>
      <c r="E231" s="549"/>
      <c r="F231" s="549"/>
      <c r="G231" s="127"/>
      <c r="H231" s="538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46"/>
      <c r="P231" s="546"/>
      <c r="Q231" s="546"/>
      <c r="R231" s="546"/>
      <c r="S231" s="546"/>
      <c r="T231" s="546"/>
      <c r="U231" s="546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49">
        <v>5.03</v>
      </c>
      <c r="E232" s="549"/>
      <c r="F232" s="549"/>
      <c r="G232" s="127"/>
      <c r="H232" s="538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46"/>
      <c r="P232" s="546"/>
      <c r="Q232" s="546"/>
      <c r="R232" s="546"/>
      <c r="S232" s="546"/>
      <c r="T232" s="546"/>
      <c r="U232" s="546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49">
        <v>5.03</v>
      </c>
      <c r="E233" s="549"/>
      <c r="F233" s="549"/>
      <c r="G233" s="127"/>
      <c r="H233" s="538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46"/>
      <c r="P233" s="546"/>
      <c r="Q233" s="546"/>
      <c r="R233" s="546"/>
      <c r="S233" s="546"/>
      <c r="T233" s="546"/>
      <c r="U233" s="546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49">
        <v>5.03</v>
      </c>
      <c r="E234" s="549"/>
      <c r="F234" s="549"/>
      <c r="G234" s="127"/>
      <c r="H234" s="538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46"/>
      <c r="P234" s="546"/>
      <c r="Q234" s="546"/>
      <c r="R234" s="546"/>
      <c r="S234" s="546"/>
      <c r="T234" s="546"/>
      <c r="U234" s="546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49">
        <v>5.03</v>
      </c>
      <c r="E235" s="549"/>
      <c r="F235" s="549"/>
      <c r="G235" s="127"/>
      <c r="H235" s="538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46"/>
      <c r="P235" s="546"/>
      <c r="Q235" s="546"/>
      <c r="R235" s="546"/>
      <c r="S235" s="546"/>
      <c r="T235" s="546"/>
      <c r="U235" s="546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49">
        <v>5.03</v>
      </c>
      <c r="E236" s="549"/>
      <c r="F236" s="549"/>
      <c r="G236" s="127"/>
      <c r="H236" s="538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46"/>
      <c r="P236" s="546"/>
      <c r="Q236" s="546"/>
      <c r="R236" s="546"/>
      <c r="S236" s="546"/>
      <c r="T236" s="546"/>
      <c r="U236" s="546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49">
        <v>5.03</v>
      </c>
      <c r="E237" s="549"/>
      <c r="F237" s="549"/>
      <c r="G237" s="127"/>
      <c r="H237" s="538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46"/>
      <c r="P237" s="546"/>
      <c r="Q237" s="546"/>
      <c r="R237" s="546"/>
      <c r="S237" s="546"/>
      <c r="T237" s="546"/>
      <c r="U237" s="546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49">
        <v>5.03</v>
      </c>
      <c r="E238" s="549"/>
      <c r="F238" s="549"/>
      <c r="G238" s="127"/>
      <c r="H238" s="538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46"/>
      <c r="P238" s="546"/>
      <c r="Q238" s="546"/>
      <c r="R238" s="546"/>
      <c r="S238" s="546"/>
      <c r="T238" s="546"/>
      <c r="U238" s="546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49">
        <v>5</v>
      </c>
      <c r="E239" s="549"/>
      <c r="F239" s="549"/>
      <c r="G239" s="127"/>
      <c r="H239" s="538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46"/>
      <c r="P239" s="546"/>
      <c r="Q239" s="546"/>
      <c r="R239" s="546"/>
      <c r="S239" s="546"/>
      <c r="T239" s="546"/>
      <c r="U239" s="546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49">
        <v>5.03</v>
      </c>
      <c r="E240" s="549"/>
      <c r="F240" s="549"/>
      <c r="G240" s="127"/>
      <c r="H240" s="538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46"/>
      <c r="P240" s="546"/>
      <c r="Q240" s="546"/>
      <c r="R240" s="546"/>
      <c r="S240" s="546"/>
      <c r="T240" s="546"/>
      <c r="U240" s="546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49">
        <v>5.03</v>
      </c>
      <c r="E241" s="549"/>
      <c r="F241" s="549"/>
      <c r="G241" s="127"/>
      <c r="H241" s="538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46"/>
      <c r="P241" s="546"/>
      <c r="Q241" s="546"/>
      <c r="R241" s="546"/>
      <c r="S241" s="546"/>
      <c r="T241" s="546"/>
      <c r="U241" s="546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49"/>
      <c r="E242" s="549"/>
      <c r="F242" s="549"/>
      <c r="G242" s="127"/>
      <c r="H242" s="538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46"/>
      <c r="P242" s="546"/>
      <c r="Q242" s="546"/>
      <c r="R242" s="546"/>
      <c r="S242" s="546"/>
      <c r="T242" s="546"/>
      <c r="U242" s="546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49">
        <v>5.0599999999999996</v>
      </c>
      <c r="E243" s="549"/>
      <c r="F243" s="549"/>
      <c r="G243" s="127"/>
      <c r="H243" s="538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46"/>
      <c r="P243" s="546"/>
      <c r="Q243" s="546"/>
      <c r="R243" s="546"/>
      <c r="S243" s="546"/>
      <c r="T243" s="546"/>
      <c r="U243" s="546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49">
        <v>5.0599999999999996</v>
      </c>
      <c r="E244" s="549"/>
      <c r="F244" s="549"/>
      <c r="G244" s="127"/>
      <c r="H244" s="538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46"/>
      <c r="P244" s="546"/>
      <c r="Q244" s="546"/>
      <c r="R244" s="546"/>
      <c r="S244" s="546"/>
      <c r="T244" s="546"/>
      <c r="U244" s="546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49">
        <v>5.0599999999999996</v>
      </c>
      <c r="E245" s="549"/>
      <c r="F245" s="549"/>
      <c r="G245" s="127"/>
      <c r="H245" s="538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46"/>
      <c r="P245" s="546"/>
      <c r="Q245" s="546"/>
      <c r="R245" s="546"/>
      <c r="S245" s="546"/>
      <c r="T245" s="546"/>
      <c r="U245" s="546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49">
        <v>5.0599999999999996</v>
      </c>
      <c r="E246" s="549"/>
      <c r="F246" s="549"/>
      <c r="G246" s="127"/>
      <c r="H246" s="538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46"/>
      <c r="P246" s="546"/>
      <c r="Q246" s="546"/>
      <c r="R246" s="546"/>
      <c r="S246" s="546"/>
      <c r="T246" s="546"/>
      <c r="U246" s="546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49"/>
      <c r="E247" s="549"/>
      <c r="F247" s="549"/>
      <c r="G247" s="127"/>
      <c r="H247" s="538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46"/>
      <c r="P247" s="546"/>
      <c r="Q247" s="546"/>
      <c r="R247" s="546"/>
      <c r="S247" s="546"/>
      <c r="T247" s="546"/>
      <c r="U247" s="546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49"/>
      <c r="E248" s="549"/>
      <c r="F248" s="549"/>
      <c r="G248" s="127"/>
      <c r="H248" s="538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46"/>
      <c r="P248" s="546"/>
      <c r="Q248" s="546"/>
      <c r="R248" s="546"/>
      <c r="S248" s="546"/>
      <c r="T248" s="546"/>
      <c r="U248" s="546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49"/>
      <c r="E249" s="549"/>
      <c r="F249" s="549"/>
      <c r="G249" s="127"/>
      <c r="H249" s="538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46"/>
      <c r="P249" s="546"/>
      <c r="Q249" s="546"/>
      <c r="R249" s="546"/>
      <c r="S249" s="546"/>
      <c r="T249" s="546"/>
      <c r="U249" s="546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49"/>
      <c r="E250" s="549"/>
      <c r="F250" s="549"/>
      <c r="G250" s="127"/>
      <c r="H250" s="538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46"/>
      <c r="P250" s="546"/>
      <c r="Q250" s="546"/>
      <c r="R250" s="546"/>
      <c r="S250" s="546"/>
      <c r="T250" s="546"/>
      <c r="U250" s="546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49"/>
      <c r="E251" s="549"/>
      <c r="F251" s="549"/>
      <c r="G251" s="127"/>
      <c r="H251" s="538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46"/>
      <c r="P251" s="546"/>
      <c r="Q251" s="546"/>
      <c r="R251" s="546"/>
      <c r="S251" s="546"/>
      <c r="T251" s="546"/>
      <c r="U251" s="546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49"/>
      <c r="E252" s="549"/>
      <c r="F252" s="549"/>
      <c r="G252" s="127"/>
      <c r="H252" s="538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46"/>
      <c r="P252" s="546"/>
      <c r="Q252" s="546"/>
      <c r="R252" s="546"/>
      <c r="S252" s="546"/>
      <c r="T252" s="546"/>
      <c r="U252" s="546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49"/>
      <c r="E253" s="549"/>
      <c r="F253" s="549"/>
      <c r="G253" s="127"/>
      <c r="H253" s="538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46"/>
      <c r="P253" s="546"/>
      <c r="Q253" s="546"/>
      <c r="R253" s="546"/>
      <c r="S253" s="546"/>
      <c r="T253" s="546"/>
      <c r="U253" s="546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49"/>
      <c r="E254" s="549"/>
      <c r="F254" s="549"/>
      <c r="G254" s="127"/>
      <c r="H254" s="538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46"/>
      <c r="P254" s="546"/>
      <c r="Q254" s="546"/>
      <c r="R254" s="546"/>
      <c r="S254" s="546"/>
      <c r="T254" s="546"/>
      <c r="U254" s="546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49"/>
      <c r="E255" s="549"/>
      <c r="F255" s="549"/>
      <c r="G255" s="127"/>
      <c r="H255" s="538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46"/>
      <c r="P255" s="546"/>
      <c r="Q255" s="546"/>
      <c r="R255" s="546"/>
      <c r="S255" s="546"/>
      <c r="T255" s="546"/>
      <c r="U255" s="546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49"/>
      <c r="E256" s="549"/>
      <c r="F256" s="549"/>
      <c r="G256" s="127"/>
      <c r="H256" s="538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46"/>
      <c r="P256" s="546"/>
      <c r="Q256" s="546"/>
      <c r="R256" s="546"/>
      <c r="S256" s="546"/>
      <c r="T256" s="546"/>
      <c r="U256" s="546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9" t="s">
        <v>216</v>
      </c>
      <c r="B257" s="619"/>
      <c r="C257" s="547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37" t="s">
        <v>217</v>
      </c>
      <c r="C258" s="125" t="s">
        <v>179</v>
      </c>
      <c r="D258" s="549">
        <v>5.03</v>
      </c>
      <c r="E258" s="549"/>
      <c r="F258" s="549"/>
      <c r="G258" s="127"/>
      <c r="H258" s="538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46"/>
      <c r="P258" s="546"/>
      <c r="Q258" s="546"/>
      <c r="R258" s="546"/>
      <c r="S258" s="546"/>
      <c r="T258" s="546"/>
      <c r="U258" s="546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37" t="s">
        <v>217</v>
      </c>
      <c r="C259" s="125" t="s">
        <v>186</v>
      </c>
      <c r="D259" s="549">
        <v>5.03</v>
      </c>
      <c r="E259" s="549"/>
      <c r="F259" s="549"/>
      <c r="G259" s="127"/>
      <c r="H259" s="538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46"/>
      <c r="P259" s="546"/>
      <c r="Q259" s="546"/>
      <c r="R259" s="546"/>
      <c r="S259" s="546"/>
      <c r="T259" s="546"/>
      <c r="U259" s="546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37" t="s">
        <v>217</v>
      </c>
      <c r="C260" s="125" t="s">
        <v>204</v>
      </c>
      <c r="D260" s="549">
        <v>5.03</v>
      </c>
      <c r="E260" s="549"/>
      <c r="F260" s="549"/>
      <c r="G260" s="127"/>
      <c r="H260" s="538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46"/>
      <c r="P260" s="546"/>
      <c r="Q260" s="546"/>
      <c r="R260" s="546"/>
      <c r="S260" s="546"/>
      <c r="T260" s="546"/>
      <c r="U260" s="546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49">
        <v>5.03</v>
      </c>
      <c r="E261" s="549"/>
      <c r="F261" s="549"/>
      <c r="G261" s="127"/>
      <c r="H261" s="538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46"/>
      <c r="P261" s="546"/>
      <c r="Q261" s="546"/>
      <c r="R261" s="546"/>
      <c r="S261" s="546"/>
      <c r="T261" s="546"/>
      <c r="U261" s="546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49">
        <v>5.03</v>
      </c>
      <c r="E262" s="549"/>
      <c r="F262" s="549"/>
      <c r="G262" s="127"/>
      <c r="H262" s="538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46"/>
      <c r="P262" s="546"/>
      <c r="Q262" s="546"/>
      <c r="R262" s="546"/>
      <c r="S262" s="546"/>
      <c r="T262" s="546"/>
      <c r="U262" s="546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49">
        <v>5.03</v>
      </c>
      <c r="E263" s="549"/>
      <c r="F263" s="549"/>
      <c r="G263" s="127"/>
      <c r="H263" s="538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46"/>
      <c r="P263" s="546"/>
      <c r="Q263" s="546"/>
      <c r="R263" s="546"/>
      <c r="S263" s="546"/>
      <c r="T263" s="546"/>
      <c r="U263" s="546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49">
        <v>5.03</v>
      </c>
      <c r="E264" s="549"/>
      <c r="F264" s="549"/>
      <c r="G264" s="127"/>
      <c r="H264" s="538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46"/>
      <c r="P264" s="546"/>
      <c r="Q264" s="546"/>
      <c r="R264" s="546"/>
      <c r="S264" s="546"/>
      <c r="T264" s="546"/>
      <c r="U264" s="546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49">
        <v>5.03</v>
      </c>
      <c r="E265" s="549"/>
      <c r="F265" s="549"/>
      <c r="G265" s="127"/>
      <c r="H265" s="538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46"/>
      <c r="P265" s="546"/>
      <c r="Q265" s="546"/>
      <c r="R265" s="546"/>
      <c r="S265" s="546"/>
      <c r="T265" s="546"/>
      <c r="U265" s="546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49">
        <v>5.03</v>
      </c>
      <c r="E266" s="549"/>
      <c r="F266" s="549"/>
      <c r="G266" s="146"/>
      <c r="H266" s="538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46"/>
      <c r="P266" s="546"/>
      <c r="Q266" s="546"/>
      <c r="R266" s="546"/>
      <c r="S266" s="546"/>
      <c r="T266" s="546"/>
      <c r="U266" s="546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49">
        <v>5.03</v>
      </c>
      <c r="E267" s="549"/>
      <c r="F267" s="549"/>
      <c r="G267" s="127"/>
      <c r="H267" s="538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46"/>
      <c r="P267" s="546"/>
      <c r="Q267" s="546"/>
      <c r="R267" s="546"/>
      <c r="S267" s="546"/>
      <c r="T267" s="546"/>
      <c r="U267" s="546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49">
        <v>5.03</v>
      </c>
      <c r="E268" s="549"/>
      <c r="F268" s="549"/>
      <c r="G268" s="127"/>
      <c r="H268" s="538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46"/>
      <c r="P268" s="546"/>
      <c r="Q268" s="546"/>
      <c r="R268" s="546"/>
      <c r="S268" s="546"/>
      <c r="T268" s="546"/>
      <c r="U268" s="546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49">
        <v>5.03</v>
      </c>
      <c r="E269" s="549"/>
      <c r="F269" s="549"/>
      <c r="G269" s="127"/>
      <c r="H269" s="538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46"/>
      <c r="P269" s="546"/>
      <c r="Q269" s="546"/>
      <c r="R269" s="546"/>
      <c r="S269" s="546"/>
      <c r="T269" s="546"/>
      <c r="U269" s="546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49">
        <v>5.03</v>
      </c>
      <c r="E270" s="549"/>
      <c r="F270" s="549"/>
      <c r="G270" s="127"/>
      <c r="H270" s="538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46"/>
      <c r="P270" s="546"/>
      <c r="Q270" s="546"/>
      <c r="R270" s="546"/>
      <c r="S270" s="546"/>
      <c r="T270" s="546"/>
      <c r="U270" s="546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49">
        <v>5.03</v>
      </c>
      <c r="E271" s="549"/>
      <c r="F271" s="549"/>
      <c r="G271" s="127"/>
      <c r="H271" s="538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46"/>
      <c r="P271" s="546"/>
      <c r="Q271" s="546"/>
      <c r="R271" s="546"/>
      <c r="S271" s="546"/>
      <c r="T271" s="546"/>
      <c r="U271" s="546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49">
        <v>5.03</v>
      </c>
      <c r="E272" s="549"/>
      <c r="F272" s="549"/>
      <c r="G272" s="127"/>
      <c r="H272" s="538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46"/>
      <c r="P272" s="546"/>
      <c r="Q272" s="546"/>
      <c r="R272" s="546"/>
      <c r="S272" s="546"/>
      <c r="T272" s="546"/>
      <c r="U272" s="546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49">
        <v>5.03</v>
      </c>
      <c r="E273" s="549"/>
      <c r="F273" s="549"/>
      <c r="G273" s="127"/>
      <c r="H273" s="538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46"/>
      <c r="P273" s="546"/>
      <c r="Q273" s="546"/>
      <c r="R273" s="546"/>
      <c r="S273" s="546"/>
      <c r="T273" s="546"/>
      <c r="U273" s="546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37" t="s">
        <v>222</v>
      </c>
      <c r="C274" s="125" t="s">
        <v>181</v>
      </c>
      <c r="D274" s="549">
        <v>9.36</v>
      </c>
      <c r="E274" s="549"/>
      <c r="F274" s="549"/>
      <c r="G274" s="127"/>
      <c r="H274" s="538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46"/>
      <c r="P274" s="546"/>
      <c r="Q274" s="546"/>
      <c r="R274" s="546"/>
      <c r="S274" s="546"/>
      <c r="T274" s="546"/>
      <c r="U274" s="546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37" t="s">
        <v>222</v>
      </c>
      <c r="C275" s="125" t="s">
        <v>179</v>
      </c>
      <c r="D275" s="549">
        <v>9.36</v>
      </c>
      <c r="E275" s="549"/>
      <c r="F275" s="549"/>
      <c r="G275" s="127"/>
      <c r="H275" s="538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46"/>
      <c r="P275" s="546"/>
      <c r="Q275" s="546"/>
      <c r="R275" s="546"/>
      <c r="S275" s="546"/>
      <c r="T275" s="546"/>
      <c r="U275" s="546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37" t="s">
        <v>222</v>
      </c>
      <c r="C276" s="125" t="s">
        <v>221</v>
      </c>
      <c r="D276" s="549">
        <v>9.36</v>
      </c>
      <c r="E276" s="549"/>
      <c r="F276" s="549"/>
      <c r="G276" s="127"/>
      <c r="H276" s="538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46"/>
      <c r="P276" s="546"/>
      <c r="Q276" s="546"/>
      <c r="R276" s="546"/>
      <c r="S276" s="546"/>
      <c r="T276" s="546"/>
      <c r="U276" s="546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37" t="s">
        <v>222</v>
      </c>
      <c r="C277" s="125" t="s">
        <v>186</v>
      </c>
      <c r="D277" s="549">
        <v>9.36</v>
      </c>
      <c r="E277" s="549"/>
      <c r="F277" s="549"/>
      <c r="G277" s="127"/>
      <c r="H277" s="538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46"/>
      <c r="P277" s="546"/>
      <c r="Q277" s="546"/>
      <c r="R277" s="546"/>
      <c r="S277" s="546"/>
      <c r="T277" s="546"/>
      <c r="U277" s="546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37" t="s">
        <v>393</v>
      </c>
      <c r="C278" s="177" t="s">
        <v>395</v>
      </c>
      <c r="D278" s="549">
        <v>5</v>
      </c>
      <c r="E278" s="549"/>
      <c r="F278" s="549"/>
      <c r="G278" s="127"/>
      <c r="H278" s="538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46"/>
      <c r="P278" s="546"/>
      <c r="Q278" s="546"/>
      <c r="R278" s="546"/>
      <c r="S278" s="546"/>
      <c r="T278" s="546"/>
      <c r="U278" s="546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37" t="s">
        <v>393</v>
      </c>
      <c r="C279" s="177" t="s">
        <v>402</v>
      </c>
      <c r="D279" s="549">
        <v>5</v>
      </c>
      <c r="E279" s="549"/>
      <c r="F279" s="549"/>
      <c r="G279" s="127"/>
      <c r="H279" s="538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46"/>
      <c r="P279" s="546"/>
      <c r="Q279" s="546"/>
      <c r="R279" s="546"/>
      <c r="S279" s="546"/>
      <c r="T279" s="546"/>
      <c r="U279" s="546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37" t="s">
        <v>404</v>
      </c>
      <c r="C280" s="177" t="s">
        <v>405</v>
      </c>
      <c r="D280" s="549">
        <v>5</v>
      </c>
      <c r="E280" s="549"/>
      <c r="F280" s="549"/>
      <c r="G280" s="127"/>
      <c r="H280" s="538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46"/>
      <c r="P280" s="546"/>
      <c r="Q280" s="546"/>
      <c r="R280" s="546"/>
      <c r="S280" s="546"/>
      <c r="T280" s="546"/>
      <c r="U280" s="546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37" t="s">
        <v>342</v>
      </c>
      <c r="C281" s="177" t="s">
        <v>372</v>
      </c>
      <c r="D281" s="549">
        <v>5</v>
      </c>
      <c r="E281" s="549"/>
      <c r="F281" s="549"/>
      <c r="G281" s="127"/>
      <c r="H281" s="538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46"/>
      <c r="P281" s="546"/>
      <c r="Q281" s="546"/>
      <c r="R281" s="546"/>
      <c r="S281" s="546"/>
      <c r="T281" s="546"/>
      <c r="U281" s="546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37" t="s">
        <v>343</v>
      </c>
      <c r="C282" s="125" t="s">
        <v>345</v>
      </c>
      <c r="D282" s="549">
        <v>5</v>
      </c>
      <c r="E282" s="549"/>
      <c r="F282" s="549"/>
      <c r="G282" s="127"/>
      <c r="H282" s="538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46"/>
      <c r="P282" s="546"/>
      <c r="Q282" s="546"/>
      <c r="R282" s="546"/>
      <c r="S282" s="546"/>
      <c r="T282" s="546"/>
      <c r="U282" s="546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37" t="s">
        <v>343</v>
      </c>
      <c r="C283" s="125" t="s">
        <v>347</v>
      </c>
      <c r="D283" s="549">
        <v>5</v>
      </c>
      <c r="E283" s="549"/>
      <c r="F283" s="549"/>
      <c r="G283" s="127"/>
      <c r="H283" s="538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46"/>
      <c r="P283" s="546"/>
      <c r="Q283" s="546"/>
      <c r="R283" s="546"/>
      <c r="S283" s="546"/>
      <c r="T283" s="546"/>
      <c r="U283" s="546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49">
        <v>5.0599999999999996</v>
      </c>
      <c r="E284" s="549"/>
      <c r="F284" s="549"/>
      <c r="G284" s="127"/>
      <c r="H284" s="538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46"/>
      <c r="P284" s="546"/>
      <c r="Q284" s="546"/>
      <c r="R284" s="546"/>
      <c r="S284" s="546"/>
      <c r="T284" s="546"/>
      <c r="U284" s="546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49">
        <v>5.0599999999999996</v>
      </c>
      <c r="E285" s="549"/>
      <c r="F285" s="549"/>
      <c r="G285" s="127"/>
      <c r="H285" s="538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46"/>
      <c r="P285" s="546"/>
      <c r="Q285" s="546"/>
      <c r="R285" s="546"/>
      <c r="S285" s="546"/>
      <c r="T285" s="546"/>
      <c r="U285" s="546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49">
        <v>5.03</v>
      </c>
      <c r="E286" s="549"/>
      <c r="F286" s="549"/>
      <c r="G286" s="127"/>
      <c r="H286" s="538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46"/>
      <c r="P286" s="546"/>
      <c r="Q286" s="546"/>
      <c r="R286" s="546"/>
      <c r="S286" s="546"/>
      <c r="T286" s="546"/>
      <c r="U286" s="546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49">
        <v>5.03</v>
      </c>
      <c r="E287" s="549"/>
      <c r="F287" s="549"/>
      <c r="G287" s="127"/>
      <c r="H287" s="538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46"/>
      <c r="P287" s="546"/>
      <c r="Q287" s="546"/>
      <c r="R287" s="546"/>
      <c r="S287" s="546"/>
      <c r="T287" s="546"/>
      <c r="U287" s="546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49">
        <v>5.03</v>
      </c>
      <c r="E288" s="549"/>
      <c r="F288" s="549"/>
      <c r="G288" s="127"/>
      <c r="H288" s="538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46"/>
      <c r="P288" s="546"/>
      <c r="Q288" s="546"/>
      <c r="R288" s="546"/>
      <c r="S288" s="546"/>
      <c r="T288" s="546"/>
      <c r="U288" s="546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49">
        <v>5.07</v>
      </c>
      <c r="E289" s="549"/>
      <c r="F289" s="549"/>
      <c r="G289" s="127"/>
      <c r="H289" s="538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46"/>
      <c r="P289" s="546"/>
      <c r="Q289" s="546"/>
      <c r="R289" s="546"/>
      <c r="S289" s="546"/>
      <c r="T289" s="546"/>
      <c r="U289" s="546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49">
        <v>5.07</v>
      </c>
      <c r="E290" s="549"/>
      <c r="F290" s="549"/>
      <c r="G290" s="127"/>
      <c r="H290" s="538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46"/>
      <c r="P290" s="546"/>
      <c r="Q290" s="546"/>
      <c r="R290" s="546"/>
      <c r="S290" s="546"/>
      <c r="T290" s="546"/>
      <c r="U290" s="546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49">
        <v>5.0599999999999996</v>
      </c>
      <c r="E291" s="549"/>
      <c r="F291" s="550"/>
      <c r="G291" s="127"/>
      <c r="H291" s="538">
        <f>D291*G291</f>
        <v>0</v>
      </c>
      <c r="I291" s="128"/>
      <c r="J291" s="129" t="str">
        <f t="array" ref="J291">IF(ISERROR(G291/I291),"",G291/I291)</f>
        <v/>
      </c>
      <c r="K291" s="538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46"/>
      <c r="P291" s="546"/>
      <c r="Q291" s="546"/>
      <c r="R291" s="546"/>
      <c r="S291" s="546"/>
      <c r="T291" s="546"/>
      <c r="U291" s="546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11" t="s">
        <v>224</v>
      </c>
      <c r="B292" s="612"/>
      <c r="C292" s="547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49">
        <v>5.03</v>
      </c>
      <c r="E293" s="549"/>
      <c r="F293" s="549"/>
      <c r="G293" s="146"/>
      <c r="H293" s="538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46"/>
      <c r="P293" s="546"/>
      <c r="Q293" s="546"/>
      <c r="R293" s="546"/>
      <c r="S293" s="546"/>
      <c r="T293" s="546"/>
      <c r="U293" s="546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49">
        <v>5.03</v>
      </c>
      <c r="E294" s="549"/>
      <c r="F294" s="549"/>
      <c r="G294" s="127"/>
      <c r="H294" s="538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46"/>
      <c r="P294" s="546"/>
      <c r="Q294" s="546"/>
      <c r="R294" s="546"/>
      <c r="S294" s="546"/>
      <c r="T294" s="546"/>
      <c r="U294" s="546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49">
        <v>5.04</v>
      </c>
      <c r="E295" s="549"/>
      <c r="F295" s="549"/>
      <c r="G295" s="127"/>
      <c r="H295" s="538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46"/>
      <c r="P295" s="546"/>
      <c r="Q295" s="546"/>
      <c r="R295" s="546"/>
      <c r="S295" s="546"/>
      <c r="T295" s="546"/>
      <c r="U295" s="546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49">
        <v>5.03</v>
      </c>
      <c r="E296" s="549"/>
      <c r="F296" s="549"/>
      <c r="G296" s="127"/>
      <c r="H296" s="538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46"/>
      <c r="P296" s="546"/>
      <c r="Q296" s="546"/>
      <c r="R296" s="546"/>
      <c r="S296" s="546"/>
      <c r="T296" s="546"/>
      <c r="U296" s="546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43" t="s">
        <v>203</v>
      </c>
      <c r="D297" s="549">
        <v>5.03</v>
      </c>
      <c r="E297" s="549"/>
      <c r="F297" s="549"/>
      <c r="G297" s="146"/>
      <c r="H297" s="538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46"/>
      <c r="P297" s="546"/>
      <c r="Q297" s="546"/>
      <c r="R297" s="546"/>
      <c r="S297" s="546"/>
      <c r="T297" s="546"/>
      <c r="U297" s="546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49">
        <v>5.03</v>
      </c>
      <c r="E298" s="549"/>
      <c r="F298" s="549"/>
      <c r="G298" s="127"/>
      <c r="H298" s="538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46"/>
      <c r="P298" s="546"/>
      <c r="Q298" s="546"/>
      <c r="R298" s="546"/>
      <c r="S298" s="546"/>
      <c r="T298" s="546"/>
      <c r="U298" s="546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49">
        <v>5.03</v>
      </c>
      <c r="E299" s="549"/>
      <c r="F299" s="549"/>
      <c r="G299" s="127"/>
      <c r="H299" s="538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46"/>
      <c r="P299" s="546"/>
      <c r="Q299" s="546"/>
      <c r="R299" s="546"/>
      <c r="S299" s="546"/>
      <c r="T299" s="546"/>
      <c r="U299" s="546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43" t="s">
        <v>228</v>
      </c>
      <c r="D300" s="549">
        <v>5.03</v>
      </c>
      <c r="E300" s="549"/>
      <c r="F300" s="549"/>
      <c r="G300" s="127"/>
      <c r="H300" s="538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46"/>
      <c r="P300" s="546"/>
      <c r="Q300" s="546"/>
      <c r="R300" s="546"/>
      <c r="S300" s="546"/>
      <c r="T300" s="546"/>
      <c r="U300" s="546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43" t="s">
        <v>212</v>
      </c>
      <c r="D301" s="549">
        <v>5.03</v>
      </c>
      <c r="E301" s="549"/>
      <c r="F301" s="549"/>
      <c r="G301" s="127"/>
      <c r="H301" s="538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46"/>
      <c r="P301" s="546"/>
      <c r="Q301" s="546"/>
      <c r="R301" s="546"/>
      <c r="S301" s="546"/>
      <c r="T301" s="546"/>
      <c r="U301" s="546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43" t="s">
        <v>203</v>
      </c>
      <c r="D302" s="549">
        <v>5.03</v>
      </c>
      <c r="E302" s="549"/>
      <c r="F302" s="549"/>
      <c r="G302" s="127"/>
      <c r="H302" s="538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46"/>
      <c r="P302" s="546"/>
      <c r="Q302" s="546"/>
      <c r="R302" s="546"/>
      <c r="S302" s="546"/>
      <c r="T302" s="546"/>
      <c r="U302" s="546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43" t="s">
        <v>186</v>
      </c>
      <c r="D303" s="549">
        <v>5.03</v>
      </c>
      <c r="E303" s="549"/>
      <c r="F303" s="549"/>
      <c r="G303" s="127"/>
      <c r="H303" s="538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46"/>
      <c r="P303" s="546"/>
      <c r="Q303" s="546"/>
      <c r="R303" s="546"/>
      <c r="S303" s="546"/>
      <c r="T303" s="546"/>
      <c r="U303" s="546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43" t="s">
        <v>228</v>
      </c>
      <c r="D304" s="549">
        <v>5.03</v>
      </c>
      <c r="E304" s="549"/>
      <c r="F304" s="549"/>
      <c r="G304" s="127"/>
      <c r="H304" s="538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46"/>
      <c r="P304" s="546"/>
      <c r="Q304" s="546"/>
      <c r="R304" s="546"/>
      <c r="S304" s="546"/>
      <c r="T304" s="546"/>
      <c r="U304" s="546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43" t="s">
        <v>199</v>
      </c>
      <c r="D305" s="549">
        <v>5.03</v>
      </c>
      <c r="E305" s="549"/>
      <c r="F305" s="549"/>
      <c r="G305" s="127"/>
      <c r="H305" s="538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46"/>
      <c r="P305" s="546"/>
      <c r="Q305" s="546"/>
      <c r="R305" s="546"/>
      <c r="S305" s="546"/>
      <c r="T305" s="546"/>
      <c r="U305" s="546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49">
        <v>5.0599999999999996</v>
      </c>
      <c r="E306" s="549"/>
      <c r="F306" s="549"/>
      <c r="G306" s="127"/>
      <c r="H306" s="538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46"/>
      <c r="P306" s="546"/>
      <c r="Q306" s="546"/>
      <c r="R306" s="546"/>
      <c r="S306" s="546"/>
      <c r="T306" s="546"/>
      <c r="U306" s="546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49">
        <v>5.0599999999999996</v>
      </c>
      <c r="E307" s="549"/>
      <c r="F307" s="549"/>
      <c r="G307" s="127"/>
      <c r="H307" s="538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46"/>
      <c r="P307" s="546"/>
      <c r="Q307" s="546"/>
      <c r="R307" s="546"/>
      <c r="S307" s="546"/>
      <c r="T307" s="546"/>
      <c r="U307" s="546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11" t="s">
        <v>231</v>
      </c>
      <c r="B308" s="612"/>
      <c r="C308" s="547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49">
        <v>5.04</v>
      </c>
      <c r="E309" s="549"/>
      <c r="F309" s="549"/>
      <c r="G309" s="127"/>
      <c r="H309" s="538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46"/>
      <c r="P309" s="546"/>
      <c r="Q309" s="546"/>
      <c r="R309" s="546"/>
      <c r="S309" s="546"/>
      <c r="T309" s="546"/>
      <c r="U309" s="546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49">
        <v>5.04</v>
      </c>
      <c r="E310" s="549"/>
      <c r="F310" s="549"/>
      <c r="G310" s="127"/>
      <c r="H310" s="538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46"/>
      <c r="P310" s="546"/>
      <c r="Q310" s="546"/>
      <c r="R310" s="546"/>
      <c r="S310" s="546"/>
      <c r="T310" s="546"/>
      <c r="U310" s="546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49">
        <v>5.04</v>
      </c>
      <c r="E311" s="549"/>
      <c r="F311" s="549"/>
      <c r="G311" s="127"/>
      <c r="H311" s="538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46"/>
      <c r="P311" s="546"/>
      <c r="Q311" s="546"/>
      <c r="R311" s="546"/>
      <c r="S311" s="546"/>
      <c r="T311" s="546"/>
      <c r="U311" s="546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49">
        <v>5.04</v>
      </c>
      <c r="E312" s="549"/>
      <c r="F312" s="549"/>
      <c r="G312" s="127"/>
      <c r="H312" s="538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46"/>
      <c r="P312" s="546"/>
      <c r="Q312" s="546"/>
      <c r="R312" s="546"/>
      <c r="S312" s="546"/>
      <c r="T312" s="546"/>
      <c r="U312" s="546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49">
        <v>5.04</v>
      </c>
      <c r="E313" s="549"/>
      <c r="F313" s="549"/>
      <c r="G313" s="127"/>
      <c r="H313" s="538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46"/>
      <c r="P313" s="546"/>
      <c r="Q313" s="546"/>
      <c r="R313" s="546"/>
      <c r="S313" s="546"/>
      <c r="T313" s="546"/>
      <c r="U313" s="546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49">
        <v>5.03</v>
      </c>
      <c r="E314" s="549"/>
      <c r="F314" s="549"/>
      <c r="G314" s="127"/>
      <c r="H314" s="538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46"/>
      <c r="P314" s="546"/>
      <c r="Q314" s="546"/>
      <c r="R314" s="546"/>
      <c r="S314" s="546"/>
      <c r="T314" s="546"/>
      <c r="U314" s="546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49">
        <v>5.03</v>
      </c>
      <c r="E315" s="549"/>
      <c r="F315" s="549"/>
      <c r="G315" s="127"/>
      <c r="H315" s="538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46"/>
      <c r="P315" s="546"/>
      <c r="Q315" s="546"/>
      <c r="R315" s="546"/>
      <c r="S315" s="546"/>
      <c r="T315" s="546"/>
      <c r="U315" s="546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49">
        <v>5.03</v>
      </c>
      <c r="E316" s="549"/>
      <c r="F316" s="549"/>
      <c r="G316" s="127"/>
      <c r="H316" s="538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46"/>
      <c r="P316" s="546"/>
      <c r="Q316" s="546"/>
      <c r="R316" s="546"/>
      <c r="S316" s="546"/>
      <c r="T316" s="546"/>
      <c r="U316" s="546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49">
        <v>5.03</v>
      </c>
      <c r="E317" s="549"/>
      <c r="F317" s="549"/>
      <c r="G317" s="127"/>
      <c r="H317" s="538">
        <f t="shared" si="75"/>
        <v>0</v>
      </c>
      <c r="I317" s="128"/>
      <c r="J317" s="129"/>
      <c r="K317" s="130"/>
      <c r="L317" s="128"/>
      <c r="M317" s="108"/>
      <c r="N317" s="129"/>
      <c r="O317" s="546"/>
      <c r="P317" s="546"/>
      <c r="Q317" s="546"/>
      <c r="R317" s="546"/>
      <c r="S317" s="546"/>
      <c r="T317" s="546"/>
      <c r="U317" s="546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49">
        <v>5.04</v>
      </c>
      <c r="E318" s="549"/>
      <c r="F318" s="549"/>
      <c r="G318" s="127"/>
      <c r="H318" s="538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46"/>
      <c r="P318" s="546"/>
      <c r="Q318" s="546"/>
      <c r="R318" s="546"/>
      <c r="S318" s="546"/>
      <c r="T318" s="546"/>
      <c r="U318" s="546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11" t="s">
        <v>234</v>
      </c>
      <c r="B319" s="612"/>
      <c r="C319" s="547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44"/>
      <c r="D320" s="549">
        <v>3.65</v>
      </c>
      <c r="E320" s="549"/>
      <c r="F320" s="550"/>
      <c r="G320" s="127"/>
      <c r="H320" s="538">
        <f t="shared" ref="H320:H329" si="83">D320*G320</f>
        <v>0</v>
      </c>
      <c r="I320" s="128"/>
      <c r="J320" s="129" t="str">
        <f t="array" ref="J320">IF(ISERROR(G320/I320),"",G320/I320)</f>
        <v/>
      </c>
      <c r="K320" s="538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46"/>
      <c r="P320" s="546"/>
      <c r="Q320" s="546"/>
      <c r="R320" s="546"/>
      <c r="S320" s="546"/>
      <c r="T320" s="546"/>
      <c r="U320" s="546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44"/>
      <c r="D321" s="549">
        <v>6.58</v>
      </c>
      <c r="E321" s="549"/>
      <c r="F321" s="549"/>
      <c r="G321" s="127"/>
      <c r="H321" s="538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46"/>
      <c r="P321" s="546"/>
      <c r="Q321" s="546"/>
      <c r="R321" s="546"/>
      <c r="S321" s="546"/>
      <c r="T321" s="546"/>
      <c r="U321" s="546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44"/>
      <c r="D322" s="549">
        <v>7.8</v>
      </c>
      <c r="E322" s="549"/>
      <c r="F322" s="549"/>
      <c r="G322" s="127"/>
      <c r="H322" s="538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46"/>
      <c r="P322" s="546"/>
      <c r="Q322" s="546"/>
      <c r="R322" s="546"/>
      <c r="S322" s="546"/>
      <c r="T322" s="546"/>
      <c r="U322" s="546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44"/>
      <c r="D323" s="549">
        <v>4.4000000000000004</v>
      </c>
      <c r="E323" s="549"/>
      <c r="F323" s="549"/>
      <c r="G323" s="127"/>
      <c r="H323" s="538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46"/>
      <c r="P323" s="546"/>
      <c r="Q323" s="546"/>
      <c r="R323" s="546"/>
      <c r="S323" s="546"/>
      <c r="T323" s="546"/>
      <c r="U323" s="546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44"/>
      <c r="D324" s="549"/>
      <c r="E324" s="549"/>
      <c r="F324" s="549"/>
      <c r="G324" s="127"/>
      <c r="H324" s="538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46"/>
      <c r="P324" s="546"/>
      <c r="Q324" s="546"/>
      <c r="R324" s="546"/>
      <c r="S324" s="546"/>
      <c r="T324" s="546"/>
      <c r="U324" s="546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44" t="s">
        <v>239</v>
      </c>
      <c r="C325" s="544" t="s">
        <v>179</v>
      </c>
      <c r="D325" s="549">
        <v>6.04</v>
      </c>
      <c r="E325" s="549"/>
      <c r="F325" s="549"/>
      <c r="G325" s="127"/>
      <c r="H325" s="538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46"/>
      <c r="P325" s="546"/>
      <c r="Q325" s="546"/>
      <c r="R325" s="546"/>
      <c r="S325" s="546"/>
      <c r="T325" s="546"/>
      <c r="U325" s="546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44" t="s">
        <v>239</v>
      </c>
      <c r="C326" s="544" t="s">
        <v>186</v>
      </c>
      <c r="D326" s="549">
        <v>6.04</v>
      </c>
      <c r="E326" s="549"/>
      <c r="F326" s="549"/>
      <c r="G326" s="127"/>
      <c r="H326" s="538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46"/>
      <c r="P326" s="546"/>
      <c r="Q326" s="546"/>
      <c r="R326" s="546"/>
      <c r="S326" s="546"/>
      <c r="T326" s="546"/>
      <c r="U326" s="546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44" t="s">
        <v>440</v>
      </c>
      <c r="C327" s="544" t="s">
        <v>179</v>
      </c>
      <c r="D327" s="549">
        <v>6</v>
      </c>
      <c r="E327" s="549"/>
      <c r="F327" s="549"/>
      <c r="G327" s="127"/>
      <c r="H327" s="538">
        <f t="shared" si="83"/>
        <v>0</v>
      </c>
      <c r="I327" s="128"/>
      <c r="J327" s="129"/>
      <c r="K327" s="130"/>
      <c r="L327" s="128"/>
      <c r="M327" s="108"/>
      <c r="N327" s="129"/>
      <c r="O327" s="546"/>
      <c r="P327" s="546"/>
      <c r="Q327" s="546"/>
      <c r="R327" s="546"/>
      <c r="S327" s="546"/>
      <c r="T327" s="546"/>
      <c r="U327" s="546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44" t="s">
        <v>440</v>
      </c>
      <c r="C328" s="544" t="s">
        <v>60</v>
      </c>
      <c r="D328" s="549">
        <v>6</v>
      </c>
      <c r="E328" s="549"/>
      <c r="F328" s="549"/>
      <c r="G328" s="127"/>
      <c r="H328" s="538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46"/>
      <c r="P328" s="546"/>
      <c r="Q328" s="546"/>
      <c r="R328" s="546"/>
      <c r="S328" s="546"/>
      <c r="T328" s="546"/>
      <c r="U328" s="546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37" t="s">
        <v>240</v>
      </c>
      <c r="C329" s="125"/>
      <c r="D329" s="549">
        <v>7.3</v>
      </c>
      <c r="E329" s="549"/>
      <c r="F329" s="549"/>
      <c r="G329" s="127"/>
      <c r="H329" s="538">
        <f t="shared" si="83"/>
        <v>0</v>
      </c>
      <c r="I329" s="128"/>
      <c r="J329" s="129"/>
      <c r="K329" s="130"/>
      <c r="L329" s="128"/>
      <c r="M329" s="108"/>
      <c r="N329" s="129"/>
      <c r="O329" s="546"/>
      <c r="P329" s="546"/>
      <c r="Q329" s="546"/>
      <c r="R329" s="546"/>
      <c r="S329" s="546"/>
      <c r="T329" s="546"/>
      <c r="U329" s="546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37" t="s">
        <v>241</v>
      </c>
      <c r="C330" s="125"/>
      <c r="D330" s="549">
        <f>78*120/1000</f>
        <v>9.36</v>
      </c>
      <c r="E330" s="549"/>
      <c r="F330" s="549"/>
      <c r="G330" s="127"/>
      <c r="H330" s="538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46"/>
      <c r="P330" s="546"/>
      <c r="Q330" s="546"/>
      <c r="R330" s="546"/>
      <c r="S330" s="546"/>
      <c r="T330" s="546"/>
      <c r="U330" s="546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37" t="s">
        <v>242</v>
      </c>
      <c r="C331" s="125"/>
      <c r="D331" s="549">
        <v>4.5</v>
      </c>
      <c r="E331" s="549"/>
      <c r="F331" s="549"/>
      <c r="G331" s="127"/>
      <c r="H331" s="538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46"/>
      <c r="P331" s="546"/>
      <c r="Q331" s="546"/>
      <c r="R331" s="546"/>
      <c r="S331" s="546"/>
      <c r="T331" s="546"/>
      <c r="U331" s="546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37" t="s">
        <v>243</v>
      </c>
      <c r="C332" s="125"/>
      <c r="D332" s="549">
        <v>4.5</v>
      </c>
      <c r="E332" s="549"/>
      <c r="F332" s="549"/>
      <c r="G332" s="127"/>
      <c r="H332" s="538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46"/>
      <c r="P332" s="546"/>
      <c r="Q332" s="546"/>
      <c r="R332" s="546"/>
      <c r="S332" s="546"/>
      <c r="T332" s="546"/>
      <c r="U332" s="546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49">
        <v>4.5</v>
      </c>
      <c r="E333" s="549"/>
      <c r="F333" s="549"/>
      <c r="G333" s="127"/>
      <c r="H333" s="538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46"/>
      <c r="P333" s="546"/>
      <c r="Q333" s="546"/>
      <c r="R333" s="546"/>
      <c r="S333" s="546"/>
      <c r="T333" s="546"/>
      <c r="U333" s="546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11" t="s">
        <v>244</v>
      </c>
      <c r="B334" s="612"/>
      <c r="C334" s="547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13" t="s">
        <v>246</v>
      </c>
      <c r="B335" s="614"/>
      <c r="C335" s="614"/>
      <c r="D335" s="614"/>
      <c r="E335" s="614"/>
      <c r="F335" s="61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16" t="s">
        <v>471</v>
      </c>
      <c r="B336" s="540" t="s">
        <v>247</v>
      </c>
      <c r="C336" s="599" t="s">
        <v>248</v>
      </c>
      <c r="D336" s="600"/>
      <c r="E336" s="670" t="s">
        <v>249</v>
      </c>
      <c r="F336" s="670"/>
      <c r="G336" s="577" t="s">
        <v>250</v>
      </c>
      <c r="H336" s="577"/>
      <c r="I336" s="607" t="s">
        <v>251</v>
      </c>
      <c r="J336" s="607"/>
      <c r="K336" s="607" t="s">
        <v>252</v>
      </c>
      <c r="L336" s="607"/>
      <c r="M336" s="607" t="s">
        <v>253</v>
      </c>
      <c r="N336" s="607"/>
      <c r="O336" s="607" t="s">
        <v>254</v>
      </c>
      <c r="P336" s="577" t="s">
        <v>255</v>
      </c>
      <c r="Q336" s="577"/>
      <c r="R336" s="577" t="s">
        <v>252</v>
      </c>
      <c r="S336" s="577"/>
      <c r="T336" s="577" t="s">
        <v>256</v>
      </c>
      <c r="U336" s="577"/>
      <c r="V336" s="577" t="s">
        <v>257</v>
      </c>
      <c r="W336" s="577"/>
      <c r="X336" s="577" t="s">
        <v>252</v>
      </c>
      <c r="Y336" s="577"/>
      <c r="Z336" s="577" t="s">
        <v>256</v>
      </c>
      <c r="AA336" s="577"/>
    </row>
    <row r="337" spans="1:27" ht="20.100000000000001" hidden="1" customHeight="1">
      <c r="A337" s="617"/>
      <c r="B337" s="540" t="s">
        <v>258</v>
      </c>
      <c r="C337" s="642">
        <v>1</v>
      </c>
      <c r="D337" s="643"/>
      <c r="E337" s="670">
        <f>C337*11</f>
        <v>11</v>
      </c>
      <c r="F337" s="670"/>
      <c r="G337" s="577">
        <v>1</v>
      </c>
      <c r="H337" s="577"/>
      <c r="I337" s="610">
        <f>G337*11</f>
        <v>11</v>
      </c>
      <c r="J337" s="610"/>
      <c r="K337" s="610">
        <f>E337-I337</f>
        <v>0</v>
      </c>
      <c r="L337" s="610"/>
      <c r="M337" s="608">
        <f>IF(ISERROR(K337/E337),"",K337/E337)</f>
        <v>0</v>
      </c>
      <c r="N337" s="608"/>
      <c r="O337" s="607"/>
      <c r="P337" s="577" t="s">
        <v>201</v>
      </c>
      <c r="Q337" s="577"/>
      <c r="R337" s="606">
        <f>SUM(O199:U199)</f>
        <v>0</v>
      </c>
      <c r="S337" s="606"/>
      <c r="T337" s="601" t="str">
        <f t="array" ref="T337">IF(ISERROR(R337/R344),"",R337/R344)</f>
        <v/>
      </c>
      <c r="U337" s="601"/>
      <c r="V337" s="577" t="s">
        <v>259</v>
      </c>
      <c r="W337" s="577"/>
      <c r="X337" s="578">
        <f>SUM(P198,P256,P291,P307,P318,P333)</f>
        <v>0</v>
      </c>
      <c r="Y337" s="579"/>
      <c r="Z337" s="601" t="str">
        <f t="array" ref="Z337">IF(ISERROR(X337/X344),"",X337/X344)</f>
        <v/>
      </c>
      <c r="AA337" s="601"/>
    </row>
    <row r="338" spans="1:27" ht="20.100000000000001" hidden="1" customHeight="1">
      <c r="A338" s="617"/>
      <c r="B338" s="540" t="s">
        <v>260</v>
      </c>
      <c r="C338" s="599">
        <v>0</v>
      </c>
      <c r="D338" s="600"/>
      <c r="E338" s="670">
        <f>C338*11</f>
        <v>0</v>
      </c>
      <c r="F338" s="670"/>
      <c r="G338" s="577">
        <v>0</v>
      </c>
      <c r="H338" s="577"/>
      <c r="I338" s="610">
        <f>G338*11</f>
        <v>0</v>
      </c>
      <c r="J338" s="610"/>
      <c r="K338" s="610">
        <f>E338-I338</f>
        <v>0</v>
      </c>
      <c r="L338" s="610"/>
      <c r="M338" s="608" t="str">
        <f>IF(ISERROR(K338/E338),"",K338/E338)</f>
        <v/>
      </c>
      <c r="N338" s="608"/>
      <c r="O338" s="607"/>
      <c r="P338" s="577" t="s">
        <v>216</v>
      </c>
      <c r="Q338" s="577"/>
      <c r="R338" s="606">
        <f>SUM(O257:U257)</f>
        <v>0</v>
      </c>
      <c r="S338" s="606"/>
      <c r="T338" s="601" t="str">
        <f>IF(ISERROR(R338/R344),"",R338/R344)</f>
        <v/>
      </c>
      <c r="U338" s="601"/>
      <c r="V338" s="577" t="s">
        <v>261</v>
      </c>
      <c r="W338" s="577"/>
      <c r="X338" s="578">
        <f>SUM(P199,P257,P292,P308,P319,P334)</f>
        <v>0</v>
      </c>
      <c r="Y338" s="579"/>
      <c r="Z338" s="601" t="str">
        <f>IF(ISERROR(X338/X344),"",X338/X344)</f>
        <v/>
      </c>
      <c r="AA338" s="601"/>
    </row>
    <row r="339" spans="1:27" ht="20.100000000000001" hidden="1" customHeight="1">
      <c r="A339" s="617"/>
      <c r="B339" s="540" t="s">
        <v>262</v>
      </c>
      <c r="C339" s="599">
        <v>0</v>
      </c>
      <c r="D339" s="600"/>
      <c r="E339" s="670">
        <f>C339*8</f>
        <v>0</v>
      </c>
      <c r="F339" s="670"/>
      <c r="G339" s="577">
        <v>1</v>
      </c>
      <c r="H339" s="577"/>
      <c r="I339" s="610">
        <f>G339*8</f>
        <v>8</v>
      </c>
      <c r="J339" s="610"/>
      <c r="K339" s="610">
        <f>E339-I339</f>
        <v>-8</v>
      </c>
      <c r="L339" s="610"/>
      <c r="M339" s="608" t="str">
        <f>IF(ISERROR(K339/E339),"",K339/E339)</f>
        <v/>
      </c>
      <c r="N339" s="608"/>
      <c r="O339" s="607"/>
      <c r="P339" s="577" t="s">
        <v>224</v>
      </c>
      <c r="Q339" s="577"/>
      <c r="R339" s="606">
        <f>SUM(O292:U292)</f>
        <v>0</v>
      </c>
      <c r="S339" s="606"/>
      <c r="T339" s="601" t="str">
        <f>IF(ISERROR(R339/R344),"",R339/R344)</f>
        <v/>
      </c>
      <c r="U339" s="601"/>
      <c r="V339" s="577" t="s">
        <v>263</v>
      </c>
      <c r="W339" s="577"/>
      <c r="X339" s="578">
        <f>SUM(P200,P258,P293,P309,P320,P335)</f>
        <v>0</v>
      </c>
      <c r="Y339" s="579"/>
      <c r="Z339" s="601" t="str">
        <f>IF(ISERROR(X339/X344),"",X339/X344)</f>
        <v/>
      </c>
      <c r="AA339" s="601"/>
    </row>
    <row r="340" spans="1:27" ht="20.100000000000001" hidden="1" customHeight="1">
      <c r="A340" s="617"/>
      <c r="B340" s="540" t="s">
        <v>264</v>
      </c>
      <c r="C340" s="599">
        <v>1</v>
      </c>
      <c r="D340" s="600"/>
      <c r="E340" s="670">
        <f>C340*11</f>
        <v>11</v>
      </c>
      <c r="F340" s="670"/>
      <c r="G340" s="577">
        <v>1</v>
      </c>
      <c r="H340" s="577"/>
      <c r="I340" s="610">
        <f>G340*11</f>
        <v>11</v>
      </c>
      <c r="J340" s="610"/>
      <c r="K340" s="610">
        <f>E340-I340</f>
        <v>0</v>
      </c>
      <c r="L340" s="610"/>
      <c r="M340" s="608">
        <f>IF(ISERROR(K340/E340),"",K340/E340)</f>
        <v>0</v>
      </c>
      <c r="N340" s="608"/>
      <c r="O340" s="607"/>
      <c r="P340" s="577" t="s">
        <v>231</v>
      </c>
      <c r="Q340" s="577"/>
      <c r="R340" s="606">
        <f>SUM(O308:U308)</f>
        <v>0</v>
      </c>
      <c r="S340" s="606"/>
      <c r="T340" s="601" t="str">
        <f>IF(ISERROR(R340/R344),"",R340/R344)</f>
        <v/>
      </c>
      <c r="U340" s="601"/>
      <c r="V340" s="577" t="s">
        <v>265</v>
      </c>
      <c r="W340" s="577"/>
      <c r="X340" s="578">
        <f>SUM(P202,P259,P294,P310,P321,P336)</f>
        <v>0</v>
      </c>
      <c r="Y340" s="579"/>
      <c r="Z340" s="601" t="str">
        <f>IF(ISERROR(X340/X344),"",X340/X344)</f>
        <v/>
      </c>
      <c r="AA340" s="601"/>
    </row>
    <row r="341" spans="1:27" ht="20.100000000000001" hidden="1" customHeight="1">
      <c r="A341" s="618"/>
      <c r="B341" s="540" t="s">
        <v>266</v>
      </c>
      <c r="C341" s="609">
        <f>SUM(C337:D340)</f>
        <v>2</v>
      </c>
      <c r="D341" s="583"/>
      <c r="E341" s="670">
        <f>SUM(E337:F340)</f>
        <v>22</v>
      </c>
      <c r="F341" s="670"/>
      <c r="G341" s="577">
        <f>SUM(G337:H340)</f>
        <v>3</v>
      </c>
      <c r="H341" s="577"/>
      <c r="I341" s="610">
        <f>SUM(I337:J340)</f>
        <v>30</v>
      </c>
      <c r="J341" s="610"/>
      <c r="K341" s="610">
        <f>SUM(K337:L340)</f>
        <v>-8</v>
      </c>
      <c r="L341" s="610"/>
      <c r="M341" s="608">
        <f>IF(ISERROR(K341/E341),"",K341/E341)</f>
        <v>-0.36363636363636365</v>
      </c>
      <c r="N341" s="608"/>
      <c r="O341" s="607"/>
      <c r="P341" s="577" t="s">
        <v>234</v>
      </c>
      <c r="Q341" s="577"/>
      <c r="R341" s="606">
        <f>SUM(O319:U319)</f>
        <v>0</v>
      </c>
      <c r="S341" s="606"/>
      <c r="T341" s="601" t="str">
        <f>IF(ISERROR(R341/R344),"",R341/R344)</f>
        <v/>
      </c>
      <c r="U341" s="601"/>
      <c r="V341" s="577" t="s">
        <v>267</v>
      </c>
      <c r="W341" s="577"/>
      <c r="X341" s="578">
        <f>SUM(P203,P260,P295,P311,P322,P337)</f>
        <v>0</v>
      </c>
      <c r="Y341" s="579"/>
      <c r="Z341" s="601" t="str">
        <f>IF(ISERROR(X341/X344),"",X341/X344)</f>
        <v/>
      </c>
      <c r="AA341" s="601"/>
    </row>
    <row r="342" spans="1:27" ht="20.100000000000001" hidden="1" customHeight="1">
      <c r="A342" s="263" t="s">
        <v>472</v>
      </c>
      <c r="B342" s="540">
        <f>G335</f>
        <v>0</v>
      </c>
      <c r="C342" s="587" t="s">
        <v>269</v>
      </c>
      <c r="D342" s="586"/>
      <c r="E342" s="669">
        <f>H335</f>
        <v>0</v>
      </c>
      <c r="F342" s="669"/>
      <c r="G342" s="577" t="s">
        <v>270</v>
      </c>
      <c r="H342" s="577"/>
      <c r="I342" s="605" t="str">
        <f>L335</f>
        <v/>
      </c>
      <c r="J342" s="605"/>
      <c r="K342" s="607" t="s">
        <v>271</v>
      </c>
      <c r="L342" s="607"/>
      <c r="M342" s="605" t="str">
        <f>J335</f>
        <v/>
      </c>
      <c r="N342" s="605"/>
      <c r="O342" s="607"/>
      <c r="P342" s="577" t="s">
        <v>244</v>
      </c>
      <c r="Q342" s="577"/>
      <c r="R342" s="606">
        <f>SUM(O334:U334)</f>
        <v>0</v>
      </c>
      <c r="S342" s="606"/>
      <c r="T342" s="601" t="str">
        <f>IF(ISERROR(R342/R344),"",R342/R344)</f>
        <v/>
      </c>
      <c r="U342" s="601"/>
      <c r="V342" s="577" t="s">
        <v>272</v>
      </c>
      <c r="W342" s="577"/>
      <c r="X342" s="578">
        <f>SUM(P204,P261,P296,P312,P323,P338)</f>
        <v>0</v>
      </c>
      <c r="Y342" s="579"/>
      <c r="Z342" s="601" t="str">
        <f>IF(ISERROR(X342/X344),"",X342/X344)</f>
        <v/>
      </c>
      <c r="AA342" s="601"/>
    </row>
    <row r="343" spans="1:27" ht="20.100000000000001" hidden="1" customHeight="1">
      <c r="A343" s="264" t="s">
        <v>473</v>
      </c>
      <c r="B343" s="540">
        <f>I335+C341</f>
        <v>2</v>
      </c>
      <c r="C343" s="584" t="s">
        <v>251</v>
      </c>
      <c r="D343" s="585"/>
      <c r="E343" s="669">
        <f>K335+I341</f>
        <v>30</v>
      </c>
      <c r="F343" s="669"/>
      <c r="G343" s="577" t="s">
        <v>274</v>
      </c>
      <c r="H343" s="577"/>
      <c r="I343" s="605">
        <f>B343-E343</f>
        <v>-28</v>
      </c>
      <c r="J343" s="605"/>
      <c r="K343" s="607" t="s">
        <v>275</v>
      </c>
      <c r="L343" s="607"/>
      <c r="M343" s="608">
        <f>IF(ISERROR(I343/E343),"",I343/E343)</f>
        <v>-0.93333333333333335</v>
      </c>
      <c r="N343" s="608"/>
      <c r="O343" s="607"/>
      <c r="P343" s="577" t="s">
        <v>245</v>
      </c>
      <c r="Q343" s="577"/>
      <c r="R343" s="606"/>
      <c r="S343" s="606"/>
      <c r="T343" s="601" t="str">
        <f>IF(ISERROR(R343/R344),"",R343/R344)</f>
        <v/>
      </c>
      <c r="U343" s="601"/>
      <c r="V343" s="577" t="s">
        <v>264</v>
      </c>
      <c r="W343" s="577"/>
      <c r="X343" s="578">
        <f>SUM(P205,P262,P297,P313,P324,P339)</f>
        <v>0</v>
      </c>
      <c r="Y343" s="579"/>
      <c r="Z343" s="601" t="str">
        <f>IF(ISERROR(X343/X344),"",X343/X344)</f>
        <v/>
      </c>
      <c r="AA343" s="601"/>
    </row>
    <row r="344" spans="1:27" ht="20.100000000000001" hidden="1" customHeight="1">
      <c r="A344" s="264" t="s">
        <v>474</v>
      </c>
      <c r="B344" s="540">
        <f>N335</f>
        <v>0</v>
      </c>
      <c r="C344" s="584" t="s">
        <v>277</v>
      </c>
      <c r="D344" s="585"/>
      <c r="E344" s="669">
        <f>IF(ISERROR(B344/B343),"",B344/B343)</f>
        <v>0</v>
      </c>
      <c r="F344" s="669"/>
      <c r="G344" s="577" t="s">
        <v>278</v>
      </c>
      <c r="H344" s="577"/>
      <c r="I344" s="607">
        <f>V335</f>
        <v>0</v>
      </c>
      <c r="J344" s="607"/>
      <c r="K344" s="607" t="s">
        <v>279</v>
      </c>
      <c r="L344" s="607"/>
      <c r="M344" s="608" t="str">
        <f t="array" ref="M344">IF(ISERROR(I344/B342),"",I344/B342)</f>
        <v/>
      </c>
      <c r="N344" s="608"/>
      <c r="O344" s="607"/>
      <c r="P344" s="577" t="s">
        <v>266</v>
      </c>
      <c r="Q344" s="577"/>
      <c r="R344" s="606">
        <f>SUM(R337:S343)</f>
        <v>0</v>
      </c>
      <c r="S344" s="606"/>
      <c r="T344" s="601"/>
      <c r="U344" s="601"/>
      <c r="V344" s="577" t="s">
        <v>266</v>
      </c>
      <c r="W344" s="577"/>
      <c r="X344" s="604">
        <f>SUM(X337:Y343)</f>
        <v>0</v>
      </c>
      <c r="Y344" s="604"/>
      <c r="Z344" s="601"/>
      <c r="AA344" s="60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27" t="s">
        <v>475</v>
      </c>
      <c r="B346" s="630" t="s">
        <v>280</v>
      </c>
      <c r="C346" s="630" t="s">
        <v>281</v>
      </c>
      <c r="D346" s="630" t="s">
        <v>282</v>
      </c>
      <c r="E346" s="624" t="s">
        <v>283</v>
      </c>
      <c r="F346" s="624" t="s">
        <v>284</v>
      </c>
      <c r="G346" s="607" t="s">
        <v>285</v>
      </c>
      <c r="H346" s="607"/>
      <c r="I346" s="630" t="s">
        <v>286</v>
      </c>
      <c r="J346" s="636" t="s">
        <v>271</v>
      </c>
      <c r="K346" s="639" t="s">
        <v>287</v>
      </c>
      <c r="L346" s="630" t="s">
        <v>270</v>
      </c>
      <c r="M346" s="620" t="s">
        <v>288</v>
      </c>
      <c r="N346" s="622" t="s">
        <v>252</v>
      </c>
      <c r="O346" s="607" t="s">
        <v>289</v>
      </c>
      <c r="P346" s="607"/>
      <c r="Q346" s="607"/>
      <c r="R346" s="607"/>
      <c r="S346" s="607"/>
      <c r="T346" s="607"/>
      <c r="U346" s="607"/>
      <c r="V346" s="607" t="s">
        <v>290</v>
      </c>
      <c r="W346" s="622" t="s">
        <v>291</v>
      </c>
      <c r="X346" s="607" t="s">
        <v>292</v>
      </c>
      <c r="Y346" s="607"/>
      <c r="Z346" s="607"/>
      <c r="AA346" s="607"/>
    </row>
    <row r="347" spans="1:27" ht="21.95" hidden="1" customHeight="1">
      <c r="A347" s="628"/>
      <c r="B347" s="631"/>
      <c r="C347" s="631"/>
      <c r="D347" s="631"/>
      <c r="E347" s="625"/>
      <c r="F347" s="625"/>
      <c r="G347" s="607"/>
      <c r="H347" s="607"/>
      <c r="I347" s="631"/>
      <c r="J347" s="637"/>
      <c r="K347" s="640"/>
      <c r="L347" s="631"/>
      <c r="M347" s="621"/>
      <c r="N347" s="622"/>
      <c r="O347" s="607" t="s">
        <v>259</v>
      </c>
      <c r="P347" s="607" t="s">
        <v>261</v>
      </c>
      <c r="Q347" s="607" t="s">
        <v>263</v>
      </c>
      <c r="R347" s="623" t="s">
        <v>265</v>
      </c>
      <c r="S347" s="577" t="s">
        <v>267</v>
      </c>
      <c r="T347" s="607" t="s">
        <v>272</v>
      </c>
      <c r="U347" s="607" t="s">
        <v>264</v>
      </c>
      <c r="V347" s="607"/>
      <c r="W347" s="622"/>
      <c r="X347" s="607" t="s">
        <v>293</v>
      </c>
      <c r="Y347" s="607" t="s">
        <v>294</v>
      </c>
      <c r="Z347" s="607" t="s">
        <v>295</v>
      </c>
      <c r="AA347" s="607" t="s">
        <v>264</v>
      </c>
    </row>
    <row r="348" spans="1:27" ht="21.95" hidden="1" customHeight="1">
      <c r="A348" s="629"/>
      <c r="B348" s="632"/>
      <c r="C348" s="632"/>
      <c r="D348" s="632"/>
      <c r="E348" s="626"/>
      <c r="F348" s="626"/>
      <c r="G348" s="302" t="s">
        <v>296</v>
      </c>
      <c r="H348" s="544" t="s">
        <v>297</v>
      </c>
      <c r="I348" s="632"/>
      <c r="J348" s="638"/>
      <c r="K348" s="641"/>
      <c r="L348" s="632"/>
      <c r="M348" s="621"/>
      <c r="N348" s="622"/>
      <c r="O348" s="607"/>
      <c r="P348" s="607"/>
      <c r="Q348" s="607"/>
      <c r="R348" s="623"/>
      <c r="S348" s="577"/>
      <c r="T348" s="607"/>
      <c r="U348" s="607"/>
      <c r="V348" s="607"/>
      <c r="W348" s="622"/>
      <c r="X348" s="607"/>
      <c r="Y348" s="607"/>
      <c r="Z348" s="607"/>
      <c r="AA348" s="607"/>
    </row>
    <row r="349" spans="1:27" ht="20.100000000000001" hidden="1" customHeight="1">
      <c r="A349" s="253">
        <v>30100030</v>
      </c>
      <c r="B349" s="537" t="s">
        <v>178</v>
      </c>
      <c r="C349" s="125" t="s">
        <v>179</v>
      </c>
      <c r="D349" s="549">
        <v>5.03</v>
      </c>
      <c r="E349" s="549"/>
      <c r="F349" s="549"/>
      <c r="G349" s="127"/>
      <c r="H349" s="538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46"/>
      <c r="P349" s="546"/>
      <c r="Q349" s="546"/>
      <c r="R349" s="546"/>
      <c r="S349" s="546"/>
      <c r="T349" s="546"/>
      <c r="U349" s="546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49">
        <v>5.03</v>
      </c>
      <c r="E350" s="549"/>
      <c r="F350" s="549"/>
      <c r="G350" s="127"/>
      <c r="H350" s="538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46"/>
      <c r="P350" s="546"/>
      <c r="Q350" s="546"/>
      <c r="R350" s="546"/>
      <c r="S350" s="546"/>
      <c r="T350" s="546"/>
      <c r="U350" s="546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49">
        <v>5.03</v>
      </c>
      <c r="E351" s="549"/>
      <c r="F351" s="549"/>
      <c r="G351" s="127"/>
      <c r="H351" s="538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46"/>
      <c r="P351" s="546"/>
      <c r="Q351" s="546"/>
      <c r="R351" s="546"/>
      <c r="S351" s="546"/>
      <c r="T351" s="546"/>
      <c r="U351" s="546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49">
        <v>5.03</v>
      </c>
      <c r="E352" s="549"/>
      <c r="F352" s="549"/>
      <c r="G352" s="127"/>
      <c r="H352" s="538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46"/>
      <c r="P352" s="546"/>
      <c r="Q352" s="546"/>
      <c r="R352" s="546"/>
      <c r="S352" s="546"/>
      <c r="T352" s="546"/>
      <c r="U352" s="546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49">
        <v>5.03</v>
      </c>
      <c r="E353" s="549"/>
      <c r="F353" s="549"/>
      <c r="G353" s="127"/>
      <c r="H353" s="538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46"/>
      <c r="P353" s="546"/>
      <c r="Q353" s="546"/>
      <c r="R353" s="546"/>
      <c r="S353" s="546"/>
      <c r="T353" s="546"/>
      <c r="U353" s="546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49">
        <v>5.04</v>
      </c>
      <c r="E354" s="549"/>
      <c r="F354" s="366"/>
      <c r="G354" s="134"/>
      <c r="H354" s="538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46"/>
      <c r="P354" s="546"/>
      <c r="Q354" s="546"/>
      <c r="R354" s="546"/>
      <c r="S354" s="546"/>
      <c r="T354" s="546"/>
      <c r="U354" s="546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49">
        <v>5.03</v>
      </c>
      <c r="E355" s="549"/>
      <c r="F355" s="549"/>
      <c r="G355" s="127"/>
      <c r="H355" s="538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46"/>
      <c r="P355" s="546"/>
      <c r="Q355" s="546"/>
      <c r="R355" s="546"/>
      <c r="S355" s="546"/>
      <c r="T355" s="546"/>
      <c r="U355" s="546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49">
        <v>5.03</v>
      </c>
      <c r="E356" s="549"/>
      <c r="F356" s="549"/>
      <c r="G356" s="127"/>
      <c r="H356" s="538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46"/>
      <c r="P356" s="546"/>
      <c r="Q356" s="546"/>
      <c r="R356" s="546"/>
      <c r="S356" s="546"/>
      <c r="T356" s="546"/>
      <c r="U356" s="546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49">
        <v>5.04</v>
      </c>
      <c r="E357" s="549"/>
      <c r="F357" s="367"/>
      <c r="G357" s="127"/>
      <c r="H357" s="538">
        <f t="shared" si="86"/>
        <v>0</v>
      </c>
      <c r="I357" s="538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46"/>
      <c r="P357" s="546"/>
      <c r="Q357" s="546"/>
      <c r="R357" s="546"/>
      <c r="S357" s="546"/>
      <c r="T357" s="546"/>
      <c r="U357" s="546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49">
        <v>5.04</v>
      </c>
      <c r="E358" s="549"/>
      <c r="F358" s="367"/>
      <c r="G358" s="127"/>
      <c r="H358" s="538">
        <f t="shared" si="86"/>
        <v>0</v>
      </c>
      <c r="I358" s="538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46"/>
      <c r="P358" s="546"/>
      <c r="Q358" s="546"/>
      <c r="R358" s="546"/>
      <c r="S358" s="546"/>
      <c r="T358" s="546"/>
      <c r="U358" s="546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49">
        <v>5.03</v>
      </c>
      <c r="E359" s="549"/>
      <c r="F359" s="367"/>
      <c r="G359" s="127"/>
      <c r="H359" s="538">
        <f t="shared" si="86"/>
        <v>0</v>
      </c>
      <c r="I359" s="538"/>
      <c r="J359" s="129"/>
      <c r="K359" s="130"/>
      <c r="L359" s="128"/>
      <c r="M359" s="108"/>
      <c r="N359" s="129"/>
      <c r="O359" s="546"/>
      <c r="P359" s="546"/>
      <c r="Q359" s="546"/>
      <c r="R359" s="546"/>
      <c r="S359" s="546"/>
      <c r="T359" s="546"/>
      <c r="U359" s="546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49">
        <v>5.03</v>
      </c>
      <c r="E360" s="549"/>
      <c r="F360" s="367"/>
      <c r="G360" s="127"/>
      <c r="H360" s="538">
        <f t="shared" si="86"/>
        <v>0</v>
      </c>
      <c r="I360" s="538"/>
      <c r="J360" s="129"/>
      <c r="K360" s="130"/>
      <c r="L360" s="128"/>
      <c r="M360" s="108"/>
      <c r="N360" s="129"/>
      <c r="O360" s="546"/>
      <c r="P360" s="546"/>
      <c r="Q360" s="546"/>
      <c r="R360" s="546"/>
      <c r="S360" s="546"/>
      <c r="T360" s="546"/>
      <c r="U360" s="546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49">
        <v>5.0599999999999996</v>
      </c>
      <c r="E361" s="549"/>
      <c r="F361" s="549"/>
      <c r="G361" s="127"/>
      <c r="H361" s="538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46"/>
      <c r="P361" s="546"/>
      <c r="Q361" s="546"/>
      <c r="R361" s="546"/>
      <c r="S361" s="546"/>
      <c r="T361" s="546"/>
      <c r="U361" s="546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49">
        <v>5.09</v>
      </c>
      <c r="E362" s="549"/>
      <c r="F362" s="549"/>
      <c r="G362" s="127"/>
      <c r="H362" s="538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46"/>
      <c r="P362" s="546"/>
      <c r="Q362" s="546"/>
      <c r="R362" s="546"/>
      <c r="S362" s="546"/>
      <c r="T362" s="546"/>
      <c r="U362" s="546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49">
        <v>5.09</v>
      </c>
      <c r="E363" s="549"/>
      <c r="F363" s="549"/>
      <c r="G363" s="127"/>
      <c r="H363" s="538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46"/>
      <c r="P363" s="546"/>
      <c r="Q363" s="546"/>
      <c r="R363" s="546"/>
      <c r="S363" s="546"/>
      <c r="T363" s="546"/>
      <c r="U363" s="546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44" t="s">
        <v>190</v>
      </c>
      <c r="D364" s="549">
        <v>4.8</v>
      </c>
      <c r="E364" s="549"/>
      <c r="F364" s="549"/>
      <c r="G364" s="127"/>
      <c r="H364" s="538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46"/>
      <c r="P364" s="546"/>
      <c r="Q364" s="546"/>
      <c r="R364" s="546"/>
      <c r="S364" s="546"/>
      <c r="T364" s="546"/>
      <c r="U364" s="546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44" t="s">
        <v>187</v>
      </c>
      <c r="D365" s="549">
        <v>4.8</v>
      </c>
      <c r="E365" s="549"/>
      <c r="F365" s="549"/>
      <c r="G365" s="127"/>
      <c r="H365" s="538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46"/>
      <c r="P365" s="546"/>
      <c r="Q365" s="546"/>
      <c r="R365" s="546"/>
      <c r="S365" s="546"/>
      <c r="T365" s="546"/>
      <c r="U365" s="546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44" t="s">
        <v>179</v>
      </c>
      <c r="D366" s="549">
        <v>4.8</v>
      </c>
      <c r="E366" s="549"/>
      <c r="F366" s="549"/>
      <c r="G366" s="127"/>
      <c r="H366" s="538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46"/>
      <c r="P366" s="546"/>
      <c r="Q366" s="546"/>
      <c r="R366" s="546"/>
      <c r="S366" s="546"/>
      <c r="T366" s="546"/>
      <c r="U366" s="546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44" t="s">
        <v>199</v>
      </c>
      <c r="D367" s="549">
        <v>4.8</v>
      </c>
      <c r="E367" s="549"/>
      <c r="F367" s="549"/>
      <c r="G367" s="127"/>
      <c r="H367" s="538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46"/>
      <c r="P367" s="546"/>
      <c r="Q367" s="546"/>
      <c r="R367" s="546"/>
      <c r="S367" s="546"/>
      <c r="T367" s="546"/>
      <c r="U367" s="546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49">
        <v>4.99</v>
      </c>
      <c r="E368" s="549"/>
      <c r="F368" s="549"/>
      <c r="G368" s="127"/>
      <c r="H368" s="538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46"/>
      <c r="P368" s="546"/>
      <c r="Q368" s="546"/>
      <c r="R368" s="546"/>
      <c r="S368" s="546"/>
      <c r="T368" s="546"/>
      <c r="U368" s="546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49">
        <v>4.99</v>
      </c>
      <c r="E369" s="549"/>
      <c r="F369" s="549"/>
      <c r="G369" s="127"/>
      <c r="H369" s="538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46"/>
      <c r="P369" s="546"/>
      <c r="Q369" s="546"/>
      <c r="R369" s="546"/>
      <c r="S369" s="546"/>
      <c r="T369" s="546"/>
      <c r="U369" s="546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11" t="s">
        <v>201</v>
      </c>
      <c r="B370" s="612"/>
      <c r="C370" s="54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37" t="s">
        <v>206</v>
      </c>
      <c r="C371" s="125" t="s">
        <v>199</v>
      </c>
      <c r="D371" s="549">
        <v>5.03</v>
      </c>
      <c r="E371" s="549"/>
      <c r="F371" s="549"/>
      <c r="G371" s="127"/>
      <c r="H371" s="538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42"/>
      <c r="P371" s="542"/>
      <c r="Q371" s="542"/>
      <c r="R371" s="542"/>
      <c r="S371" s="542"/>
      <c r="T371" s="542"/>
      <c r="U371" s="542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37" t="s">
        <v>425</v>
      </c>
      <c r="C372" s="177" t="s">
        <v>427</v>
      </c>
      <c r="D372" s="549">
        <v>5.03</v>
      </c>
      <c r="E372" s="549"/>
      <c r="F372" s="549"/>
      <c r="G372" s="127"/>
      <c r="H372" s="538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42"/>
      <c r="P372" s="542"/>
      <c r="Q372" s="542"/>
      <c r="R372" s="542"/>
      <c r="S372" s="542"/>
      <c r="T372" s="542"/>
      <c r="U372" s="542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37" t="s">
        <v>206</v>
      </c>
      <c r="C373" s="125" t="s">
        <v>186</v>
      </c>
      <c r="D373" s="549">
        <v>5.03</v>
      </c>
      <c r="E373" s="549"/>
      <c r="F373" s="549"/>
      <c r="G373" s="127"/>
      <c r="H373" s="538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42"/>
      <c r="P373" s="542"/>
      <c r="Q373" s="542"/>
      <c r="R373" s="542"/>
      <c r="S373" s="542"/>
      <c r="T373" s="542"/>
      <c r="U373" s="542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37" t="s">
        <v>206</v>
      </c>
      <c r="C374" s="125" t="s">
        <v>203</v>
      </c>
      <c r="D374" s="549">
        <v>5.03</v>
      </c>
      <c r="E374" s="549"/>
      <c r="F374" s="549"/>
      <c r="G374" s="127"/>
      <c r="H374" s="538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42"/>
      <c r="P374" s="542"/>
      <c r="Q374" s="542"/>
      <c r="R374" s="542"/>
      <c r="S374" s="542"/>
      <c r="T374" s="542"/>
      <c r="U374" s="542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37" t="s">
        <v>206</v>
      </c>
      <c r="C375" s="125" t="s">
        <v>207</v>
      </c>
      <c r="D375" s="549">
        <v>5.03</v>
      </c>
      <c r="E375" s="549"/>
      <c r="F375" s="549"/>
      <c r="G375" s="127"/>
      <c r="H375" s="538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42"/>
      <c r="P375" s="542"/>
      <c r="Q375" s="542"/>
      <c r="R375" s="542"/>
      <c r="S375" s="542"/>
      <c r="T375" s="542"/>
      <c r="U375" s="542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37" t="s">
        <v>414</v>
      </c>
      <c r="C376" s="177" t="s">
        <v>415</v>
      </c>
      <c r="D376" s="549"/>
      <c r="E376" s="549"/>
      <c r="F376" s="549"/>
      <c r="G376" s="127"/>
      <c r="H376" s="538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42"/>
      <c r="P376" s="542"/>
      <c r="Q376" s="542"/>
      <c r="R376" s="542"/>
      <c r="S376" s="542"/>
      <c r="T376" s="542"/>
      <c r="U376" s="542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37" t="s">
        <v>414</v>
      </c>
      <c r="C377" s="177" t="s">
        <v>416</v>
      </c>
      <c r="D377" s="549"/>
      <c r="E377" s="549"/>
      <c r="F377" s="549"/>
      <c r="G377" s="127"/>
      <c r="H377" s="538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42"/>
      <c r="P377" s="542"/>
      <c r="Q377" s="542"/>
      <c r="R377" s="542"/>
      <c r="S377" s="542"/>
      <c r="T377" s="542"/>
      <c r="U377" s="542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37" t="s">
        <v>414</v>
      </c>
      <c r="C378" s="177" t="s">
        <v>61</v>
      </c>
      <c r="D378" s="549"/>
      <c r="E378" s="549"/>
      <c r="F378" s="549"/>
      <c r="G378" s="127"/>
      <c r="H378" s="538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42"/>
      <c r="P378" s="542"/>
      <c r="Q378" s="542"/>
      <c r="R378" s="542"/>
      <c r="S378" s="542"/>
      <c r="T378" s="542"/>
      <c r="U378" s="542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37" t="s">
        <v>208</v>
      </c>
      <c r="C379" s="125" t="s">
        <v>179</v>
      </c>
      <c r="D379" s="549">
        <v>5.08</v>
      </c>
      <c r="E379" s="549"/>
      <c r="F379" s="549"/>
      <c r="G379" s="127"/>
      <c r="H379" s="538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42"/>
      <c r="P379" s="542"/>
      <c r="Q379" s="542"/>
      <c r="R379" s="542"/>
      <c r="S379" s="542"/>
      <c r="T379" s="542"/>
      <c r="U379" s="542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37" t="s">
        <v>208</v>
      </c>
      <c r="C380" s="125" t="s">
        <v>204</v>
      </c>
      <c r="D380" s="549">
        <v>5.08</v>
      </c>
      <c r="E380" s="549"/>
      <c r="F380" s="549"/>
      <c r="G380" s="127"/>
      <c r="H380" s="538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42"/>
      <c r="P380" s="542"/>
      <c r="Q380" s="542"/>
      <c r="R380" s="542"/>
      <c r="S380" s="542"/>
      <c r="T380" s="542"/>
      <c r="U380" s="542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37" t="s">
        <v>208</v>
      </c>
      <c r="C381" s="125" t="s">
        <v>205</v>
      </c>
      <c r="D381" s="549">
        <v>5.08</v>
      </c>
      <c r="E381" s="549"/>
      <c r="F381" s="549"/>
      <c r="G381" s="127"/>
      <c r="H381" s="538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42"/>
      <c r="P381" s="542"/>
      <c r="Q381" s="542"/>
      <c r="R381" s="542"/>
      <c r="S381" s="542"/>
      <c r="T381" s="542"/>
      <c r="U381" s="542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37" t="s">
        <v>208</v>
      </c>
      <c r="C382" s="125" t="s">
        <v>186</v>
      </c>
      <c r="D382" s="549">
        <v>5.08</v>
      </c>
      <c r="E382" s="549"/>
      <c r="F382" s="549"/>
      <c r="G382" s="127"/>
      <c r="H382" s="538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42"/>
      <c r="P382" s="542"/>
      <c r="Q382" s="542"/>
      <c r="R382" s="542"/>
      <c r="S382" s="542"/>
      <c r="T382" s="542"/>
      <c r="U382" s="542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37" t="s">
        <v>208</v>
      </c>
      <c r="C383" s="125" t="s">
        <v>203</v>
      </c>
      <c r="D383" s="549">
        <v>5.08</v>
      </c>
      <c r="E383" s="549"/>
      <c r="F383" s="549"/>
      <c r="G383" s="127"/>
      <c r="H383" s="538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42"/>
      <c r="P383" s="542"/>
      <c r="Q383" s="542"/>
      <c r="R383" s="542"/>
      <c r="S383" s="542"/>
      <c r="T383" s="542"/>
      <c r="U383" s="542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37" t="s">
        <v>208</v>
      </c>
      <c r="C384" s="125" t="s">
        <v>199</v>
      </c>
      <c r="D384" s="549">
        <v>5.08</v>
      </c>
      <c r="E384" s="549"/>
      <c r="F384" s="549"/>
      <c r="G384" s="127"/>
      <c r="H384" s="538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46"/>
      <c r="P384" s="546"/>
      <c r="Q384" s="546"/>
      <c r="R384" s="546"/>
      <c r="S384" s="546"/>
      <c r="T384" s="546"/>
      <c r="U384" s="546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37" t="s">
        <v>208</v>
      </c>
      <c r="C385" s="125" t="s">
        <v>187</v>
      </c>
      <c r="D385" s="549">
        <v>5.08</v>
      </c>
      <c r="E385" s="549"/>
      <c r="F385" s="549"/>
      <c r="G385" s="127"/>
      <c r="H385" s="538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42"/>
      <c r="P385" s="542"/>
      <c r="Q385" s="542"/>
      <c r="R385" s="542"/>
      <c r="S385" s="542"/>
      <c r="T385" s="542"/>
      <c r="U385" s="542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37" t="s">
        <v>208</v>
      </c>
      <c r="C386" s="125" t="s">
        <v>207</v>
      </c>
      <c r="D386" s="549">
        <v>5.08</v>
      </c>
      <c r="E386" s="549"/>
      <c r="F386" s="549"/>
      <c r="G386" s="127"/>
      <c r="H386" s="538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46"/>
      <c r="P386" s="546"/>
      <c r="Q386" s="546"/>
      <c r="R386" s="546"/>
      <c r="S386" s="546"/>
      <c r="T386" s="546"/>
      <c r="U386" s="546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37" t="s">
        <v>209</v>
      </c>
      <c r="C387" s="125" t="s">
        <v>194</v>
      </c>
      <c r="D387" s="549">
        <v>5.03</v>
      </c>
      <c r="E387" s="549"/>
      <c r="F387" s="549"/>
      <c r="G387" s="127"/>
      <c r="H387" s="538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42"/>
      <c r="P387" s="542"/>
      <c r="Q387" s="542"/>
      <c r="R387" s="542"/>
      <c r="S387" s="542"/>
      <c r="T387" s="542"/>
      <c r="U387" s="542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37" t="s">
        <v>209</v>
      </c>
      <c r="C388" s="125" t="s">
        <v>179</v>
      </c>
      <c r="D388" s="549">
        <v>5.03</v>
      </c>
      <c r="E388" s="549"/>
      <c r="F388" s="549"/>
      <c r="G388" s="127"/>
      <c r="H388" s="538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42"/>
      <c r="P388" s="542"/>
      <c r="Q388" s="542"/>
      <c r="R388" s="542"/>
      <c r="S388" s="542"/>
      <c r="T388" s="542"/>
      <c r="U388" s="542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37" t="s">
        <v>209</v>
      </c>
      <c r="C389" s="125" t="s">
        <v>195</v>
      </c>
      <c r="D389" s="549">
        <v>5.03</v>
      </c>
      <c r="E389" s="549"/>
      <c r="F389" s="549"/>
      <c r="G389" s="127"/>
      <c r="H389" s="538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42"/>
      <c r="P389" s="542"/>
      <c r="Q389" s="542"/>
      <c r="R389" s="542"/>
      <c r="S389" s="542"/>
      <c r="T389" s="542"/>
      <c r="U389" s="542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37" t="s">
        <v>209</v>
      </c>
      <c r="C390" s="125" t="s">
        <v>204</v>
      </c>
      <c r="D390" s="549">
        <v>5.03</v>
      </c>
      <c r="E390" s="549"/>
      <c r="F390" s="549"/>
      <c r="G390" s="127"/>
      <c r="H390" s="538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42"/>
      <c r="P390" s="542"/>
      <c r="Q390" s="542"/>
      <c r="R390" s="542"/>
      <c r="S390" s="542"/>
      <c r="T390" s="542"/>
      <c r="U390" s="542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37" t="s">
        <v>382</v>
      </c>
      <c r="C391" s="177" t="s">
        <v>383</v>
      </c>
      <c r="D391" s="549">
        <v>5.03</v>
      </c>
      <c r="E391" s="549"/>
      <c r="F391" s="549"/>
      <c r="G391" s="127"/>
      <c r="H391" s="538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42"/>
      <c r="P391" s="542"/>
      <c r="Q391" s="542"/>
      <c r="R391" s="542"/>
      <c r="S391" s="542"/>
      <c r="T391" s="542"/>
      <c r="U391" s="542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37" t="s">
        <v>382</v>
      </c>
      <c r="C392" s="177" t="s">
        <v>384</v>
      </c>
      <c r="D392" s="549">
        <v>5.03</v>
      </c>
      <c r="E392" s="549"/>
      <c r="F392" s="549"/>
      <c r="G392" s="127"/>
      <c r="H392" s="538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42"/>
      <c r="P392" s="542"/>
      <c r="Q392" s="542"/>
      <c r="R392" s="542"/>
      <c r="S392" s="542"/>
      <c r="T392" s="542"/>
      <c r="U392" s="542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37" t="s">
        <v>382</v>
      </c>
      <c r="C393" s="177" t="s">
        <v>389</v>
      </c>
      <c r="D393" s="549">
        <v>5.03</v>
      </c>
      <c r="E393" s="549"/>
      <c r="F393" s="549"/>
      <c r="G393" s="127"/>
      <c r="H393" s="538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42"/>
      <c r="P393" s="542"/>
      <c r="Q393" s="542"/>
      <c r="R393" s="542"/>
      <c r="S393" s="542"/>
      <c r="T393" s="542"/>
      <c r="U393" s="542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37" t="s">
        <v>382</v>
      </c>
      <c r="C394" s="177" t="s">
        <v>391</v>
      </c>
      <c r="D394" s="549">
        <v>5.03</v>
      </c>
      <c r="E394" s="549"/>
      <c r="F394" s="549"/>
      <c r="G394" s="127"/>
      <c r="H394" s="538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42"/>
      <c r="P394" s="542"/>
      <c r="Q394" s="542"/>
      <c r="R394" s="542"/>
      <c r="S394" s="542"/>
      <c r="T394" s="542"/>
      <c r="U394" s="542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37" t="s">
        <v>418</v>
      </c>
      <c r="C395" s="177" t="s">
        <v>364</v>
      </c>
      <c r="D395" s="549">
        <v>5.03</v>
      </c>
      <c r="E395" s="549"/>
      <c r="F395" s="549"/>
      <c r="G395" s="127"/>
      <c r="H395" s="538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42"/>
      <c r="P395" s="542"/>
      <c r="Q395" s="542"/>
      <c r="R395" s="542"/>
      <c r="S395" s="542"/>
      <c r="T395" s="542"/>
      <c r="U395" s="542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37" t="s">
        <v>418</v>
      </c>
      <c r="C396" s="177" t="s">
        <v>365</v>
      </c>
      <c r="D396" s="549">
        <v>5.03</v>
      </c>
      <c r="E396" s="549"/>
      <c r="F396" s="549"/>
      <c r="G396" s="127"/>
      <c r="H396" s="538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42"/>
      <c r="P396" s="542"/>
      <c r="Q396" s="542"/>
      <c r="R396" s="542"/>
      <c r="S396" s="542"/>
      <c r="T396" s="542"/>
      <c r="U396" s="542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37" t="s">
        <v>418</v>
      </c>
      <c r="C397" s="177" t="s">
        <v>366</v>
      </c>
      <c r="D397" s="549">
        <v>5.03</v>
      </c>
      <c r="E397" s="549"/>
      <c r="F397" s="549"/>
      <c r="G397" s="127"/>
      <c r="H397" s="538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42"/>
      <c r="P397" s="542"/>
      <c r="Q397" s="542"/>
      <c r="R397" s="542"/>
      <c r="S397" s="542"/>
      <c r="T397" s="542"/>
      <c r="U397" s="542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37" t="s">
        <v>418</v>
      </c>
      <c r="C398" s="177" t="s">
        <v>367</v>
      </c>
      <c r="D398" s="549">
        <v>5.03</v>
      </c>
      <c r="E398" s="549"/>
      <c r="F398" s="549"/>
      <c r="G398" s="127"/>
      <c r="H398" s="538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42"/>
      <c r="P398" s="542"/>
      <c r="Q398" s="542"/>
      <c r="R398" s="542"/>
      <c r="S398" s="542"/>
      <c r="T398" s="542"/>
      <c r="U398" s="542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49">
        <v>5.03</v>
      </c>
      <c r="E399" s="549"/>
      <c r="F399" s="549"/>
      <c r="G399" s="127"/>
      <c r="H399" s="538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46"/>
      <c r="P399" s="546"/>
      <c r="Q399" s="546"/>
      <c r="R399" s="546"/>
      <c r="S399" s="546"/>
      <c r="T399" s="546"/>
      <c r="U399" s="546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49">
        <v>5.03</v>
      </c>
      <c r="E400" s="549"/>
      <c r="F400" s="549"/>
      <c r="G400" s="127"/>
      <c r="H400" s="538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46"/>
      <c r="P400" s="546"/>
      <c r="Q400" s="546"/>
      <c r="R400" s="546"/>
      <c r="S400" s="546"/>
      <c r="T400" s="546"/>
      <c r="U400" s="546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49">
        <v>5.03</v>
      </c>
      <c r="E401" s="549"/>
      <c r="F401" s="549"/>
      <c r="G401" s="127"/>
      <c r="H401" s="538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46"/>
      <c r="P401" s="546"/>
      <c r="Q401" s="546"/>
      <c r="R401" s="546"/>
      <c r="S401" s="546"/>
      <c r="T401" s="546"/>
      <c r="U401" s="546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49">
        <v>5.03</v>
      </c>
      <c r="E402" s="549"/>
      <c r="F402" s="549"/>
      <c r="G402" s="127"/>
      <c r="H402" s="538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46"/>
      <c r="P402" s="546"/>
      <c r="Q402" s="546"/>
      <c r="R402" s="546"/>
      <c r="S402" s="546"/>
      <c r="T402" s="546"/>
      <c r="U402" s="546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49">
        <v>5.03</v>
      </c>
      <c r="E403" s="549"/>
      <c r="F403" s="549"/>
      <c r="G403" s="127"/>
      <c r="H403" s="538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46"/>
      <c r="P403" s="546"/>
      <c r="Q403" s="546"/>
      <c r="R403" s="546"/>
      <c r="S403" s="546"/>
      <c r="T403" s="546"/>
      <c r="U403" s="546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49">
        <v>5.03</v>
      </c>
      <c r="E404" s="549"/>
      <c r="F404" s="549"/>
      <c r="G404" s="127"/>
      <c r="H404" s="538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46"/>
      <c r="P404" s="546"/>
      <c r="Q404" s="546"/>
      <c r="R404" s="546"/>
      <c r="S404" s="546"/>
      <c r="T404" s="546"/>
      <c r="U404" s="546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49">
        <v>5.03</v>
      </c>
      <c r="E405" s="549"/>
      <c r="F405" s="549"/>
      <c r="G405" s="127"/>
      <c r="H405" s="538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46"/>
      <c r="P405" s="546"/>
      <c r="Q405" s="546"/>
      <c r="R405" s="546"/>
      <c r="S405" s="546"/>
      <c r="T405" s="546"/>
      <c r="U405" s="546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49">
        <v>5.03</v>
      </c>
      <c r="E406" s="549"/>
      <c r="F406" s="549"/>
      <c r="G406" s="127"/>
      <c r="H406" s="538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46"/>
      <c r="P406" s="546"/>
      <c r="Q406" s="546"/>
      <c r="R406" s="546"/>
      <c r="S406" s="546"/>
      <c r="T406" s="546"/>
      <c r="U406" s="546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49">
        <v>5.03</v>
      </c>
      <c r="E407" s="549"/>
      <c r="F407" s="549"/>
      <c r="G407" s="127"/>
      <c r="H407" s="538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46"/>
      <c r="P407" s="546"/>
      <c r="Q407" s="546"/>
      <c r="R407" s="546"/>
      <c r="S407" s="546"/>
      <c r="T407" s="546"/>
      <c r="U407" s="546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49">
        <v>5.03</v>
      </c>
      <c r="E408" s="549"/>
      <c r="F408" s="549"/>
      <c r="G408" s="127"/>
      <c r="H408" s="538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46"/>
      <c r="P408" s="546"/>
      <c r="Q408" s="546"/>
      <c r="R408" s="546"/>
      <c r="S408" s="546"/>
      <c r="T408" s="546"/>
      <c r="U408" s="546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49">
        <v>50.3</v>
      </c>
      <c r="E409" s="549"/>
      <c r="F409" s="549"/>
      <c r="G409" s="127"/>
      <c r="H409" s="538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46"/>
      <c r="P409" s="546"/>
      <c r="Q409" s="546"/>
      <c r="R409" s="546"/>
      <c r="S409" s="546"/>
      <c r="T409" s="546"/>
      <c r="U409" s="546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49">
        <v>5</v>
      </c>
      <c r="E410" s="549"/>
      <c r="F410" s="549"/>
      <c r="G410" s="127"/>
      <c r="H410" s="538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46"/>
      <c r="P410" s="546"/>
      <c r="Q410" s="546"/>
      <c r="R410" s="546"/>
      <c r="S410" s="546"/>
      <c r="T410" s="546"/>
      <c r="U410" s="546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49">
        <v>5.03</v>
      </c>
      <c r="E411" s="549"/>
      <c r="F411" s="549"/>
      <c r="G411" s="127"/>
      <c r="H411" s="538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46"/>
      <c r="P411" s="546"/>
      <c r="Q411" s="546"/>
      <c r="R411" s="546"/>
      <c r="S411" s="546"/>
      <c r="T411" s="546"/>
      <c r="U411" s="546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49">
        <v>5.03</v>
      </c>
      <c r="E412" s="549"/>
      <c r="F412" s="549"/>
      <c r="G412" s="127"/>
      <c r="H412" s="538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46"/>
      <c r="P412" s="546"/>
      <c r="Q412" s="546"/>
      <c r="R412" s="546"/>
      <c r="S412" s="546"/>
      <c r="T412" s="546"/>
      <c r="U412" s="546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49"/>
      <c r="E413" s="549"/>
      <c r="F413" s="549"/>
      <c r="G413" s="127"/>
      <c r="H413" s="538">
        <f t="shared" si="93"/>
        <v>0</v>
      </c>
      <c r="I413" s="128"/>
      <c r="J413" s="129"/>
      <c r="K413" s="130"/>
      <c r="L413" s="128"/>
      <c r="M413" s="108"/>
      <c r="N413" s="129"/>
      <c r="O413" s="546"/>
      <c r="P413" s="546"/>
      <c r="Q413" s="546"/>
      <c r="R413" s="546"/>
      <c r="S413" s="546"/>
      <c r="T413" s="546"/>
      <c r="U413" s="546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49">
        <v>5.0599999999999996</v>
      </c>
      <c r="E414" s="549"/>
      <c r="F414" s="549"/>
      <c r="G414" s="127"/>
      <c r="H414" s="538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46"/>
      <c r="P414" s="546"/>
      <c r="Q414" s="546"/>
      <c r="R414" s="546"/>
      <c r="S414" s="546"/>
      <c r="T414" s="546"/>
      <c r="U414" s="546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49">
        <v>5.0599999999999996</v>
      </c>
      <c r="E415" s="549"/>
      <c r="F415" s="549"/>
      <c r="G415" s="127"/>
      <c r="H415" s="538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46"/>
      <c r="P415" s="546"/>
      <c r="Q415" s="546"/>
      <c r="R415" s="546"/>
      <c r="S415" s="546"/>
      <c r="T415" s="546"/>
      <c r="U415" s="546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49">
        <v>5.0599999999999996</v>
      </c>
      <c r="E416" s="549"/>
      <c r="F416" s="549"/>
      <c r="G416" s="127"/>
      <c r="H416" s="538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46"/>
      <c r="P416" s="546"/>
      <c r="Q416" s="546"/>
      <c r="R416" s="546"/>
      <c r="S416" s="546"/>
      <c r="T416" s="546"/>
      <c r="U416" s="546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49">
        <v>5.0599999999999996</v>
      </c>
      <c r="E417" s="549"/>
      <c r="F417" s="549"/>
      <c r="G417" s="127"/>
      <c r="H417" s="538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46"/>
      <c r="P417" s="546"/>
      <c r="Q417" s="546"/>
      <c r="R417" s="546"/>
      <c r="S417" s="546"/>
      <c r="T417" s="546"/>
      <c r="U417" s="546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49"/>
      <c r="E418" s="549"/>
      <c r="F418" s="549"/>
      <c r="G418" s="127"/>
      <c r="H418" s="538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46"/>
      <c r="P418" s="546"/>
      <c r="Q418" s="546"/>
      <c r="R418" s="546"/>
      <c r="S418" s="546"/>
      <c r="T418" s="546"/>
      <c r="U418" s="546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49"/>
      <c r="E419" s="549"/>
      <c r="F419" s="549"/>
      <c r="G419" s="127"/>
      <c r="H419" s="538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46"/>
      <c r="P419" s="546"/>
      <c r="Q419" s="546"/>
      <c r="R419" s="546"/>
      <c r="S419" s="546"/>
      <c r="T419" s="546"/>
      <c r="U419" s="546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49"/>
      <c r="E420" s="549"/>
      <c r="F420" s="549"/>
      <c r="G420" s="127"/>
      <c r="H420" s="538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46"/>
      <c r="P420" s="546"/>
      <c r="Q420" s="546"/>
      <c r="R420" s="546"/>
      <c r="S420" s="546"/>
      <c r="T420" s="546"/>
      <c r="U420" s="546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49"/>
      <c r="E421" s="549"/>
      <c r="F421" s="549"/>
      <c r="G421" s="127"/>
      <c r="H421" s="538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46"/>
      <c r="P421" s="546"/>
      <c r="Q421" s="546"/>
      <c r="R421" s="546"/>
      <c r="S421" s="546"/>
      <c r="T421" s="546"/>
      <c r="U421" s="546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49"/>
      <c r="E422" s="549"/>
      <c r="F422" s="549"/>
      <c r="G422" s="127"/>
      <c r="H422" s="538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46"/>
      <c r="P422" s="546"/>
      <c r="Q422" s="546"/>
      <c r="R422" s="546"/>
      <c r="S422" s="546"/>
      <c r="T422" s="546"/>
      <c r="U422" s="546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49"/>
      <c r="E423" s="549"/>
      <c r="F423" s="549"/>
      <c r="G423" s="127"/>
      <c r="H423" s="538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46"/>
      <c r="P423" s="546"/>
      <c r="Q423" s="546"/>
      <c r="R423" s="546"/>
      <c r="S423" s="546"/>
      <c r="T423" s="546"/>
      <c r="U423" s="546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49"/>
      <c r="E424" s="549"/>
      <c r="F424" s="549"/>
      <c r="G424" s="127"/>
      <c r="H424" s="538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46"/>
      <c r="P424" s="546"/>
      <c r="Q424" s="546"/>
      <c r="R424" s="546"/>
      <c r="S424" s="546"/>
      <c r="T424" s="546"/>
      <c r="U424" s="546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49"/>
      <c r="E425" s="549"/>
      <c r="F425" s="549"/>
      <c r="G425" s="127"/>
      <c r="H425" s="538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46"/>
      <c r="P425" s="546"/>
      <c r="Q425" s="546"/>
      <c r="R425" s="546"/>
      <c r="S425" s="546"/>
      <c r="T425" s="546"/>
      <c r="U425" s="546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49"/>
      <c r="E426" s="549"/>
      <c r="F426" s="549"/>
      <c r="G426" s="127"/>
      <c r="H426" s="538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46"/>
      <c r="P426" s="546"/>
      <c r="Q426" s="546"/>
      <c r="R426" s="546"/>
      <c r="S426" s="546"/>
      <c r="T426" s="546"/>
      <c r="U426" s="546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49"/>
      <c r="E427" s="549"/>
      <c r="F427" s="549"/>
      <c r="G427" s="127"/>
      <c r="H427" s="538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46"/>
      <c r="P427" s="546"/>
      <c r="Q427" s="546"/>
      <c r="R427" s="546"/>
      <c r="S427" s="546"/>
      <c r="T427" s="546"/>
      <c r="U427" s="546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9" t="s">
        <v>216</v>
      </c>
      <c r="B428" s="619"/>
      <c r="C428" s="54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37" t="s">
        <v>217</v>
      </c>
      <c r="C429" s="125" t="s">
        <v>179</v>
      </c>
      <c r="D429" s="549">
        <v>5.03</v>
      </c>
      <c r="E429" s="549"/>
      <c r="F429" s="549"/>
      <c r="G429" s="127"/>
      <c r="H429" s="538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46"/>
      <c r="P429" s="546"/>
      <c r="Q429" s="546"/>
      <c r="R429" s="546"/>
      <c r="S429" s="546"/>
      <c r="T429" s="546"/>
      <c r="U429" s="546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37" t="s">
        <v>217</v>
      </c>
      <c r="C430" s="125" t="s">
        <v>186</v>
      </c>
      <c r="D430" s="549">
        <v>5.03</v>
      </c>
      <c r="E430" s="549"/>
      <c r="F430" s="549"/>
      <c r="G430" s="127"/>
      <c r="H430" s="538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46"/>
      <c r="P430" s="546"/>
      <c r="Q430" s="546"/>
      <c r="R430" s="546"/>
      <c r="S430" s="546"/>
      <c r="T430" s="546"/>
      <c r="U430" s="546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37" t="s">
        <v>217</v>
      </c>
      <c r="C431" s="125" t="s">
        <v>204</v>
      </c>
      <c r="D431" s="549">
        <v>5.03</v>
      </c>
      <c r="E431" s="549"/>
      <c r="F431" s="549"/>
      <c r="G431" s="127"/>
      <c r="H431" s="538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46"/>
      <c r="P431" s="546"/>
      <c r="Q431" s="546"/>
      <c r="R431" s="546"/>
      <c r="S431" s="546"/>
      <c r="T431" s="546"/>
      <c r="U431" s="546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49">
        <v>5.03</v>
      </c>
      <c r="E432" s="549"/>
      <c r="F432" s="549"/>
      <c r="G432" s="127"/>
      <c r="H432" s="538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46"/>
      <c r="P432" s="546"/>
      <c r="Q432" s="546"/>
      <c r="R432" s="546"/>
      <c r="S432" s="546"/>
      <c r="T432" s="546"/>
      <c r="U432" s="546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49">
        <v>5.03</v>
      </c>
      <c r="E433" s="549"/>
      <c r="F433" s="549"/>
      <c r="G433" s="127"/>
      <c r="H433" s="538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46"/>
      <c r="P433" s="546"/>
      <c r="Q433" s="546"/>
      <c r="R433" s="546"/>
      <c r="S433" s="546"/>
      <c r="T433" s="546"/>
      <c r="U433" s="546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49">
        <v>5.03</v>
      </c>
      <c r="E434" s="549"/>
      <c r="F434" s="549"/>
      <c r="G434" s="127"/>
      <c r="H434" s="538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46"/>
      <c r="P434" s="546"/>
      <c r="Q434" s="546"/>
      <c r="R434" s="546"/>
      <c r="S434" s="546"/>
      <c r="T434" s="546"/>
      <c r="U434" s="546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49">
        <v>5.03</v>
      </c>
      <c r="E435" s="549"/>
      <c r="F435" s="549"/>
      <c r="G435" s="127"/>
      <c r="H435" s="538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46"/>
      <c r="P435" s="546"/>
      <c r="Q435" s="546"/>
      <c r="R435" s="546"/>
      <c r="S435" s="546"/>
      <c r="T435" s="546"/>
      <c r="U435" s="546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49">
        <v>5.03</v>
      </c>
      <c r="E436" s="549"/>
      <c r="F436" s="549"/>
      <c r="G436" s="127"/>
      <c r="H436" s="538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46"/>
      <c r="P436" s="546"/>
      <c r="Q436" s="546"/>
      <c r="R436" s="546"/>
      <c r="S436" s="546"/>
      <c r="T436" s="546"/>
      <c r="U436" s="546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49">
        <v>5.03</v>
      </c>
      <c r="E437" s="549"/>
      <c r="F437" s="549"/>
      <c r="G437" s="146"/>
      <c r="H437" s="538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46"/>
      <c r="P437" s="546"/>
      <c r="Q437" s="546"/>
      <c r="R437" s="546"/>
      <c r="S437" s="546"/>
      <c r="T437" s="546"/>
      <c r="U437" s="546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49">
        <v>5.03</v>
      </c>
      <c r="E438" s="549"/>
      <c r="F438" s="549"/>
      <c r="G438" s="127"/>
      <c r="H438" s="538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46"/>
      <c r="P438" s="546"/>
      <c r="Q438" s="546"/>
      <c r="R438" s="546"/>
      <c r="S438" s="546"/>
      <c r="T438" s="546"/>
      <c r="U438" s="546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49">
        <v>5.03</v>
      </c>
      <c r="E439" s="549"/>
      <c r="F439" s="549"/>
      <c r="G439" s="127"/>
      <c r="H439" s="538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46"/>
      <c r="P439" s="546"/>
      <c r="Q439" s="546"/>
      <c r="R439" s="546"/>
      <c r="S439" s="546"/>
      <c r="T439" s="546"/>
      <c r="U439" s="546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49">
        <v>5.03</v>
      </c>
      <c r="E440" s="549"/>
      <c r="F440" s="549"/>
      <c r="G440" s="127"/>
      <c r="H440" s="538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46"/>
      <c r="P440" s="546"/>
      <c r="Q440" s="546"/>
      <c r="R440" s="546"/>
      <c r="S440" s="546"/>
      <c r="T440" s="546"/>
      <c r="U440" s="546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49">
        <v>5.03</v>
      </c>
      <c r="E441" s="549"/>
      <c r="F441" s="549"/>
      <c r="G441" s="127"/>
      <c r="H441" s="538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46"/>
      <c r="P441" s="546"/>
      <c r="Q441" s="546"/>
      <c r="R441" s="546"/>
      <c r="S441" s="546"/>
      <c r="T441" s="546"/>
      <c r="U441" s="546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49">
        <v>5.03</v>
      </c>
      <c r="E442" s="549"/>
      <c r="F442" s="549"/>
      <c r="G442" s="127"/>
      <c r="H442" s="538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46"/>
      <c r="P442" s="546"/>
      <c r="Q442" s="546"/>
      <c r="R442" s="546"/>
      <c r="S442" s="546"/>
      <c r="T442" s="546"/>
      <c r="U442" s="546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49">
        <v>5.03</v>
      </c>
      <c r="E443" s="549"/>
      <c r="F443" s="549"/>
      <c r="G443" s="127"/>
      <c r="H443" s="538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46"/>
      <c r="P443" s="546"/>
      <c r="Q443" s="546"/>
      <c r="R443" s="546"/>
      <c r="S443" s="546"/>
      <c r="T443" s="546"/>
      <c r="U443" s="546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49">
        <v>5.03</v>
      </c>
      <c r="E444" s="549"/>
      <c r="F444" s="549"/>
      <c r="G444" s="127"/>
      <c r="H444" s="538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46"/>
      <c r="P444" s="546"/>
      <c r="Q444" s="546"/>
      <c r="R444" s="546"/>
      <c r="S444" s="546"/>
      <c r="T444" s="546"/>
      <c r="U444" s="546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37" t="s">
        <v>222</v>
      </c>
      <c r="C445" s="125" t="s">
        <v>181</v>
      </c>
      <c r="D445" s="549">
        <v>9.36</v>
      </c>
      <c r="E445" s="549"/>
      <c r="F445" s="549"/>
      <c r="G445" s="127"/>
      <c r="H445" s="538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46"/>
      <c r="P445" s="546"/>
      <c r="Q445" s="546"/>
      <c r="R445" s="546"/>
      <c r="S445" s="546"/>
      <c r="T445" s="546"/>
      <c r="U445" s="546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37" t="s">
        <v>222</v>
      </c>
      <c r="C446" s="125" t="s">
        <v>179</v>
      </c>
      <c r="D446" s="549">
        <v>9.36</v>
      </c>
      <c r="E446" s="549"/>
      <c r="F446" s="549"/>
      <c r="G446" s="127"/>
      <c r="H446" s="538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46"/>
      <c r="P446" s="546"/>
      <c r="Q446" s="546"/>
      <c r="R446" s="546"/>
      <c r="S446" s="546"/>
      <c r="T446" s="546"/>
      <c r="U446" s="546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37" t="s">
        <v>222</v>
      </c>
      <c r="C447" s="125" t="s">
        <v>221</v>
      </c>
      <c r="D447" s="549">
        <v>9.36</v>
      </c>
      <c r="E447" s="549"/>
      <c r="F447" s="549"/>
      <c r="G447" s="127"/>
      <c r="H447" s="538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46"/>
      <c r="P447" s="546"/>
      <c r="Q447" s="546"/>
      <c r="R447" s="546"/>
      <c r="S447" s="546"/>
      <c r="T447" s="546"/>
      <c r="U447" s="546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37" t="s">
        <v>222</v>
      </c>
      <c r="C448" s="125" t="s">
        <v>186</v>
      </c>
      <c r="D448" s="549">
        <v>9.36</v>
      </c>
      <c r="E448" s="549"/>
      <c r="F448" s="549"/>
      <c r="G448" s="127"/>
      <c r="H448" s="538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46"/>
      <c r="P448" s="546"/>
      <c r="Q448" s="546"/>
      <c r="R448" s="546"/>
      <c r="S448" s="546"/>
      <c r="T448" s="546"/>
      <c r="U448" s="546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37" t="s">
        <v>393</v>
      </c>
      <c r="C449" s="177" t="s">
        <v>395</v>
      </c>
      <c r="D449" s="549">
        <v>5</v>
      </c>
      <c r="E449" s="549"/>
      <c r="F449" s="549"/>
      <c r="G449" s="127"/>
      <c r="H449" s="538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46"/>
      <c r="P449" s="546"/>
      <c r="Q449" s="546"/>
      <c r="R449" s="546"/>
      <c r="S449" s="546"/>
      <c r="T449" s="546"/>
      <c r="U449" s="546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37" t="s">
        <v>393</v>
      </c>
      <c r="C450" s="177" t="s">
        <v>402</v>
      </c>
      <c r="D450" s="549">
        <v>5</v>
      </c>
      <c r="E450" s="549"/>
      <c r="F450" s="549"/>
      <c r="G450" s="127"/>
      <c r="H450" s="538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46"/>
      <c r="P450" s="546"/>
      <c r="Q450" s="546"/>
      <c r="R450" s="546"/>
      <c r="S450" s="546"/>
      <c r="T450" s="546"/>
      <c r="U450" s="546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37" t="s">
        <v>404</v>
      </c>
      <c r="C451" s="177" t="s">
        <v>405</v>
      </c>
      <c r="D451" s="549">
        <v>5</v>
      </c>
      <c r="E451" s="549"/>
      <c r="F451" s="549"/>
      <c r="G451" s="127"/>
      <c r="H451" s="538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46"/>
      <c r="P451" s="546"/>
      <c r="Q451" s="546"/>
      <c r="R451" s="546"/>
      <c r="S451" s="546"/>
      <c r="T451" s="546"/>
      <c r="U451" s="546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37" t="s">
        <v>342</v>
      </c>
      <c r="C452" s="177" t="s">
        <v>372</v>
      </c>
      <c r="D452" s="549">
        <v>5</v>
      </c>
      <c r="E452" s="549"/>
      <c r="F452" s="549"/>
      <c r="G452" s="127"/>
      <c r="H452" s="538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46"/>
      <c r="P452" s="546"/>
      <c r="Q452" s="546"/>
      <c r="R452" s="546"/>
      <c r="S452" s="546"/>
      <c r="T452" s="546"/>
      <c r="U452" s="546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37" t="s">
        <v>343</v>
      </c>
      <c r="C453" s="125" t="s">
        <v>345</v>
      </c>
      <c r="D453" s="549">
        <v>5</v>
      </c>
      <c r="E453" s="549"/>
      <c r="F453" s="549"/>
      <c r="G453" s="127"/>
      <c r="H453" s="538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46"/>
      <c r="P453" s="546"/>
      <c r="Q453" s="546"/>
      <c r="R453" s="546"/>
      <c r="S453" s="546"/>
      <c r="T453" s="546"/>
      <c r="U453" s="546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37" t="s">
        <v>343</v>
      </c>
      <c r="C454" s="125" t="s">
        <v>347</v>
      </c>
      <c r="D454" s="549">
        <v>5</v>
      </c>
      <c r="E454" s="549"/>
      <c r="F454" s="549"/>
      <c r="G454" s="127"/>
      <c r="H454" s="538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46"/>
      <c r="P454" s="546"/>
      <c r="Q454" s="546"/>
      <c r="R454" s="546"/>
      <c r="S454" s="546"/>
      <c r="T454" s="546"/>
      <c r="U454" s="546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49">
        <v>5.0599999999999996</v>
      </c>
      <c r="E455" s="549"/>
      <c r="F455" s="549"/>
      <c r="G455" s="127"/>
      <c r="H455" s="538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46"/>
      <c r="P455" s="546"/>
      <c r="Q455" s="546"/>
      <c r="R455" s="546"/>
      <c r="S455" s="546"/>
      <c r="T455" s="546"/>
      <c r="U455" s="546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49">
        <v>5.0599999999999996</v>
      </c>
      <c r="E456" s="549"/>
      <c r="F456" s="549"/>
      <c r="G456" s="127"/>
      <c r="H456" s="538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46"/>
      <c r="P456" s="546"/>
      <c r="Q456" s="546"/>
      <c r="R456" s="546"/>
      <c r="S456" s="546"/>
      <c r="T456" s="546"/>
      <c r="U456" s="546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49"/>
      <c r="E457" s="549"/>
      <c r="F457" s="549"/>
      <c r="G457" s="127"/>
      <c r="H457" s="538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46"/>
      <c r="P457" s="546"/>
      <c r="Q457" s="546"/>
      <c r="R457" s="546"/>
      <c r="S457" s="546"/>
      <c r="T457" s="546"/>
      <c r="U457" s="546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49"/>
      <c r="E458" s="549"/>
      <c r="F458" s="549"/>
      <c r="G458" s="127"/>
      <c r="H458" s="538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46"/>
      <c r="P458" s="546"/>
      <c r="Q458" s="546"/>
      <c r="R458" s="546"/>
      <c r="S458" s="546"/>
      <c r="T458" s="546"/>
      <c r="U458" s="546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49"/>
      <c r="E459" s="549"/>
      <c r="F459" s="549"/>
      <c r="G459" s="127"/>
      <c r="H459" s="538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46"/>
      <c r="P459" s="546"/>
      <c r="Q459" s="546"/>
      <c r="R459" s="546"/>
      <c r="S459" s="546"/>
      <c r="T459" s="546"/>
      <c r="U459" s="546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49">
        <v>5.07</v>
      </c>
      <c r="E460" s="549"/>
      <c r="F460" s="549"/>
      <c r="G460" s="127"/>
      <c r="H460" s="538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46"/>
      <c r="P460" s="546"/>
      <c r="Q460" s="546"/>
      <c r="R460" s="546"/>
      <c r="S460" s="546"/>
      <c r="T460" s="546"/>
      <c r="U460" s="546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49">
        <v>5.07</v>
      </c>
      <c r="E461" s="549"/>
      <c r="F461" s="549"/>
      <c r="G461" s="127"/>
      <c r="H461" s="538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46"/>
      <c r="P461" s="546"/>
      <c r="Q461" s="546"/>
      <c r="R461" s="546"/>
      <c r="S461" s="546"/>
      <c r="T461" s="546"/>
      <c r="U461" s="546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49">
        <v>5.0599999999999996</v>
      </c>
      <c r="E462" s="549"/>
      <c r="F462" s="550"/>
      <c r="G462" s="127"/>
      <c r="H462" s="538">
        <f>D462*G462</f>
        <v>0</v>
      </c>
      <c r="I462" s="128"/>
      <c r="J462" s="129" t="str">
        <f t="array" ref="J462">IF(ISERROR(G462/I462),"",G462/I462)</f>
        <v/>
      </c>
      <c r="K462" s="538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46"/>
      <c r="P462" s="546"/>
      <c r="Q462" s="546"/>
      <c r="R462" s="546"/>
      <c r="S462" s="546"/>
      <c r="T462" s="546"/>
      <c r="U462" s="546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11" t="s">
        <v>224</v>
      </c>
      <c r="B463" s="612"/>
      <c r="C463" s="547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49">
        <v>5.03</v>
      </c>
      <c r="E464" s="549"/>
      <c r="F464" s="549"/>
      <c r="G464" s="127"/>
      <c r="H464" s="538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46"/>
      <c r="P464" s="546"/>
      <c r="Q464" s="546"/>
      <c r="R464" s="546"/>
      <c r="S464" s="546"/>
      <c r="T464" s="546"/>
      <c r="U464" s="546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49">
        <v>5.03</v>
      </c>
      <c r="E465" s="549"/>
      <c r="F465" s="549"/>
      <c r="G465" s="127"/>
      <c r="H465" s="538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46"/>
      <c r="P465" s="546"/>
      <c r="Q465" s="546"/>
      <c r="R465" s="546"/>
      <c r="S465" s="546"/>
      <c r="T465" s="546"/>
      <c r="U465" s="546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49">
        <v>5.04</v>
      </c>
      <c r="E466" s="549"/>
      <c r="F466" s="549"/>
      <c r="G466" s="127"/>
      <c r="H466" s="538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46"/>
      <c r="P466" s="546"/>
      <c r="Q466" s="546"/>
      <c r="R466" s="546"/>
      <c r="S466" s="546"/>
      <c r="T466" s="546"/>
      <c r="U466" s="546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49">
        <v>5.03</v>
      </c>
      <c r="E467" s="549"/>
      <c r="F467" s="549"/>
      <c r="G467" s="127"/>
      <c r="H467" s="538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46"/>
      <c r="P467" s="546"/>
      <c r="Q467" s="546"/>
      <c r="R467" s="546"/>
      <c r="S467" s="546"/>
      <c r="T467" s="546"/>
      <c r="U467" s="546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43" t="s">
        <v>203</v>
      </c>
      <c r="D468" s="549">
        <v>5.03</v>
      </c>
      <c r="E468" s="549"/>
      <c r="F468" s="549"/>
      <c r="G468" s="127"/>
      <c r="H468" s="538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46"/>
      <c r="P468" s="546"/>
      <c r="Q468" s="546"/>
      <c r="R468" s="546"/>
      <c r="S468" s="546"/>
      <c r="T468" s="546"/>
      <c r="U468" s="546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49">
        <v>5.03</v>
      </c>
      <c r="E469" s="549"/>
      <c r="F469" s="549"/>
      <c r="G469" s="127"/>
      <c r="H469" s="538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46"/>
      <c r="P469" s="546"/>
      <c r="Q469" s="546"/>
      <c r="R469" s="546"/>
      <c r="S469" s="546"/>
      <c r="T469" s="546"/>
      <c r="U469" s="546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49">
        <v>5.03</v>
      </c>
      <c r="E470" s="549"/>
      <c r="F470" s="549"/>
      <c r="G470" s="127"/>
      <c r="H470" s="538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46"/>
      <c r="P470" s="546"/>
      <c r="Q470" s="546"/>
      <c r="R470" s="546"/>
      <c r="S470" s="546"/>
      <c r="T470" s="546"/>
      <c r="U470" s="546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43" t="s">
        <v>228</v>
      </c>
      <c r="D471" s="549">
        <v>5.03</v>
      </c>
      <c r="E471" s="549"/>
      <c r="F471" s="549"/>
      <c r="G471" s="127"/>
      <c r="H471" s="538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46"/>
      <c r="P471" s="546"/>
      <c r="Q471" s="546"/>
      <c r="R471" s="546"/>
      <c r="S471" s="546"/>
      <c r="T471" s="546"/>
      <c r="U471" s="546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43" t="s">
        <v>212</v>
      </c>
      <c r="D472" s="549">
        <v>5.03</v>
      </c>
      <c r="E472" s="549"/>
      <c r="F472" s="549"/>
      <c r="G472" s="127"/>
      <c r="H472" s="538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46"/>
      <c r="P472" s="546"/>
      <c r="Q472" s="546"/>
      <c r="R472" s="546"/>
      <c r="S472" s="546"/>
      <c r="T472" s="546"/>
      <c r="U472" s="546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43" t="s">
        <v>203</v>
      </c>
      <c r="D473" s="549">
        <v>5.03</v>
      </c>
      <c r="E473" s="549"/>
      <c r="F473" s="549"/>
      <c r="G473" s="127"/>
      <c r="H473" s="538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46"/>
      <c r="P473" s="546"/>
      <c r="Q473" s="546"/>
      <c r="R473" s="546"/>
      <c r="S473" s="546"/>
      <c r="T473" s="546"/>
      <c r="U473" s="546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43" t="s">
        <v>186</v>
      </c>
      <c r="D474" s="549">
        <v>5.03</v>
      </c>
      <c r="E474" s="549"/>
      <c r="F474" s="549"/>
      <c r="G474" s="127"/>
      <c r="H474" s="538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46"/>
      <c r="P474" s="546"/>
      <c r="Q474" s="546"/>
      <c r="R474" s="546"/>
      <c r="S474" s="546"/>
      <c r="T474" s="546"/>
      <c r="U474" s="546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43" t="s">
        <v>228</v>
      </c>
      <c r="D475" s="549">
        <v>5.03</v>
      </c>
      <c r="E475" s="549"/>
      <c r="F475" s="549"/>
      <c r="G475" s="127"/>
      <c r="H475" s="538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46"/>
      <c r="P475" s="546"/>
      <c r="Q475" s="546"/>
      <c r="R475" s="546"/>
      <c r="S475" s="546"/>
      <c r="T475" s="546"/>
      <c r="U475" s="546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43" t="s">
        <v>199</v>
      </c>
      <c r="D476" s="549">
        <v>5.03</v>
      </c>
      <c r="E476" s="549"/>
      <c r="F476" s="549"/>
      <c r="G476" s="127"/>
      <c r="H476" s="538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46"/>
      <c r="P476" s="546"/>
      <c r="Q476" s="546"/>
      <c r="R476" s="546"/>
      <c r="S476" s="546"/>
      <c r="T476" s="546"/>
      <c r="U476" s="546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49">
        <v>5.0599999999999996</v>
      </c>
      <c r="E477" s="549"/>
      <c r="F477" s="549"/>
      <c r="G477" s="127"/>
      <c r="H477" s="538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46"/>
      <c r="P477" s="546"/>
      <c r="Q477" s="546"/>
      <c r="R477" s="546"/>
      <c r="S477" s="546"/>
      <c r="T477" s="546"/>
      <c r="U477" s="546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49">
        <v>5.0599999999999996</v>
      </c>
      <c r="E478" s="549"/>
      <c r="F478" s="549"/>
      <c r="G478" s="127"/>
      <c r="H478" s="538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46"/>
      <c r="P478" s="546"/>
      <c r="Q478" s="546"/>
      <c r="R478" s="546"/>
      <c r="S478" s="546"/>
      <c r="T478" s="546"/>
      <c r="U478" s="546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11" t="s">
        <v>231</v>
      </c>
      <c r="B479" s="612"/>
      <c r="C479" s="54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49">
        <v>5.04</v>
      </c>
      <c r="E480" s="549"/>
      <c r="F480" s="549"/>
      <c r="G480" s="127"/>
      <c r="H480" s="538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46"/>
      <c r="P480" s="546"/>
      <c r="Q480" s="546"/>
      <c r="R480" s="546"/>
      <c r="S480" s="546"/>
      <c r="T480" s="546"/>
      <c r="U480" s="546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49">
        <v>5.04</v>
      </c>
      <c r="E481" s="549"/>
      <c r="F481" s="549"/>
      <c r="G481" s="127"/>
      <c r="H481" s="538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46"/>
      <c r="P481" s="546"/>
      <c r="Q481" s="546"/>
      <c r="R481" s="546"/>
      <c r="S481" s="546"/>
      <c r="T481" s="546"/>
      <c r="U481" s="546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49">
        <v>5.04</v>
      </c>
      <c r="E482" s="549"/>
      <c r="F482" s="549"/>
      <c r="G482" s="127"/>
      <c r="H482" s="538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46"/>
      <c r="P482" s="546"/>
      <c r="Q482" s="546"/>
      <c r="R482" s="546"/>
      <c r="S482" s="546"/>
      <c r="T482" s="546"/>
      <c r="U482" s="546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49">
        <v>5.04</v>
      </c>
      <c r="E483" s="549"/>
      <c r="F483" s="549"/>
      <c r="G483" s="127"/>
      <c r="H483" s="538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46"/>
      <c r="P483" s="546"/>
      <c r="Q483" s="546"/>
      <c r="R483" s="546"/>
      <c r="S483" s="546"/>
      <c r="T483" s="546"/>
      <c r="U483" s="546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49">
        <v>5.04</v>
      </c>
      <c r="E484" s="549"/>
      <c r="F484" s="549"/>
      <c r="G484" s="127"/>
      <c r="H484" s="538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46"/>
      <c r="P484" s="546"/>
      <c r="Q484" s="546"/>
      <c r="R484" s="546"/>
      <c r="S484" s="546"/>
      <c r="T484" s="546"/>
      <c r="U484" s="546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49">
        <v>5.04</v>
      </c>
      <c r="E485" s="549"/>
      <c r="F485" s="549"/>
      <c r="G485" s="127"/>
      <c r="H485" s="538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46"/>
      <c r="P485" s="546"/>
      <c r="Q485" s="546"/>
      <c r="R485" s="546"/>
      <c r="S485" s="546"/>
      <c r="T485" s="546"/>
      <c r="U485" s="546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49">
        <v>5.04</v>
      </c>
      <c r="E486" s="549"/>
      <c r="F486" s="549"/>
      <c r="G486" s="127"/>
      <c r="H486" s="538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46"/>
      <c r="P486" s="546"/>
      <c r="Q486" s="546"/>
      <c r="R486" s="546"/>
      <c r="S486" s="546"/>
      <c r="T486" s="546"/>
      <c r="U486" s="546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49">
        <v>5.04</v>
      </c>
      <c r="E487" s="549"/>
      <c r="F487" s="549"/>
      <c r="G487" s="127"/>
      <c r="H487" s="538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46"/>
      <c r="P487" s="546"/>
      <c r="Q487" s="546"/>
      <c r="R487" s="546"/>
      <c r="S487" s="546"/>
      <c r="T487" s="546"/>
      <c r="U487" s="546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49">
        <v>5.04</v>
      </c>
      <c r="E488" s="549"/>
      <c r="F488" s="549"/>
      <c r="G488" s="127"/>
      <c r="H488" s="538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46"/>
      <c r="P488" s="546"/>
      <c r="Q488" s="546"/>
      <c r="R488" s="546"/>
      <c r="S488" s="546"/>
      <c r="T488" s="546"/>
      <c r="U488" s="546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49">
        <v>5.04</v>
      </c>
      <c r="E489" s="549"/>
      <c r="F489" s="549"/>
      <c r="G489" s="127"/>
      <c r="H489" s="538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46"/>
      <c r="P489" s="546"/>
      <c r="Q489" s="546"/>
      <c r="R489" s="546"/>
      <c r="S489" s="546"/>
      <c r="T489" s="546"/>
      <c r="U489" s="546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11" t="s">
        <v>234</v>
      </c>
      <c r="B490" s="612"/>
      <c r="C490" s="54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44"/>
      <c r="D491" s="549">
        <v>3.65</v>
      </c>
      <c r="E491" s="549"/>
      <c r="F491" s="550"/>
      <c r="G491" s="127"/>
      <c r="H491" s="538">
        <f t="shared" ref="H491:H505" si="127">D491*G491</f>
        <v>0</v>
      </c>
      <c r="I491" s="128"/>
      <c r="J491" s="129" t="str">
        <f t="array" ref="J491">IF(ISERROR(G491/I491),"",G491/I491)</f>
        <v/>
      </c>
      <c r="K491" s="538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46"/>
      <c r="P491" s="546"/>
      <c r="Q491" s="546"/>
      <c r="R491" s="546"/>
      <c r="S491" s="546"/>
      <c r="T491" s="546"/>
      <c r="U491" s="546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44"/>
      <c r="D492" s="549">
        <v>6.58</v>
      </c>
      <c r="E492" s="549"/>
      <c r="F492" s="549"/>
      <c r="G492" s="127"/>
      <c r="H492" s="538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46"/>
      <c r="P492" s="546"/>
      <c r="Q492" s="546"/>
      <c r="R492" s="546"/>
      <c r="S492" s="546"/>
      <c r="T492" s="546"/>
      <c r="U492" s="546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44"/>
      <c r="D493" s="549">
        <v>7.8</v>
      </c>
      <c r="E493" s="549"/>
      <c r="F493" s="549"/>
      <c r="G493" s="127"/>
      <c r="H493" s="538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46"/>
      <c r="P493" s="546"/>
      <c r="Q493" s="546"/>
      <c r="R493" s="546"/>
      <c r="S493" s="546"/>
      <c r="T493" s="546"/>
      <c r="U493" s="546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44"/>
      <c r="D494" s="549">
        <v>4.4000000000000004</v>
      </c>
      <c r="E494" s="549"/>
      <c r="F494" s="549"/>
      <c r="G494" s="127"/>
      <c r="H494" s="538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46"/>
      <c r="P494" s="546"/>
      <c r="Q494" s="546"/>
      <c r="R494" s="546"/>
      <c r="S494" s="546"/>
      <c r="T494" s="546"/>
      <c r="U494" s="546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49"/>
      <c r="E495" s="549"/>
      <c r="F495" s="549"/>
      <c r="G495" s="127"/>
      <c r="H495" s="538">
        <f t="shared" si="127"/>
        <v>0</v>
      </c>
      <c r="I495" s="128"/>
      <c r="J495" s="129"/>
      <c r="K495" s="130"/>
      <c r="L495" s="128"/>
      <c r="M495" s="108"/>
      <c r="N495" s="129"/>
      <c r="O495" s="546"/>
      <c r="P495" s="546"/>
      <c r="Q495" s="546"/>
      <c r="R495" s="546"/>
      <c r="S495" s="546"/>
      <c r="T495" s="546"/>
      <c r="U495" s="546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44"/>
      <c r="D496" s="549"/>
      <c r="E496" s="549"/>
      <c r="F496" s="549"/>
      <c r="G496" s="127"/>
      <c r="H496" s="538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46"/>
      <c r="P496" s="546"/>
      <c r="Q496" s="546"/>
      <c r="R496" s="546"/>
      <c r="S496" s="546"/>
      <c r="T496" s="546"/>
      <c r="U496" s="546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44" t="s">
        <v>239</v>
      </c>
      <c r="C497" s="544" t="s">
        <v>179</v>
      </c>
      <c r="D497" s="549">
        <v>6.04</v>
      </c>
      <c r="E497" s="549"/>
      <c r="F497" s="549"/>
      <c r="G497" s="127"/>
      <c r="H497" s="538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46"/>
      <c r="P497" s="546"/>
      <c r="Q497" s="546"/>
      <c r="R497" s="546"/>
      <c r="S497" s="546"/>
      <c r="T497" s="546"/>
      <c r="U497" s="546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44" t="s">
        <v>239</v>
      </c>
      <c r="C498" s="544" t="s">
        <v>186</v>
      </c>
      <c r="D498" s="549">
        <v>6.04</v>
      </c>
      <c r="E498" s="549"/>
      <c r="F498" s="549"/>
      <c r="G498" s="127"/>
      <c r="H498" s="538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46"/>
      <c r="P498" s="546"/>
      <c r="Q498" s="546"/>
      <c r="R498" s="546"/>
      <c r="S498" s="546"/>
      <c r="T498" s="546"/>
      <c r="U498" s="546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44" t="s">
        <v>440</v>
      </c>
      <c r="C499" s="544" t="s">
        <v>179</v>
      </c>
      <c r="D499" s="549"/>
      <c r="E499" s="549"/>
      <c r="F499" s="549"/>
      <c r="G499" s="127"/>
      <c r="H499" s="538">
        <f t="shared" si="127"/>
        <v>0</v>
      </c>
      <c r="I499" s="128"/>
      <c r="J499" s="129"/>
      <c r="K499" s="130"/>
      <c r="L499" s="128"/>
      <c r="M499" s="108"/>
      <c r="N499" s="129"/>
      <c r="O499" s="546"/>
      <c r="P499" s="546"/>
      <c r="Q499" s="546"/>
      <c r="R499" s="546"/>
      <c r="S499" s="546"/>
      <c r="T499" s="546"/>
      <c r="U499" s="546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44" t="s">
        <v>440</v>
      </c>
      <c r="C500" s="544" t="s">
        <v>186</v>
      </c>
      <c r="D500" s="549"/>
      <c r="E500" s="549"/>
      <c r="F500" s="549"/>
      <c r="G500" s="127"/>
      <c r="H500" s="538">
        <f t="shared" si="127"/>
        <v>0</v>
      </c>
      <c r="I500" s="128"/>
      <c r="J500" s="129"/>
      <c r="K500" s="130"/>
      <c r="L500" s="128"/>
      <c r="M500" s="108"/>
      <c r="N500" s="129"/>
      <c r="O500" s="546"/>
      <c r="P500" s="546"/>
      <c r="Q500" s="546"/>
      <c r="R500" s="546"/>
      <c r="S500" s="546"/>
      <c r="T500" s="546"/>
      <c r="U500" s="546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37" t="s">
        <v>240</v>
      </c>
      <c r="C501" s="125"/>
      <c r="D501" s="549">
        <v>7.3</v>
      </c>
      <c r="E501" s="549"/>
      <c r="F501" s="549"/>
      <c r="G501" s="127"/>
      <c r="H501" s="538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46"/>
      <c r="P501" s="546"/>
      <c r="Q501" s="546"/>
      <c r="R501" s="546"/>
      <c r="S501" s="546"/>
      <c r="T501" s="546"/>
      <c r="U501" s="546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37" t="s">
        <v>241</v>
      </c>
      <c r="C502" s="125"/>
      <c r="D502" s="549">
        <f>78*120/1000</f>
        <v>9.36</v>
      </c>
      <c r="E502" s="549"/>
      <c r="F502" s="549"/>
      <c r="G502" s="127"/>
      <c r="H502" s="538">
        <f t="shared" si="127"/>
        <v>0</v>
      </c>
      <c r="I502" s="128"/>
      <c r="J502" s="129"/>
      <c r="K502" s="130"/>
      <c r="L502" s="128"/>
      <c r="M502" s="108"/>
      <c r="N502" s="129"/>
      <c r="O502" s="546"/>
      <c r="P502" s="546"/>
      <c r="Q502" s="546"/>
      <c r="R502" s="546"/>
      <c r="S502" s="546"/>
      <c r="T502" s="546"/>
      <c r="U502" s="546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37" t="s">
        <v>242</v>
      </c>
      <c r="C503" s="125"/>
      <c r="D503" s="549">
        <v>4.5</v>
      </c>
      <c r="E503" s="549"/>
      <c r="F503" s="549"/>
      <c r="G503" s="127"/>
      <c r="H503" s="538">
        <f t="shared" si="127"/>
        <v>0</v>
      </c>
      <c r="I503" s="128"/>
      <c r="J503" s="129"/>
      <c r="K503" s="130"/>
      <c r="L503" s="128"/>
      <c r="M503" s="108"/>
      <c r="N503" s="129"/>
      <c r="O503" s="546"/>
      <c r="P503" s="546"/>
      <c r="Q503" s="546"/>
      <c r="R503" s="546"/>
      <c r="S503" s="546"/>
      <c r="T503" s="546"/>
      <c r="U503" s="546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37" t="s">
        <v>243</v>
      </c>
      <c r="C504" s="125"/>
      <c r="D504" s="549">
        <v>4.5</v>
      </c>
      <c r="E504" s="549"/>
      <c r="F504" s="549"/>
      <c r="G504" s="127"/>
      <c r="H504" s="538">
        <f t="shared" si="127"/>
        <v>0</v>
      </c>
      <c r="I504" s="128"/>
      <c r="J504" s="129"/>
      <c r="K504" s="130"/>
      <c r="L504" s="128"/>
      <c r="M504" s="108"/>
      <c r="N504" s="129"/>
      <c r="O504" s="546"/>
      <c r="P504" s="546"/>
      <c r="Q504" s="546"/>
      <c r="R504" s="546"/>
      <c r="S504" s="546"/>
      <c r="T504" s="546"/>
      <c r="U504" s="546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37"/>
      <c r="C505" s="125"/>
      <c r="D505" s="549"/>
      <c r="E505" s="549"/>
      <c r="F505" s="549"/>
      <c r="G505" s="127"/>
      <c r="H505" s="538">
        <f t="shared" si="127"/>
        <v>0</v>
      </c>
      <c r="I505" s="128"/>
      <c r="J505" s="129"/>
      <c r="K505" s="130"/>
      <c r="L505" s="128"/>
      <c r="M505" s="108"/>
      <c r="N505" s="129"/>
      <c r="O505" s="546"/>
      <c r="P505" s="546"/>
      <c r="Q505" s="546"/>
      <c r="R505" s="546"/>
      <c r="S505" s="546"/>
      <c r="T505" s="546"/>
      <c r="U505" s="546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11" t="s">
        <v>244</v>
      </c>
      <c r="B506" s="612"/>
      <c r="C506" s="547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13" t="s">
        <v>246</v>
      </c>
      <c r="B507" s="614"/>
      <c r="C507" s="614"/>
      <c r="D507" s="614"/>
      <c r="E507" s="614"/>
      <c r="F507" s="61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6" t="s">
        <v>471</v>
      </c>
      <c r="B508" s="540" t="s">
        <v>247</v>
      </c>
      <c r="C508" s="599" t="s">
        <v>248</v>
      </c>
      <c r="D508" s="600"/>
      <c r="E508" s="670" t="s">
        <v>249</v>
      </c>
      <c r="F508" s="670"/>
      <c r="G508" s="577" t="s">
        <v>250</v>
      </c>
      <c r="H508" s="577"/>
      <c r="I508" s="607" t="s">
        <v>251</v>
      </c>
      <c r="J508" s="607"/>
      <c r="K508" s="607" t="s">
        <v>252</v>
      </c>
      <c r="L508" s="607"/>
      <c r="M508" s="607" t="s">
        <v>253</v>
      </c>
      <c r="N508" s="607"/>
      <c r="O508" s="607" t="s">
        <v>254</v>
      </c>
      <c r="P508" s="577" t="s">
        <v>255</v>
      </c>
      <c r="Q508" s="577"/>
      <c r="R508" s="577" t="s">
        <v>252</v>
      </c>
      <c r="S508" s="577"/>
      <c r="T508" s="577" t="s">
        <v>256</v>
      </c>
      <c r="U508" s="577"/>
      <c r="V508" s="577" t="s">
        <v>257</v>
      </c>
      <c r="W508" s="577"/>
      <c r="X508" s="577" t="s">
        <v>252</v>
      </c>
      <c r="Y508" s="577"/>
      <c r="Z508" s="577" t="s">
        <v>256</v>
      </c>
      <c r="AA508" s="577"/>
    </row>
    <row r="509" spans="1:27" ht="20.100000000000001" hidden="1" customHeight="1">
      <c r="A509" s="617"/>
      <c r="B509" s="540" t="s">
        <v>258</v>
      </c>
      <c r="C509" s="599">
        <v>0</v>
      </c>
      <c r="D509" s="600"/>
      <c r="E509" s="670">
        <f>C509*11</f>
        <v>0</v>
      </c>
      <c r="F509" s="670"/>
      <c r="G509" s="577">
        <v>0</v>
      </c>
      <c r="H509" s="577"/>
      <c r="I509" s="610">
        <f>G509*11</f>
        <v>0</v>
      </c>
      <c r="J509" s="610"/>
      <c r="K509" s="610">
        <f>E509-I509</f>
        <v>0</v>
      </c>
      <c r="L509" s="610"/>
      <c r="M509" s="608" t="str">
        <f>IF(ISERROR(K509/E509),"",K509/E509)</f>
        <v/>
      </c>
      <c r="N509" s="608"/>
      <c r="O509" s="607"/>
      <c r="P509" s="577" t="s">
        <v>201</v>
      </c>
      <c r="Q509" s="577"/>
      <c r="R509" s="606">
        <f>SUM(O370:U370)</f>
        <v>0</v>
      </c>
      <c r="S509" s="606"/>
      <c r="T509" s="601" t="str">
        <f t="array" ref="T509">IF(ISERROR(R509/R516),"",R509/R516)</f>
        <v/>
      </c>
      <c r="U509" s="601"/>
      <c r="V509" s="577" t="s">
        <v>259</v>
      </c>
      <c r="W509" s="577"/>
      <c r="X509" s="604">
        <f>SUM(O370,O428,O463,O479,O490,O506)</f>
        <v>0</v>
      </c>
      <c r="Y509" s="604"/>
      <c r="Z509" s="601" t="str">
        <f t="array" ref="Z509">IF(ISERROR(X509/X516),"",X509/X516)</f>
        <v/>
      </c>
      <c r="AA509" s="601"/>
    </row>
    <row r="510" spans="1:27" ht="20.100000000000001" hidden="1" customHeight="1">
      <c r="A510" s="617"/>
      <c r="B510" s="540" t="s">
        <v>260</v>
      </c>
      <c r="C510" s="599">
        <v>0</v>
      </c>
      <c r="D510" s="600"/>
      <c r="E510" s="670">
        <f>C510*11</f>
        <v>0</v>
      </c>
      <c r="F510" s="670"/>
      <c r="G510" s="577">
        <v>0</v>
      </c>
      <c r="H510" s="577"/>
      <c r="I510" s="610">
        <f>G510*11</f>
        <v>0</v>
      </c>
      <c r="J510" s="610"/>
      <c r="K510" s="610">
        <f>E510-I510</f>
        <v>0</v>
      </c>
      <c r="L510" s="610"/>
      <c r="M510" s="608" t="str">
        <f>IF(ISERROR(K510/E510),"",K510/E510)</f>
        <v/>
      </c>
      <c r="N510" s="608"/>
      <c r="O510" s="607"/>
      <c r="P510" s="577" t="s">
        <v>216</v>
      </c>
      <c r="Q510" s="577"/>
      <c r="R510" s="606">
        <f>SUM(O428:U428)</f>
        <v>0</v>
      </c>
      <c r="S510" s="606"/>
      <c r="T510" s="601" t="str">
        <f>IF(ISERROR(R510/R516),"",R510/R516)</f>
        <v/>
      </c>
      <c r="U510" s="601"/>
      <c r="V510" s="577" t="s">
        <v>261</v>
      </c>
      <c r="W510" s="577"/>
      <c r="X510" s="604">
        <f>SUM(O371,O429,O464,O480,O491,O507)</f>
        <v>0</v>
      </c>
      <c r="Y510" s="604"/>
      <c r="Z510" s="601" t="str">
        <f>IF(ISERROR(X510/X516),"",X510/X516)</f>
        <v/>
      </c>
      <c r="AA510" s="601"/>
    </row>
    <row r="511" spans="1:27" ht="20.100000000000001" hidden="1" customHeight="1">
      <c r="A511" s="617"/>
      <c r="B511" s="540" t="s">
        <v>262</v>
      </c>
      <c r="C511" s="599">
        <v>0</v>
      </c>
      <c r="D511" s="600"/>
      <c r="E511" s="670">
        <f>C511*11</f>
        <v>0</v>
      </c>
      <c r="F511" s="670"/>
      <c r="G511" s="577">
        <v>0</v>
      </c>
      <c r="H511" s="577"/>
      <c r="I511" s="610">
        <f>G511*11</f>
        <v>0</v>
      </c>
      <c r="J511" s="610"/>
      <c r="K511" s="610">
        <f>E511-I511</f>
        <v>0</v>
      </c>
      <c r="L511" s="610"/>
      <c r="M511" s="608" t="str">
        <f>IF(ISERROR(K511/E511),"",K511/E511)</f>
        <v/>
      </c>
      <c r="N511" s="608"/>
      <c r="O511" s="607"/>
      <c r="P511" s="577" t="s">
        <v>224</v>
      </c>
      <c r="Q511" s="577"/>
      <c r="R511" s="606">
        <f>SUM(O463:U463)</f>
        <v>0</v>
      </c>
      <c r="S511" s="606"/>
      <c r="T511" s="601" t="str">
        <f>IF(ISERROR(R511/R516),"",R511/R516)</f>
        <v/>
      </c>
      <c r="U511" s="601"/>
      <c r="V511" s="577" t="s">
        <v>263</v>
      </c>
      <c r="W511" s="577"/>
      <c r="X511" s="604">
        <f>SUM(O373,O430,O465,O481,O492,O508)</f>
        <v>0</v>
      </c>
      <c r="Y511" s="604"/>
      <c r="Z511" s="601" t="str">
        <f>IF(ISERROR(X511/X516),"",X511/X516)</f>
        <v/>
      </c>
      <c r="AA511" s="601"/>
    </row>
    <row r="512" spans="1:27" ht="20.100000000000001" hidden="1" customHeight="1">
      <c r="A512" s="617"/>
      <c r="B512" s="540" t="s">
        <v>264</v>
      </c>
      <c r="C512" s="599">
        <v>1</v>
      </c>
      <c r="D512" s="600"/>
      <c r="E512" s="670">
        <f>C512*11</f>
        <v>11</v>
      </c>
      <c r="F512" s="670"/>
      <c r="G512" s="577">
        <v>1</v>
      </c>
      <c r="H512" s="577"/>
      <c r="I512" s="610">
        <f>G512*11</f>
        <v>11</v>
      </c>
      <c r="J512" s="610"/>
      <c r="K512" s="610">
        <f>E512-I512</f>
        <v>0</v>
      </c>
      <c r="L512" s="610"/>
      <c r="M512" s="608">
        <f>IF(ISERROR(K512/E512),"",K512/E512)</f>
        <v>0</v>
      </c>
      <c r="N512" s="608"/>
      <c r="O512" s="607"/>
      <c r="P512" s="577" t="s">
        <v>231</v>
      </c>
      <c r="Q512" s="577"/>
      <c r="R512" s="606">
        <f>SUM(O479:U479)</f>
        <v>0</v>
      </c>
      <c r="S512" s="606"/>
      <c r="T512" s="601" t="str">
        <f>IF(ISERROR(R512/R516),"",R512/R516)</f>
        <v/>
      </c>
      <c r="U512" s="601"/>
      <c r="V512" s="577" t="s">
        <v>265</v>
      </c>
      <c r="W512" s="577"/>
      <c r="X512" s="604">
        <f>SUM(O374,O431,O466,O482,O493,O509)</f>
        <v>0</v>
      </c>
      <c r="Y512" s="604"/>
      <c r="Z512" s="601" t="str">
        <f>IF(ISERROR(X512/X516),"",X512/X516)</f>
        <v/>
      </c>
      <c r="AA512" s="601"/>
    </row>
    <row r="513" spans="1:27" ht="20.100000000000001" hidden="1" customHeight="1">
      <c r="A513" s="618"/>
      <c r="B513" s="540" t="s">
        <v>266</v>
      </c>
      <c r="C513" s="609">
        <f>SUM(C509:D512)</f>
        <v>1</v>
      </c>
      <c r="D513" s="583"/>
      <c r="E513" s="670">
        <f>SUM(E509:F512)</f>
        <v>11</v>
      </c>
      <c r="F513" s="670"/>
      <c r="G513" s="577">
        <f>SUM(G509:H512)</f>
        <v>1</v>
      </c>
      <c r="H513" s="577"/>
      <c r="I513" s="610">
        <f>SUM(I509:J512)</f>
        <v>11</v>
      </c>
      <c r="J513" s="610"/>
      <c r="K513" s="610">
        <f>SUM(K509:L512)</f>
        <v>0</v>
      </c>
      <c r="L513" s="610"/>
      <c r="M513" s="608">
        <f>IF(ISERROR(K513/E513),"",K513/E513)</f>
        <v>0</v>
      </c>
      <c r="N513" s="608"/>
      <c r="O513" s="607"/>
      <c r="P513" s="577" t="s">
        <v>234</v>
      </c>
      <c r="Q513" s="577"/>
      <c r="R513" s="606">
        <f>SUM(O490:U490)</f>
        <v>0</v>
      </c>
      <c r="S513" s="606"/>
      <c r="T513" s="601" t="str">
        <f>IF(ISERROR(R513/R516),"",R513/R516)</f>
        <v/>
      </c>
      <c r="U513" s="601"/>
      <c r="V513" s="577" t="s">
        <v>267</v>
      </c>
      <c r="W513" s="577"/>
      <c r="X513" s="604">
        <f>SUM(O375,O432,O467,O483,O494,O510)</f>
        <v>0</v>
      </c>
      <c r="Y513" s="604"/>
      <c r="Z513" s="601" t="str">
        <f>IF(ISERROR(X513/X516),"",X513/X516)</f>
        <v/>
      </c>
      <c r="AA513" s="601"/>
    </row>
    <row r="514" spans="1:27" ht="20.100000000000001" hidden="1" customHeight="1">
      <c r="A514" s="261" t="s">
        <v>472</v>
      </c>
      <c r="B514" s="540">
        <f>G507</f>
        <v>0</v>
      </c>
      <c r="C514" s="587" t="s">
        <v>269</v>
      </c>
      <c r="D514" s="586"/>
      <c r="E514" s="669">
        <f>H507</f>
        <v>0</v>
      </c>
      <c r="F514" s="669"/>
      <c r="G514" s="577" t="s">
        <v>270</v>
      </c>
      <c r="H514" s="577"/>
      <c r="I514" s="605" t="str">
        <f>L507</f>
        <v/>
      </c>
      <c r="J514" s="605"/>
      <c r="K514" s="607" t="s">
        <v>271</v>
      </c>
      <c r="L514" s="607"/>
      <c r="M514" s="605" t="str">
        <f>J507</f>
        <v/>
      </c>
      <c r="N514" s="605"/>
      <c r="O514" s="607"/>
      <c r="P514" s="577" t="s">
        <v>244</v>
      </c>
      <c r="Q514" s="577"/>
      <c r="R514" s="606">
        <f>SUM(O506:U506)</f>
        <v>0</v>
      </c>
      <c r="S514" s="606"/>
      <c r="T514" s="601" t="str">
        <f>IF(ISERROR(R514/R516),"",R514/R516)</f>
        <v/>
      </c>
      <c r="U514" s="601"/>
      <c r="V514" s="577" t="s">
        <v>272</v>
      </c>
      <c r="W514" s="577"/>
      <c r="X514" s="604">
        <f>SUM(O376,O433,O468,O484,O495,O511)</f>
        <v>0</v>
      </c>
      <c r="Y514" s="604"/>
      <c r="Z514" s="601" t="str">
        <f>IF(ISERROR(X514/X516),"",X514/X516)</f>
        <v/>
      </c>
      <c r="AA514" s="601"/>
    </row>
    <row r="515" spans="1:27" ht="20.100000000000001" hidden="1" customHeight="1">
      <c r="A515" s="262" t="s">
        <v>473</v>
      </c>
      <c r="B515" s="540">
        <f>I507+C513</f>
        <v>1</v>
      </c>
      <c r="C515" s="584" t="s">
        <v>251</v>
      </c>
      <c r="D515" s="585"/>
      <c r="E515" s="669">
        <f>K507+I513</f>
        <v>11</v>
      </c>
      <c r="F515" s="669"/>
      <c r="G515" s="577" t="s">
        <v>274</v>
      </c>
      <c r="H515" s="577"/>
      <c r="I515" s="605">
        <f>B515-E515</f>
        <v>-10</v>
      </c>
      <c r="J515" s="605"/>
      <c r="K515" s="607" t="s">
        <v>275</v>
      </c>
      <c r="L515" s="607"/>
      <c r="M515" s="608">
        <f>IF(ISERROR(I515/E515),"",I515/E515)</f>
        <v>-0.90909090909090906</v>
      </c>
      <c r="N515" s="608"/>
      <c r="O515" s="607"/>
      <c r="P515" s="577" t="s">
        <v>245</v>
      </c>
      <c r="Q515" s="577"/>
      <c r="R515" s="606"/>
      <c r="S515" s="606"/>
      <c r="T515" s="601" t="str">
        <f>IF(ISERROR(R515/R516),"",R515/R516)</f>
        <v/>
      </c>
      <c r="U515" s="601"/>
      <c r="V515" s="577" t="s">
        <v>264</v>
      </c>
      <c r="W515" s="577"/>
      <c r="X515" s="604">
        <f>SUM(O377,O434,O469,O489,O496,O512)</f>
        <v>0</v>
      </c>
      <c r="Y515" s="604"/>
      <c r="Z515" s="601" t="str">
        <f>IF(ISERROR(X515/X516),"",X515/X516)</f>
        <v/>
      </c>
      <c r="AA515" s="601"/>
    </row>
    <row r="516" spans="1:27" ht="20.100000000000001" hidden="1" customHeight="1">
      <c r="A516" s="262" t="s">
        <v>474</v>
      </c>
      <c r="B516" s="540">
        <f>N507</f>
        <v>0</v>
      </c>
      <c r="C516" s="584" t="s">
        <v>277</v>
      </c>
      <c r="D516" s="585"/>
      <c r="E516" s="669">
        <f>IF(ISERROR(B516/B515),"",B516/B515)</f>
        <v>0</v>
      </c>
      <c r="F516" s="669"/>
      <c r="G516" s="577" t="s">
        <v>278</v>
      </c>
      <c r="H516" s="577"/>
      <c r="I516" s="607">
        <f>V507</f>
        <v>0</v>
      </c>
      <c r="J516" s="607"/>
      <c r="K516" s="607" t="s">
        <v>279</v>
      </c>
      <c r="L516" s="607"/>
      <c r="M516" s="608" t="str">
        <f t="array" ref="M516">IF(ISERROR(I516/B514),"",I516/B514)</f>
        <v/>
      </c>
      <c r="N516" s="608"/>
      <c r="O516" s="607"/>
      <c r="P516" s="577" t="s">
        <v>266</v>
      </c>
      <c r="Q516" s="577"/>
      <c r="R516" s="606">
        <f>SUM(R509:S515)</f>
        <v>0</v>
      </c>
      <c r="S516" s="606"/>
      <c r="T516" s="601"/>
      <c r="U516" s="601"/>
      <c r="V516" s="577" t="s">
        <v>266</v>
      </c>
      <c r="W516" s="577"/>
      <c r="X516" s="604">
        <f>SUM(X509:Y515)</f>
        <v>0</v>
      </c>
      <c r="Y516" s="604"/>
      <c r="Z516" s="601"/>
      <c r="AA516" s="60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03" t="str">
        <f>IF(ISERROR(#REF!/#REF!),"",#REF!/#REF!)</f>
        <v/>
      </c>
      <c r="H517" s="603"/>
      <c r="I517" s="603"/>
      <c r="J517" s="124"/>
      <c r="K517" s="151"/>
      <c r="L517" s="121"/>
      <c r="M517" s="121"/>
      <c r="N517" s="603" t="str">
        <f>IF(ISERROR(G517/#REF!),"",G517/#REF!)</f>
        <v/>
      </c>
      <c r="O517" s="603"/>
      <c r="P517" s="603"/>
      <c r="Q517" s="603"/>
      <c r="R517" s="603"/>
      <c r="S517" s="541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90" t="s">
        <v>268</v>
      </c>
      <c r="B519" s="590"/>
      <c r="C519" s="599">
        <f>SUM(B171,B342,B514)</f>
        <v>6568</v>
      </c>
      <c r="D519" s="600"/>
      <c r="E519" s="669" t="s">
        <v>269</v>
      </c>
      <c r="F519" s="669"/>
      <c r="G519" s="602">
        <f>SUM(E171,E342,E514)</f>
        <v>36695.11</v>
      </c>
      <c r="H519" s="602"/>
      <c r="I519" s="577" t="s">
        <v>270</v>
      </c>
      <c r="J519" s="590"/>
      <c r="K519" s="599">
        <f>IF(ISERROR(C519/G520),"",C519/G520)</f>
        <v>16.120111463141694</v>
      </c>
      <c r="L519" s="600"/>
      <c r="M519" s="577" t="s">
        <v>271</v>
      </c>
      <c r="N519" s="577"/>
      <c r="O519" s="578">
        <f t="array" ref="O519">IF(ISERROR(C519/C520),"",C519/C520)</f>
        <v>14.309368191721132</v>
      </c>
      <c r="P519" s="57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7" t="s">
        <v>273</v>
      </c>
      <c r="B520" s="577"/>
      <c r="C520" s="599">
        <f>SUM(B172,B343,B515)</f>
        <v>459</v>
      </c>
      <c r="D520" s="600"/>
      <c r="E520" s="669" t="s">
        <v>251</v>
      </c>
      <c r="F520" s="669"/>
      <c r="G520" s="602">
        <f>SUM(E172,E343,E515)</f>
        <v>407.44135144583822</v>
      </c>
      <c r="H520" s="602"/>
      <c r="I520" s="584" t="s">
        <v>274</v>
      </c>
      <c r="J520" s="585"/>
      <c r="K520" s="587">
        <f>C520-G520</f>
        <v>51.558648554161778</v>
      </c>
      <c r="L520" s="586"/>
      <c r="M520" s="587" t="s">
        <v>275</v>
      </c>
      <c r="N520" s="586"/>
      <c r="O520" s="591">
        <f>IF(ISERROR(K520/C520),"",K520/C520)</f>
        <v>0.11232821035765093</v>
      </c>
      <c r="P520" s="59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4" t="s">
        <v>276</v>
      </c>
      <c r="B521" s="585"/>
      <c r="C521" s="599">
        <f>SUM(B173,B344,B516)</f>
        <v>0</v>
      </c>
      <c r="D521" s="600"/>
      <c r="E521" s="667" t="s">
        <v>277</v>
      </c>
      <c r="F521" s="668"/>
      <c r="G521" s="601">
        <f>IF(ISERROR(C521/C520),"",C521/C520)</f>
        <v>0</v>
      </c>
      <c r="H521" s="601"/>
      <c r="I521" s="577" t="s">
        <v>278</v>
      </c>
      <c r="J521" s="590"/>
      <c r="K521" s="602">
        <f>SUM(I173,I344,I516)</f>
        <v>0</v>
      </c>
      <c r="L521" s="602"/>
      <c r="M521" s="590" t="s">
        <v>279</v>
      </c>
      <c r="N521" s="590"/>
      <c r="O521" s="591">
        <f t="array" ref="O521">IF(ISERROR(K521/C519),"",K521/C519)</f>
        <v>0</v>
      </c>
      <c r="P521" s="59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541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4" t="s">
        <v>298</v>
      </c>
      <c r="B523" s="585"/>
      <c r="C523" s="584" t="s">
        <v>299</v>
      </c>
      <c r="D523" s="585"/>
      <c r="E523" s="667" t="s">
        <v>256</v>
      </c>
      <c r="F523" s="668"/>
      <c r="G523" s="593" t="s">
        <v>254</v>
      </c>
      <c r="H523" s="594"/>
      <c r="I523" s="584" t="s">
        <v>255</v>
      </c>
      <c r="J523" s="586"/>
      <c r="K523" s="584" t="s">
        <v>300</v>
      </c>
      <c r="L523" s="585"/>
      <c r="M523" s="584" t="s">
        <v>256</v>
      </c>
      <c r="N523" s="585"/>
      <c r="O523" s="577" t="s">
        <v>257</v>
      </c>
      <c r="P523" s="577"/>
      <c r="Q523" s="584" t="s">
        <v>300</v>
      </c>
      <c r="R523" s="585"/>
      <c r="S523" s="584" t="s">
        <v>256</v>
      </c>
      <c r="T523" s="58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89" t="s">
        <v>201</v>
      </c>
      <c r="B524" s="585"/>
      <c r="C524" s="584">
        <f>SUM(G28,G199,G370)</f>
        <v>1087</v>
      </c>
      <c r="D524" s="585"/>
      <c r="E524" s="667">
        <f>IF(ISERROR(C524/C530),"",C524/C530)</f>
        <v>0.16549939098660171</v>
      </c>
      <c r="F524" s="668"/>
      <c r="G524" s="595"/>
      <c r="H524" s="596"/>
      <c r="I524" s="582" t="s">
        <v>301</v>
      </c>
      <c r="J524" s="588"/>
      <c r="K524" s="587">
        <f t="shared" ref="K524:K529" si="130">SUM(R166,U337,U509)</f>
        <v>0</v>
      </c>
      <c r="L524" s="586"/>
      <c r="M524" s="580" t="str">
        <f t="array" ref="M524">IF(ISERROR(K524/K530),"",K524/K530)</f>
        <v/>
      </c>
      <c r="N524" s="581"/>
      <c r="O524" s="577" t="s">
        <v>259</v>
      </c>
      <c r="P524" s="577"/>
      <c r="Q524" s="578">
        <f t="shared" ref="Q524:Q529" si="131">SUM(X166,AA337,AA509)</f>
        <v>0</v>
      </c>
      <c r="R524" s="579"/>
      <c r="S524" s="580" t="str">
        <f t="array" ref="S524">IF(ISERROR(Q524/Q530),"",Q524/Q530)</f>
        <v/>
      </c>
      <c r="T524" s="58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89" t="s">
        <v>216</v>
      </c>
      <c r="B525" s="585"/>
      <c r="C525" s="584">
        <f>SUM(G86,G257,G428)</f>
        <v>2777</v>
      </c>
      <c r="D525" s="585"/>
      <c r="E525" s="667">
        <f>IF(ISERROR(C525/C530),"",C525/C530)</f>
        <v>0.42280755176613888</v>
      </c>
      <c r="F525" s="668"/>
      <c r="G525" s="595"/>
      <c r="H525" s="596"/>
      <c r="I525" s="582" t="s">
        <v>302</v>
      </c>
      <c r="J525" s="588"/>
      <c r="K525" s="587">
        <f t="shared" si="130"/>
        <v>0</v>
      </c>
      <c r="L525" s="586"/>
      <c r="M525" s="580" t="str">
        <f>IF(ISERROR(K525/K530),"",K525/K530)</f>
        <v/>
      </c>
      <c r="N525" s="581"/>
      <c r="O525" s="577" t="s">
        <v>261</v>
      </c>
      <c r="P525" s="577"/>
      <c r="Q525" s="578">
        <f t="shared" si="131"/>
        <v>0</v>
      </c>
      <c r="R525" s="579"/>
      <c r="S525" s="580" t="str">
        <f>IF(ISERROR(Q525/Q530),"",Q525/Q530)</f>
        <v/>
      </c>
      <c r="T525" s="58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89" t="s">
        <v>224</v>
      </c>
      <c r="B526" s="585"/>
      <c r="C526" s="584">
        <f>SUM(G121,G292,G463)</f>
        <v>1305</v>
      </c>
      <c r="D526" s="585"/>
      <c r="E526" s="667">
        <f>IF(ISERROR(C526/C530),"",C526/C530)</f>
        <v>0.19869062119366626</v>
      </c>
      <c r="F526" s="668"/>
      <c r="G526" s="595"/>
      <c r="H526" s="596"/>
      <c r="I526" s="582" t="s">
        <v>303</v>
      </c>
      <c r="J526" s="588"/>
      <c r="K526" s="587">
        <f t="shared" si="130"/>
        <v>0</v>
      </c>
      <c r="L526" s="586"/>
      <c r="M526" s="580" t="str">
        <f>IF(ISERROR(K526/K530),"",K526/K530)</f>
        <v/>
      </c>
      <c r="N526" s="581"/>
      <c r="O526" s="577" t="s">
        <v>263</v>
      </c>
      <c r="P526" s="577"/>
      <c r="Q526" s="578">
        <f t="shared" si="131"/>
        <v>0</v>
      </c>
      <c r="R526" s="579"/>
      <c r="S526" s="580" t="str">
        <f>IF(ISERROR(Q526/Q530),"",Q526/Q530)</f>
        <v/>
      </c>
      <c r="T526" s="58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89" t="s">
        <v>231</v>
      </c>
      <c r="B527" s="585"/>
      <c r="C527" s="584">
        <f>SUM(G137,G308,G479)</f>
        <v>0</v>
      </c>
      <c r="D527" s="585"/>
      <c r="E527" s="667">
        <f>IF(ISERROR(C527/C530),"",C527/C530)</f>
        <v>0</v>
      </c>
      <c r="F527" s="668"/>
      <c r="G527" s="595"/>
      <c r="H527" s="596"/>
      <c r="I527" s="582" t="s">
        <v>304</v>
      </c>
      <c r="J527" s="588"/>
      <c r="K527" s="587">
        <f t="shared" si="130"/>
        <v>0</v>
      </c>
      <c r="L527" s="586"/>
      <c r="M527" s="580" t="str">
        <f>IF(ISERROR(K527/K530),"",K527/K530)</f>
        <v/>
      </c>
      <c r="N527" s="581"/>
      <c r="O527" s="577" t="s">
        <v>305</v>
      </c>
      <c r="P527" s="577"/>
      <c r="Q527" s="578">
        <f t="shared" si="131"/>
        <v>0</v>
      </c>
      <c r="R527" s="579"/>
      <c r="S527" s="580" t="str">
        <f>IF(ISERROR(Q527/Q530),"",Q527/Q530)</f>
        <v/>
      </c>
      <c r="T527" s="58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89" t="s">
        <v>234</v>
      </c>
      <c r="B528" s="585"/>
      <c r="C528" s="584">
        <f>SUM(G148,G319,G490)</f>
        <v>260</v>
      </c>
      <c r="D528" s="585"/>
      <c r="E528" s="667">
        <f>IF(ISERROR(C528/C530),"",C528/C530)</f>
        <v>3.9585870889159561E-2</v>
      </c>
      <c r="F528" s="668"/>
      <c r="G528" s="595"/>
      <c r="H528" s="596"/>
      <c r="I528" s="582" t="s">
        <v>306</v>
      </c>
      <c r="J528" s="588"/>
      <c r="K528" s="587">
        <f t="shared" si="130"/>
        <v>0</v>
      </c>
      <c r="L528" s="586"/>
      <c r="M528" s="580" t="str">
        <f>IF(ISERROR(K528/K530),"",K528/K530)</f>
        <v/>
      </c>
      <c r="N528" s="581"/>
      <c r="O528" s="577" t="s">
        <v>267</v>
      </c>
      <c r="P528" s="577"/>
      <c r="Q528" s="578">
        <f t="shared" si="131"/>
        <v>0</v>
      </c>
      <c r="R528" s="579"/>
      <c r="S528" s="580" t="str">
        <f>IF(ISERROR(Q528/Q530),"",Q528/Q530)</f>
        <v/>
      </c>
      <c r="T528" s="58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89" t="s">
        <v>244</v>
      </c>
      <c r="B529" s="585"/>
      <c r="C529" s="584">
        <f>SUM(G163,G334,G506)</f>
        <v>1139</v>
      </c>
      <c r="D529" s="585"/>
      <c r="E529" s="667">
        <f>IF(ISERROR(C529/C530),"",C529/C530)</f>
        <v>0.17341656516443363</v>
      </c>
      <c r="F529" s="668"/>
      <c r="G529" s="595"/>
      <c r="H529" s="596"/>
      <c r="I529" s="582" t="s">
        <v>307</v>
      </c>
      <c r="J529" s="588"/>
      <c r="K529" s="587">
        <f t="shared" si="130"/>
        <v>0</v>
      </c>
      <c r="L529" s="586"/>
      <c r="M529" s="580" t="str">
        <f>IF(ISERROR(K529/K530),"",K529/K530)</f>
        <v/>
      </c>
      <c r="N529" s="581"/>
      <c r="O529" s="577" t="s">
        <v>272</v>
      </c>
      <c r="P529" s="577"/>
      <c r="Q529" s="578">
        <f t="shared" si="131"/>
        <v>0</v>
      </c>
      <c r="R529" s="579"/>
      <c r="S529" s="580" t="str">
        <f>IF(ISERROR(Q529/Q530),"",Q529/Q530)</f>
        <v/>
      </c>
      <c r="T529" s="58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4" t="s">
        <v>266</v>
      </c>
      <c r="B530" s="585"/>
      <c r="C530" s="584">
        <f>SUM(C524:C529)</f>
        <v>6568</v>
      </c>
      <c r="D530" s="585"/>
      <c r="E530" s="667">
        <f>SUM(E524:F529)</f>
        <v>1</v>
      </c>
      <c r="F530" s="668"/>
      <c r="G530" s="597"/>
      <c r="H530" s="598"/>
      <c r="I530" s="584" t="s">
        <v>266</v>
      </c>
      <c r="J530" s="586"/>
      <c r="K530" s="587">
        <f>SUM(R173,U344,U516)</f>
        <v>0</v>
      </c>
      <c r="L530" s="586"/>
      <c r="M530" s="580"/>
      <c r="N530" s="581"/>
      <c r="O530" s="577" t="s">
        <v>266</v>
      </c>
      <c r="P530" s="577"/>
      <c r="Q530" s="578">
        <f>SUM(Q524:R529)</f>
        <v>0</v>
      </c>
      <c r="R530" s="579"/>
      <c r="S530" s="580">
        <f>SUM(S524:T529)</f>
        <v>0</v>
      </c>
      <c r="T530" s="58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82" t="s">
        <v>308</v>
      </c>
      <c r="B532" s="583"/>
      <c r="C532" s="544" t="s">
        <v>309</v>
      </c>
      <c r="D532" s="544" t="s">
        <v>310</v>
      </c>
      <c r="E532" s="550" t="s">
        <v>311</v>
      </c>
      <c r="F532" s="550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46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38" t="s">
        <v>322</v>
      </c>
      <c r="Q532" s="128" t="s">
        <v>323</v>
      </c>
      <c r="R532" s="108" t="s">
        <v>324</v>
      </c>
      <c r="S532" s="544" t="s">
        <v>325</v>
      </c>
      <c r="T532" s="544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73" t="s">
        <v>327</v>
      </c>
      <c r="B533" s="574"/>
      <c r="C533" s="550">
        <f>D533+E533+F533-G533-O533-P533</f>
        <v>0</v>
      </c>
      <c r="D533" s="550"/>
      <c r="E533" s="550"/>
      <c r="F533" s="550"/>
      <c r="G533" s="106"/>
      <c r="H533" s="550"/>
      <c r="I533" s="550"/>
      <c r="J533" s="550">
        <f>C533-H533-I533</f>
        <v>0</v>
      </c>
      <c r="K533" s="550"/>
      <c r="L533" s="550"/>
      <c r="M533" s="550"/>
      <c r="N533" s="550"/>
      <c r="O533" s="550"/>
      <c r="P533" s="549"/>
      <c r="Q533" s="550">
        <f>J533-K533-L533</f>
        <v>0</v>
      </c>
      <c r="R533" s="108">
        <f>Q533*11-M533-N533</f>
        <v>0</v>
      </c>
      <c r="S533" s="545" t="str">
        <f t="array" ref="S533">IF(ISERROR(Q533/J533),"",Q533/J533)</f>
        <v/>
      </c>
      <c r="T533" s="545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573" t="s">
        <v>328</v>
      </c>
      <c r="B534" s="574"/>
      <c r="C534" s="550">
        <f>D534+E534+F534-G534-O534-P534</f>
        <v>0</v>
      </c>
      <c r="D534" s="109"/>
      <c r="E534" s="109"/>
      <c r="F534" s="109"/>
      <c r="G534" s="106"/>
      <c r="H534" s="550"/>
      <c r="I534" s="550"/>
      <c r="J534" s="550">
        <f>C534-H534-I534</f>
        <v>0</v>
      </c>
      <c r="K534" s="550"/>
      <c r="L534" s="550"/>
      <c r="M534" s="550"/>
      <c r="N534" s="550"/>
      <c r="O534" s="109"/>
      <c r="P534" s="110"/>
      <c r="Q534" s="550">
        <f>J534-K534-L534</f>
        <v>0</v>
      </c>
      <c r="R534" s="108">
        <f>Q534*11-M534-N534</f>
        <v>0</v>
      </c>
      <c r="S534" s="545" t="str">
        <f t="array" ref="S534">IF(ISERROR(Q534/J534),"",Q534/J534)</f>
        <v/>
      </c>
      <c r="T534" s="545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573" t="s">
        <v>329</v>
      </c>
      <c r="B535" s="574"/>
      <c r="C535" s="550">
        <f>D535+E535+F535-G535-O535-P535</f>
        <v>0</v>
      </c>
      <c r="D535" s="109"/>
      <c r="E535" s="109"/>
      <c r="F535" s="109"/>
      <c r="G535" s="106"/>
      <c r="H535" s="550"/>
      <c r="I535" s="550"/>
      <c r="J535" s="550">
        <f>C535-H535-I535</f>
        <v>0</v>
      </c>
      <c r="K535" s="550"/>
      <c r="L535" s="550"/>
      <c r="M535" s="550"/>
      <c r="N535" s="550"/>
      <c r="O535" s="109"/>
      <c r="P535" s="110"/>
      <c r="Q535" s="550">
        <f>J535-K535-L535</f>
        <v>0</v>
      </c>
      <c r="R535" s="108">
        <f>Q535*11-M535-N535</f>
        <v>0</v>
      </c>
      <c r="S535" s="545" t="str">
        <f t="array" ref="S535">IF(ISERROR(Q535/J535),"",Q535/J535)</f>
        <v/>
      </c>
      <c r="T535" s="545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575" t="s">
        <v>330</v>
      </c>
      <c r="B536" s="576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45" activePane="bottomRight" state="frozen"/>
      <selection activeCell="C63" sqref="C63"/>
      <selection pane="topRight" activeCell="C63" sqref="C63"/>
      <selection pane="bottomLeft" activeCell="C63" sqref="C63"/>
      <selection pane="bottomRight" activeCell="D535" sqref="D535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46" t="s">
        <v>413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</row>
    <row r="2" spans="1:27" ht="18.75">
      <c r="A2" s="647"/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48" t="s">
        <v>12</v>
      </c>
      <c r="B4" s="648" t="s">
        <v>25</v>
      </c>
      <c r="C4" s="648" t="s">
        <v>26</v>
      </c>
      <c r="D4" s="648" t="s">
        <v>27</v>
      </c>
      <c r="E4" s="654" t="s">
        <v>28</v>
      </c>
      <c r="F4" s="654" t="s">
        <v>29</v>
      </c>
      <c r="G4" s="644" t="s">
        <v>30</v>
      </c>
      <c r="H4" s="644"/>
      <c r="I4" s="648" t="s">
        <v>31</v>
      </c>
      <c r="J4" s="659" t="s">
        <v>32</v>
      </c>
      <c r="K4" s="662" t="s">
        <v>33</v>
      </c>
      <c r="L4" s="648" t="s">
        <v>34</v>
      </c>
      <c r="M4" s="665" t="s">
        <v>35</v>
      </c>
      <c r="N4" s="645" t="s">
        <v>36</v>
      </c>
      <c r="O4" s="644" t="s">
        <v>37</v>
      </c>
      <c r="P4" s="644"/>
      <c r="Q4" s="644"/>
      <c r="R4" s="644"/>
      <c r="S4" s="644"/>
      <c r="T4" s="644"/>
      <c r="U4" s="644"/>
      <c r="V4" s="644" t="s">
        <v>38</v>
      </c>
      <c r="W4" s="645" t="s">
        <v>39</v>
      </c>
      <c r="X4" s="644" t="s">
        <v>40</v>
      </c>
      <c r="Y4" s="644"/>
      <c r="Z4" s="644"/>
      <c r="AA4" s="644"/>
    </row>
    <row r="5" spans="1:27" s="104" customFormat="1" ht="15" customHeight="1">
      <c r="A5" s="649"/>
      <c r="B5" s="649"/>
      <c r="C5" s="649"/>
      <c r="D5" s="649"/>
      <c r="E5" s="655"/>
      <c r="F5" s="655"/>
      <c r="G5" s="644"/>
      <c r="H5" s="644"/>
      <c r="I5" s="649"/>
      <c r="J5" s="660"/>
      <c r="K5" s="663"/>
      <c r="L5" s="649"/>
      <c r="M5" s="666"/>
      <c r="N5" s="645"/>
      <c r="O5" s="644" t="s">
        <v>41</v>
      </c>
      <c r="P5" s="644" t="s">
        <v>42</v>
      </c>
      <c r="Q5" s="644" t="s">
        <v>43</v>
      </c>
      <c r="R5" s="657" t="s">
        <v>44</v>
      </c>
      <c r="S5" s="658" t="s">
        <v>45</v>
      </c>
      <c r="T5" s="644" t="s">
        <v>46</v>
      </c>
      <c r="U5" s="644" t="s">
        <v>47</v>
      </c>
      <c r="V5" s="644"/>
      <c r="W5" s="645"/>
      <c r="X5" s="644" t="s">
        <v>13</v>
      </c>
      <c r="Y5" s="644" t="s">
        <v>48</v>
      </c>
      <c r="Z5" s="644" t="s">
        <v>49</v>
      </c>
      <c r="AA5" s="644" t="s">
        <v>47</v>
      </c>
    </row>
    <row r="6" spans="1:27" s="104" customFormat="1" ht="27.75" customHeight="1">
      <c r="A6" s="650"/>
      <c r="B6" s="650"/>
      <c r="C6" s="650"/>
      <c r="D6" s="650"/>
      <c r="E6" s="656"/>
      <c r="F6" s="656"/>
      <c r="G6" s="304" t="s">
        <v>50</v>
      </c>
      <c r="H6" s="562" t="s">
        <v>51</v>
      </c>
      <c r="I6" s="650"/>
      <c r="J6" s="661"/>
      <c r="K6" s="664"/>
      <c r="L6" s="650"/>
      <c r="M6" s="666"/>
      <c r="N6" s="645"/>
      <c r="O6" s="644"/>
      <c r="P6" s="644"/>
      <c r="Q6" s="644"/>
      <c r="R6" s="657"/>
      <c r="S6" s="658"/>
      <c r="T6" s="644"/>
      <c r="U6" s="644"/>
      <c r="V6" s="644"/>
      <c r="W6" s="645"/>
      <c r="X6" s="644"/>
      <c r="Y6" s="644"/>
      <c r="Z6" s="644"/>
      <c r="AA6" s="644"/>
    </row>
    <row r="7" spans="1:27" ht="20.100000000000001" hidden="1" customHeight="1">
      <c r="A7" s="253">
        <v>30100030</v>
      </c>
      <c r="B7" s="551" t="s">
        <v>178</v>
      </c>
      <c r="C7" s="125" t="s">
        <v>179</v>
      </c>
      <c r="D7" s="563">
        <v>5.03</v>
      </c>
      <c r="E7" s="563"/>
      <c r="F7" s="563"/>
      <c r="G7" s="127"/>
      <c r="H7" s="552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60"/>
      <c r="P7" s="560"/>
      <c r="Q7" s="560"/>
      <c r="R7" s="560"/>
      <c r="S7" s="560"/>
      <c r="T7" s="560"/>
      <c r="U7" s="56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63">
        <v>5.03</v>
      </c>
      <c r="E8" s="563"/>
      <c r="F8" s="563"/>
      <c r="G8" s="127"/>
      <c r="H8" s="552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60"/>
      <c r="Q8" s="560"/>
      <c r="R8" s="560"/>
      <c r="S8" s="560"/>
      <c r="T8" s="560"/>
      <c r="U8" s="56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63">
        <v>5.03</v>
      </c>
      <c r="E9" s="563"/>
      <c r="F9" s="563"/>
      <c r="G9" s="127"/>
      <c r="H9" s="552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60"/>
      <c r="P9" s="560"/>
      <c r="Q9" s="560"/>
      <c r="R9" s="560"/>
      <c r="S9" s="560"/>
      <c r="T9" s="560"/>
      <c r="U9" s="56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63">
        <v>5.03</v>
      </c>
      <c r="E10" s="563"/>
      <c r="F10" s="563"/>
      <c r="G10" s="127"/>
      <c r="H10" s="552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60"/>
      <c r="P10" s="560"/>
      <c r="Q10" s="560"/>
      <c r="R10" s="560"/>
      <c r="S10" s="560"/>
      <c r="T10" s="560"/>
      <c r="U10" s="56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63">
        <v>5.03</v>
      </c>
      <c r="E11" s="563"/>
      <c r="F11" s="563"/>
      <c r="G11" s="127"/>
      <c r="H11" s="552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60"/>
      <c r="P11" s="560"/>
      <c r="Q11" s="560"/>
      <c r="R11" s="560"/>
      <c r="S11" s="560"/>
      <c r="T11" s="560"/>
      <c r="U11" s="560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63">
        <v>5.04</v>
      </c>
      <c r="E12" s="563"/>
      <c r="F12" s="366"/>
      <c r="G12" s="134"/>
      <c r="H12" s="552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60"/>
      <c r="P12" s="560"/>
      <c r="Q12" s="560"/>
      <c r="R12" s="560"/>
      <c r="S12" s="560"/>
      <c r="T12" s="560"/>
      <c r="U12" s="56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63">
        <v>5.03</v>
      </c>
      <c r="E13" s="563"/>
      <c r="F13" s="563"/>
      <c r="G13" s="127"/>
      <c r="H13" s="552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60"/>
      <c r="P13" s="560"/>
      <c r="Q13" s="560"/>
      <c r="R13" s="560"/>
      <c r="S13" s="560"/>
      <c r="T13" s="560"/>
      <c r="U13" s="56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63">
        <v>5.03</v>
      </c>
      <c r="E14" s="563"/>
      <c r="F14" s="563"/>
      <c r="G14" s="127"/>
      <c r="H14" s="552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60"/>
      <c r="P14" s="560"/>
      <c r="Q14" s="560"/>
      <c r="R14" s="560"/>
      <c r="S14" s="560"/>
      <c r="T14" s="560"/>
      <c r="U14" s="56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63">
        <v>5.04</v>
      </c>
      <c r="E15" s="563"/>
      <c r="F15" s="367"/>
      <c r="G15" s="127"/>
      <c r="H15" s="552">
        <f t="shared" si="0"/>
        <v>0</v>
      </c>
      <c r="I15" s="552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60"/>
      <c r="P15" s="560"/>
      <c r="Q15" s="560"/>
      <c r="R15" s="560"/>
      <c r="S15" s="560"/>
      <c r="T15" s="560"/>
      <c r="U15" s="56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63">
        <v>5.04</v>
      </c>
      <c r="E16" s="563"/>
      <c r="F16" s="367"/>
      <c r="G16" s="127"/>
      <c r="H16" s="552">
        <f t="shared" si="0"/>
        <v>0</v>
      </c>
      <c r="I16" s="552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60"/>
      <c r="P16" s="560"/>
      <c r="Q16" s="560"/>
      <c r="R16" s="560"/>
      <c r="S16" s="560"/>
      <c r="T16" s="560"/>
      <c r="U16" s="560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63">
        <v>5.03</v>
      </c>
      <c r="E17" s="563"/>
      <c r="F17" s="563"/>
      <c r="G17" s="127"/>
      <c r="H17" s="552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60"/>
      <c r="P17" s="560"/>
      <c r="Q17" s="560"/>
      <c r="R17" s="560"/>
      <c r="S17" s="560"/>
      <c r="T17" s="560"/>
      <c r="U17" s="56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63">
        <v>5.03</v>
      </c>
      <c r="E18" s="563"/>
      <c r="F18" s="563"/>
      <c r="G18" s="127"/>
      <c r="H18" s="552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60"/>
      <c r="P18" s="560"/>
      <c r="Q18" s="560"/>
      <c r="R18" s="560"/>
      <c r="S18" s="560"/>
      <c r="T18" s="560"/>
      <c r="U18" s="560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63">
        <v>5.0599999999999996</v>
      </c>
      <c r="E19" s="563"/>
      <c r="F19" s="563"/>
      <c r="G19" s="127"/>
      <c r="H19" s="552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60"/>
      <c r="P19" s="560"/>
      <c r="Q19" s="560"/>
      <c r="R19" s="560"/>
      <c r="S19" s="560"/>
      <c r="T19" s="560"/>
      <c r="U19" s="560"/>
      <c r="V19" s="131">
        <f>SUM(X19:AA19)</f>
        <v>0</v>
      </c>
      <c r="W19" s="553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572">
        <v>5.09</v>
      </c>
      <c r="E20" s="572"/>
      <c r="F20" s="572">
        <v>20170413</v>
      </c>
      <c r="G20" s="127">
        <f>100*7+33</f>
        <v>733</v>
      </c>
      <c r="H20" s="570">
        <f t="shared" si="0"/>
        <v>3730.97</v>
      </c>
      <c r="I20" s="128">
        <v>30</v>
      </c>
      <c r="J20" s="128">
        <f t="array" ref="J20">IF(ISERROR(G20/I20),"",G20/I20)</f>
        <v>24.433333333333334</v>
      </c>
      <c r="K20" s="130">
        <f t="array" ref="K20">IF(ISERROR(G20/L20),"",G20/L20)</f>
        <v>31.869565217391305</v>
      </c>
      <c r="L20" s="128">
        <v>23</v>
      </c>
      <c r="M20" s="108">
        <f t="shared" si="1"/>
        <v>-1.8695652173913047</v>
      </c>
      <c r="N20" s="128">
        <f t="shared" si="4"/>
        <v>0</v>
      </c>
      <c r="O20" s="566"/>
      <c r="P20" s="566"/>
      <c r="Q20" s="566"/>
      <c r="R20" s="566"/>
      <c r="S20" s="566"/>
      <c r="T20" s="566"/>
      <c r="U20" s="566"/>
      <c r="V20" s="131">
        <f>SUM(X20:AA20)</f>
        <v>0</v>
      </c>
      <c r="W20" s="568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63">
        <v>5.09</v>
      </c>
      <c r="E21" s="563"/>
      <c r="F21" s="563"/>
      <c r="G21" s="127"/>
      <c r="H21" s="552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60"/>
      <c r="P21" s="560"/>
      <c r="Q21" s="560"/>
      <c r="R21" s="560"/>
      <c r="S21" s="560"/>
      <c r="T21" s="560"/>
      <c r="U21" s="56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58" t="s">
        <v>190</v>
      </c>
      <c r="D22" s="563">
        <v>4.8</v>
      </c>
      <c r="E22" s="563"/>
      <c r="F22" s="563"/>
      <c r="G22" s="127"/>
      <c r="H22" s="552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60"/>
      <c r="P22" s="560"/>
      <c r="Q22" s="560"/>
      <c r="R22" s="560"/>
      <c r="S22" s="560"/>
      <c r="T22" s="560"/>
      <c r="U22" s="56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58" t="s">
        <v>187</v>
      </c>
      <c r="D23" s="563">
        <v>4.8</v>
      </c>
      <c r="E23" s="563"/>
      <c r="F23" s="563"/>
      <c r="G23" s="127"/>
      <c r="H23" s="552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60"/>
      <c r="P23" s="560"/>
      <c r="Q23" s="560"/>
      <c r="R23" s="560"/>
      <c r="S23" s="560"/>
      <c r="T23" s="560"/>
      <c r="U23" s="56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58" t="s">
        <v>179</v>
      </c>
      <c r="D24" s="563">
        <v>4.8</v>
      </c>
      <c r="E24" s="563"/>
      <c r="F24" s="563"/>
      <c r="G24" s="127"/>
      <c r="H24" s="552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60"/>
      <c r="P24" s="560"/>
      <c r="Q24" s="560"/>
      <c r="R24" s="560"/>
      <c r="S24" s="560"/>
      <c r="T24" s="560"/>
      <c r="U24" s="56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58" t="s">
        <v>199</v>
      </c>
      <c r="D25" s="563">
        <v>4.8</v>
      </c>
      <c r="E25" s="563"/>
      <c r="F25" s="563"/>
      <c r="G25" s="127"/>
      <c r="H25" s="552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60"/>
      <c r="P25" s="560"/>
      <c r="Q25" s="560"/>
      <c r="R25" s="560"/>
      <c r="S25" s="560"/>
      <c r="T25" s="560"/>
      <c r="U25" s="56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63">
        <v>4.99</v>
      </c>
      <c r="E26" s="563"/>
      <c r="F26" s="563"/>
      <c r="G26" s="127"/>
      <c r="H26" s="552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60"/>
      <c r="P26" s="560"/>
      <c r="Q26" s="560"/>
      <c r="R26" s="560"/>
      <c r="S26" s="560"/>
      <c r="T26" s="560"/>
      <c r="U26" s="56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63">
        <v>4.99</v>
      </c>
      <c r="E27" s="563"/>
      <c r="F27" s="563"/>
      <c r="G27" s="127"/>
      <c r="H27" s="552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60"/>
      <c r="P27" s="560"/>
      <c r="Q27" s="560"/>
      <c r="R27" s="560"/>
      <c r="S27" s="560"/>
      <c r="T27" s="560"/>
      <c r="U27" s="56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11" t="s">
        <v>201</v>
      </c>
      <c r="B28" s="612"/>
      <c r="C28" s="561" t="s">
        <v>202</v>
      </c>
      <c r="D28" s="138"/>
      <c r="E28" s="138"/>
      <c r="F28" s="138"/>
      <c r="G28" s="139">
        <f>SUM(G7:G27)</f>
        <v>733</v>
      </c>
      <c r="H28" s="140">
        <f>SUM(H7:H27)</f>
        <v>3730.97</v>
      </c>
      <c r="I28" s="140">
        <f>SUM(I7:I27)</f>
        <v>30</v>
      </c>
      <c r="J28" s="129">
        <f t="array" ref="J28">IF(ISERROR(G28/I28),"",G28/I28)</f>
        <v>24.433333333333334</v>
      </c>
      <c r="K28" s="140">
        <f>SUM(K7:K27)</f>
        <v>31.869565217391305</v>
      </c>
      <c r="L28" s="141"/>
      <c r="M28" s="140">
        <f t="shared" ref="M28:V28" si="5">SUM(M7:M27)</f>
        <v>-1.8695652173913047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51" t="s">
        <v>206</v>
      </c>
      <c r="C29" s="125" t="s">
        <v>199</v>
      </c>
      <c r="D29" s="563">
        <v>5.03</v>
      </c>
      <c r="E29" s="563"/>
      <c r="F29" s="563"/>
      <c r="G29" s="127"/>
      <c r="H29" s="552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56"/>
      <c r="P29" s="556"/>
      <c r="Q29" s="556"/>
      <c r="R29" s="556"/>
      <c r="S29" s="556"/>
      <c r="T29" s="556"/>
      <c r="U29" s="556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51" t="s">
        <v>425</v>
      </c>
      <c r="C30" s="177" t="s">
        <v>427</v>
      </c>
      <c r="D30" s="563">
        <v>5.03</v>
      </c>
      <c r="E30" s="563"/>
      <c r="F30" s="563"/>
      <c r="G30" s="127"/>
      <c r="H30" s="552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56"/>
      <c r="P30" s="556"/>
      <c r="Q30" s="556"/>
      <c r="R30" s="556"/>
      <c r="S30" s="556"/>
      <c r="T30" s="556"/>
      <c r="U30" s="556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51" t="s">
        <v>206</v>
      </c>
      <c r="C31" s="125" t="s">
        <v>186</v>
      </c>
      <c r="D31" s="563">
        <v>5.03</v>
      </c>
      <c r="E31" s="563"/>
      <c r="F31" s="563"/>
      <c r="G31" s="127"/>
      <c r="H31" s="552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56"/>
      <c r="P31" s="556"/>
      <c r="Q31" s="556"/>
      <c r="R31" s="556"/>
      <c r="S31" s="556"/>
      <c r="T31" s="556"/>
      <c r="U31" s="556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51" t="s">
        <v>206</v>
      </c>
      <c r="C32" s="125" t="s">
        <v>203</v>
      </c>
      <c r="D32" s="563">
        <v>5.03</v>
      </c>
      <c r="E32" s="563"/>
      <c r="F32" s="563"/>
      <c r="G32" s="127"/>
      <c r="H32" s="552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56"/>
      <c r="P32" s="556"/>
      <c r="Q32" s="556"/>
      <c r="R32" s="556"/>
      <c r="S32" s="556"/>
      <c r="T32" s="556"/>
      <c r="U32" s="556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51" t="s">
        <v>206</v>
      </c>
      <c r="C33" s="125" t="s">
        <v>207</v>
      </c>
      <c r="D33" s="563">
        <v>5.03</v>
      </c>
      <c r="E33" s="563"/>
      <c r="F33" s="563"/>
      <c r="G33" s="127"/>
      <c r="H33" s="552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56"/>
      <c r="P33" s="556"/>
      <c r="Q33" s="556"/>
      <c r="R33" s="556"/>
      <c r="S33" s="556"/>
      <c r="T33" s="556"/>
      <c r="U33" s="556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51" t="s">
        <v>414</v>
      </c>
      <c r="C34" s="177" t="s">
        <v>415</v>
      </c>
      <c r="D34" s="563">
        <v>5.03</v>
      </c>
      <c r="E34" s="563"/>
      <c r="F34" s="563"/>
      <c r="G34" s="127"/>
      <c r="H34" s="552">
        <f t="shared" si="7"/>
        <v>0</v>
      </c>
      <c r="I34" s="128"/>
      <c r="J34" s="129"/>
      <c r="K34" s="130"/>
      <c r="L34" s="128">
        <v>52</v>
      </c>
      <c r="M34" s="108"/>
      <c r="N34" s="129"/>
      <c r="O34" s="556"/>
      <c r="P34" s="556"/>
      <c r="Q34" s="556"/>
      <c r="R34" s="556"/>
      <c r="S34" s="556"/>
      <c r="T34" s="556"/>
      <c r="U34" s="556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51" t="s">
        <v>414</v>
      </c>
      <c r="C35" s="177" t="s">
        <v>416</v>
      </c>
      <c r="D35" s="563">
        <v>5.03</v>
      </c>
      <c r="E35" s="563"/>
      <c r="F35" s="563"/>
      <c r="G35" s="127"/>
      <c r="H35" s="552">
        <f t="shared" si="7"/>
        <v>0</v>
      </c>
      <c r="I35" s="128"/>
      <c r="J35" s="129"/>
      <c r="K35" s="130"/>
      <c r="L35" s="128">
        <v>52</v>
      </c>
      <c r="M35" s="108"/>
      <c r="N35" s="129"/>
      <c r="O35" s="556"/>
      <c r="P35" s="556"/>
      <c r="Q35" s="556"/>
      <c r="R35" s="556"/>
      <c r="S35" s="556"/>
      <c r="T35" s="556"/>
      <c r="U35" s="556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51" t="s">
        <v>414</v>
      </c>
      <c r="C36" s="177" t="s">
        <v>61</v>
      </c>
      <c r="D36" s="563">
        <v>5.03</v>
      </c>
      <c r="E36" s="563"/>
      <c r="F36" s="563"/>
      <c r="G36" s="127"/>
      <c r="H36" s="552">
        <f t="shared" si="7"/>
        <v>0</v>
      </c>
      <c r="I36" s="128"/>
      <c r="J36" s="129"/>
      <c r="K36" s="130"/>
      <c r="L36" s="128">
        <v>52</v>
      </c>
      <c r="M36" s="108"/>
      <c r="N36" s="129"/>
      <c r="O36" s="556"/>
      <c r="P36" s="556"/>
      <c r="Q36" s="556"/>
      <c r="R36" s="556"/>
      <c r="S36" s="556"/>
      <c r="T36" s="556"/>
      <c r="U36" s="556"/>
      <c r="V36" s="131"/>
      <c r="W36" s="132"/>
      <c r="X36" s="131"/>
      <c r="Y36" s="131"/>
      <c r="Z36" s="131"/>
      <c r="AA36" s="131"/>
    </row>
    <row r="37" spans="1:27" s="385" customFormat="1" ht="20.100000000000001" customHeight="1">
      <c r="A37" s="374">
        <v>30100027</v>
      </c>
      <c r="B37" s="424" t="s">
        <v>208</v>
      </c>
      <c r="C37" s="423" t="s">
        <v>179</v>
      </c>
      <c r="D37" s="376">
        <v>5.08</v>
      </c>
      <c r="E37" s="376"/>
      <c r="F37" s="376">
        <v>20170415</v>
      </c>
      <c r="G37" s="377">
        <f>108*5+108+3+53</f>
        <v>704</v>
      </c>
      <c r="H37" s="378">
        <f t="shared" si="7"/>
        <v>3576.32</v>
      </c>
      <c r="I37" s="379">
        <v>35</v>
      </c>
      <c r="J37" s="379">
        <f t="array" ref="J37">IF(ISERROR(G37/I37),"",G37/I37)</f>
        <v>20.114285714285714</v>
      </c>
      <c r="K37" s="380">
        <f t="array" ref="K37">IF(ISERROR(G37/L37),"",G37/L37)</f>
        <v>33.523809523809526</v>
      </c>
      <c r="L37" s="379">
        <v>21</v>
      </c>
      <c r="M37" s="381">
        <f t="shared" ref="M37:M66" si="9">IF(ISERROR(I37-K37),"",I37-K37)</f>
        <v>1.4761904761904745</v>
      </c>
      <c r="N37" s="379">
        <f t="shared" ref="N37:N52" si="10">SUM(O37:U37)</f>
        <v>0</v>
      </c>
      <c r="O37" s="521"/>
      <c r="P37" s="521"/>
      <c r="Q37" s="521"/>
      <c r="R37" s="521"/>
      <c r="S37" s="521"/>
      <c r="T37" s="521"/>
      <c r="U37" s="521"/>
      <c r="V37" s="383">
        <f t="shared" ref="V37:V48" si="11">SUM(X37:AA37)</f>
        <v>0</v>
      </c>
      <c r="W37" s="384">
        <f t="shared" ref="W37:W48" si="12">IF(ISERROR(V37/G37),"",V37/G37)</f>
        <v>0</v>
      </c>
      <c r="X37" s="383"/>
      <c r="Y37" s="383"/>
      <c r="Z37" s="383"/>
      <c r="AA37" s="383"/>
    </row>
    <row r="38" spans="1:27" ht="20.100000000000001" hidden="1" customHeight="1">
      <c r="A38" s="254">
        <v>30100023</v>
      </c>
      <c r="B38" s="551" t="s">
        <v>208</v>
      </c>
      <c r="C38" s="125" t="s">
        <v>204</v>
      </c>
      <c r="D38" s="563">
        <v>5.08</v>
      </c>
      <c r="E38" s="563"/>
      <c r="F38" s="563"/>
      <c r="G38" s="127"/>
      <c r="H38" s="552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56"/>
      <c r="P38" s="556"/>
      <c r="Q38" s="556"/>
      <c r="R38" s="556"/>
      <c r="S38" s="556"/>
      <c r="T38" s="556"/>
      <c r="U38" s="556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51" t="s">
        <v>208</v>
      </c>
      <c r="C39" s="125" t="s">
        <v>205</v>
      </c>
      <c r="D39" s="563">
        <v>5.08</v>
      </c>
      <c r="E39" s="563"/>
      <c r="F39" s="563"/>
      <c r="G39" s="127"/>
      <c r="H39" s="552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56"/>
      <c r="P39" s="556"/>
      <c r="Q39" s="556"/>
      <c r="R39" s="556"/>
      <c r="S39" s="556"/>
      <c r="T39" s="556"/>
      <c r="U39" s="556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51" t="s">
        <v>208</v>
      </c>
      <c r="C40" s="125" t="s">
        <v>186</v>
      </c>
      <c r="D40" s="563">
        <v>5.08</v>
      </c>
      <c r="E40" s="563"/>
      <c r="F40" s="563"/>
      <c r="G40" s="127"/>
      <c r="H40" s="552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56"/>
      <c r="P40" s="556"/>
      <c r="Q40" s="556"/>
      <c r="R40" s="556"/>
      <c r="S40" s="556"/>
      <c r="T40" s="556"/>
      <c r="U40" s="556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51" t="s">
        <v>208</v>
      </c>
      <c r="C41" s="125" t="s">
        <v>203</v>
      </c>
      <c r="D41" s="563">
        <v>5.08</v>
      </c>
      <c r="E41" s="563"/>
      <c r="F41" s="563"/>
      <c r="G41" s="127"/>
      <c r="H41" s="552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56"/>
      <c r="P41" s="556"/>
      <c r="Q41" s="556"/>
      <c r="R41" s="556"/>
      <c r="S41" s="556"/>
      <c r="T41" s="556"/>
      <c r="U41" s="556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551" t="s">
        <v>208</v>
      </c>
      <c r="C42" s="125" t="s">
        <v>199</v>
      </c>
      <c r="D42" s="563">
        <v>5.08</v>
      </c>
      <c r="E42" s="563"/>
      <c r="F42" s="563"/>
      <c r="G42" s="127"/>
      <c r="H42" s="552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60"/>
      <c r="P42" s="560"/>
      <c r="Q42" s="560"/>
      <c r="R42" s="560"/>
      <c r="S42" s="560"/>
      <c r="T42" s="560"/>
      <c r="U42" s="560"/>
      <c r="V42" s="131">
        <f t="shared" si="11"/>
        <v>0</v>
      </c>
      <c r="W42" s="553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51" t="s">
        <v>208</v>
      </c>
      <c r="C43" s="125" t="s">
        <v>187</v>
      </c>
      <c r="D43" s="563">
        <v>5.08</v>
      </c>
      <c r="E43" s="563"/>
      <c r="F43" s="563"/>
      <c r="G43" s="127"/>
      <c r="H43" s="552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56"/>
      <c r="P43" s="556"/>
      <c r="Q43" s="556"/>
      <c r="R43" s="556"/>
      <c r="S43" s="556"/>
      <c r="T43" s="556"/>
      <c r="U43" s="556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51" t="s">
        <v>208</v>
      </c>
      <c r="C44" s="125" t="s">
        <v>207</v>
      </c>
      <c r="D44" s="563">
        <v>5.08</v>
      </c>
      <c r="E44" s="563"/>
      <c r="F44" s="563"/>
      <c r="G44" s="127"/>
      <c r="H44" s="552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60"/>
      <c r="P44" s="560"/>
      <c r="Q44" s="560"/>
      <c r="R44" s="560"/>
      <c r="S44" s="560"/>
      <c r="T44" s="560"/>
      <c r="U44" s="560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51" t="s">
        <v>209</v>
      </c>
      <c r="C45" s="125" t="s">
        <v>194</v>
      </c>
      <c r="D45" s="563">
        <v>5.03</v>
      </c>
      <c r="E45" s="563"/>
      <c r="F45" s="563"/>
      <c r="G45" s="127"/>
      <c r="H45" s="552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56"/>
      <c r="P45" s="556"/>
      <c r="Q45" s="556"/>
      <c r="R45" s="556"/>
      <c r="S45" s="556"/>
      <c r="T45" s="556"/>
      <c r="U45" s="556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551" t="s">
        <v>209</v>
      </c>
      <c r="C46" s="125" t="s">
        <v>179</v>
      </c>
      <c r="D46" s="563">
        <v>5.03</v>
      </c>
      <c r="E46" s="563"/>
      <c r="F46" s="563"/>
      <c r="G46" s="127"/>
      <c r="H46" s="552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556"/>
      <c r="P46" s="556"/>
      <c r="Q46" s="556"/>
      <c r="R46" s="556"/>
      <c r="S46" s="556"/>
      <c r="T46" s="556"/>
      <c r="U46" s="556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51" t="s">
        <v>209</v>
      </c>
      <c r="C47" s="125" t="s">
        <v>195</v>
      </c>
      <c r="D47" s="563">
        <v>5.03</v>
      </c>
      <c r="E47" s="563"/>
      <c r="F47" s="563"/>
      <c r="G47" s="127"/>
      <c r="H47" s="552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56"/>
      <c r="P47" s="556"/>
      <c r="Q47" s="556"/>
      <c r="R47" s="556"/>
      <c r="S47" s="556"/>
      <c r="T47" s="556"/>
      <c r="U47" s="556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05" customFormat="1" ht="18.75" hidden="1" customHeight="1">
      <c r="A48" s="254">
        <v>30100031</v>
      </c>
      <c r="B48" s="567" t="s">
        <v>209</v>
      </c>
      <c r="C48" s="125" t="s">
        <v>204</v>
      </c>
      <c r="D48" s="572">
        <v>5.03</v>
      </c>
      <c r="E48" s="572"/>
      <c r="F48" s="572"/>
      <c r="G48" s="127"/>
      <c r="H48" s="570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69"/>
      <c r="P48" s="569"/>
      <c r="Q48" s="569"/>
      <c r="R48" s="569"/>
      <c r="S48" s="569"/>
      <c r="T48" s="569"/>
      <c r="U48" s="569"/>
      <c r="V48" s="131">
        <f t="shared" si="11"/>
        <v>0</v>
      </c>
      <c r="W48" s="568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51" t="s">
        <v>382</v>
      </c>
      <c r="C49" s="177" t="s">
        <v>383</v>
      </c>
      <c r="D49" s="563">
        <v>5.03</v>
      </c>
      <c r="E49" s="563"/>
      <c r="F49" s="563"/>
      <c r="G49" s="127"/>
      <c r="H49" s="552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56"/>
      <c r="P49" s="556"/>
      <c r="Q49" s="556"/>
      <c r="R49" s="556"/>
      <c r="S49" s="556"/>
      <c r="T49" s="556"/>
      <c r="U49" s="556"/>
      <c r="V49" s="131"/>
      <c r="W49" s="553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51" t="s">
        <v>382</v>
      </c>
      <c r="C50" s="177" t="s">
        <v>384</v>
      </c>
      <c r="D50" s="563">
        <v>5.03</v>
      </c>
      <c r="E50" s="563"/>
      <c r="F50" s="563"/>
      <c r="G50" s="127"/>
      <c r="H50" s="552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56"/>
      <c r="P50" s="556"/>
      <c r="Q50" s="556"/>
      <c r="R50" s="556"/>
      <c r="S50" s="556"/>
      <c r="T50" s="556"/>
      <c r="U50" s="556"/>
      <c r="V50" s="131"/>
      <c r="W50" s="132"/>
      <c r="X50" s="131"/>
      <c r="Y50" s="131"/>
      <c r="Z50" s="131"/>
      <c r="AA50" s="131"/>
    </row>
    <row r="51" spans="1:27" s="305" customFormat="1" ht="20.100000000000001" customHeight="1">
      <c r="A51" s="254">
        <v>30100021</v>
      </c>
      <c r="B51" s="567" t="s">
        <v>382</v>
      </c>
      <c r="C51" s="177" t="s">
        <v>389</v>
      </c>
      <c r="D51" s="572">
        <v>5.03</v>
      </c>
      <c r="E51" s="572"/>
      <c r="F51" s="572">
        <v>20170415</v>
      </c>
      <c r="G51" s="127">
        <f>90*2+57+1</f>
        <v>238</v>
      </c>
      <c r="H51" s="570">
        <f t="shared" si="7"/>
        <v>1197.1400000000001</v>
      </c>
      <c r="I51" s="128">
        <v>5</v>
      </c>
      <c r="J51" s="128"/>
      <c r="K51" s="130">
        <f t="array" ref="K51">IF(ISERROR(G51/L51),"",G51/L51)</f>
        <v>4.4074074074074074</v>
      </c>
      <c r="L51" s="128">
        <v>54</v>
      </c>
      <c r="M51" s="108">
        <f t="shared" si="9"/>
        <v>0.59259259259259256</v>
      </c>
      <c r="N51" s="128">
        <f t="shared" si="10"/>
        <v>0</v>
      </c>
      <c r="O51" s="569"/>
      <c r="P51" s="569"/>
      <c r="Q51" s="569"/>
      <c r="R51" s="569"/>
      <c r="S51" s="569"/>
      <c r="T51" s="569"/>
      <c r="U51" s="569"/>
      <c r="V51" s="131"/>
      <c r="W51" s="568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51" t="s">
        <v>382</v>
      </c>
      <c r="C52" s="177" t="s">
        <v>391</v>
      </c>
      <c r="D52" s="563">
        <v>5.03</v>
      </c>
      <c r="E52" s="563"/>
      <c r="F52" s="563"/>
      <c r="G52" s="127"/>
      <c r="H52" s="552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56"/>
      <c r="P52" s="556"/>
      <c r="Q52" s="556"/>
      <c r="R52" s="556"/>
      <c r="S52" s="556"/>
      <c r="T52" s="556"/>
      <c r="U52" s="556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51" t="s">
        <v>418</v>
      </c>
      <c r="C53" s="177" t="s">
        <v>364</v>
      </c>
      <c r="D53" s="563">
        <v>5.03</v>
      </c>
      <c r="E53" s="563"/>
      <c r="F53" s="563"/>
      <c r="G53" s="127"/>
      <c r="H53" s="552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56"/>
      <c r="P53" s="556"/>
      <c r="Q53" s="556"/>
      <c r="R53" s="556"/>
      <c r="S53" s="556"/>
      <c r="T53" s="556"/>
      <c r="U53" s="556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51" t="s">
        <v>418</v>
      </c>
      <c r="C54" s="177" t="s">
        <v>365</v>
      </c>
      <c r="D54" s="563">
        <v>5.03</v>
      </c>
      <c r="E54" s="563"/>
      <c r="F54" s="563"/>
      <c r="G54" s="127"/>
      <c r="H54" s="552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56"/>
      <c r="P54" s="556"/>
      <c r="Q54" s="556"/>
      <c r="R54" s="556"/>
      <c r="S54" s="556"/>
      <c r="T54" s="556"/>
      <c r="U54" s="556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51" t="s">
        <v>418</v>
      </c>
      <c r="C55" s="177" t="s">
        <v>366</v>
      </c>
      <c r="D55" s="563">
        <v>5.03</v>
      </c>
      <c r="E55" s="563"/>
      <c r="F55" s="563"/>
      <c r="G55" s="127"/>
      <c r="H55" s="552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56"/>
      <c r="P55" s="556"/>
      <c r="Q55" s="556"/>
      <c r="R55" s="556"/>
      <c r="S55" s="556"/>
      <c r="T55" s="556"/>
      <c r="U55" s="556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51" t="s">
        <v>418</v>
      </c>
      <c r="C56" s="177" t="s">
        <v>367</v>
      </c>
      <c r="D56" s="563">
        <v>5.03</v>
      </c>
      <c r="E56" s="563"/>
      <c r="F56" s="563"/>
      <c r="G56" s="127"/>
      <c r="H56" s="552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56"/>
      <c r="P56" s="556"/>
      <c r="Q56" s="556"/>
      <c r="R56" s="556"/>
      <c r="S56" s="556"/>
      <c r="T56" s="556"/>
      <c r="U56" s="556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63">
        <v>5.03</v>
      </c>
      <c r="E57" s="563"/>
      <c r="F57" s="563"/>
      <c r="G57" s="127"/>
      <c r="H57" s="552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60"/>
      <c r="P57" s="560"/>
      <c r="Q57" s="560"/>
      <c r="R57" s="560"/>
      <c r="S57" s="560"/>
      <c r="T57" s="560"/>
      <c r="U57" s="560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63">
        <v>5.03</v>
      </c>
      <c r="E58" s="563"/>
      <c r="F58" s="563"/>
      <c r="G58" s="127"/>
      <c r="H58" s="552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60"/>
      <c r="P58" s="560"/>
      <c r="Q58" s="560"/>
      <c r="R58" s="560"/>
      <c r="S58" s="560"/>
      <c r="T58" s="560"/>
      <c r="U58" s="560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63">
        <v>5.03</v>
      </c>
      <c r="E59" s="563"/>
      <c r="F59" s="563"/>
      <c r="G59" s="127"/>
      <c r="H59" s="552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60"/>
      <c r="P59" s="560"/>
      <c r="Q59" s="560"/>
      <c r="R59" s="560"/>
      <c r="S59" s="560"/>
      <c r="T59" s="560"/>
      <c r="U59" s="560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563">
        <v>5.03</v>
      </c>
      <c r="E60" s="563"/>
      <c r="F60" s="563"/>
      <c r="G60" s="127"/>
      <c r="H60" s="552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60"/>
      <c r="P60" s="560"/>
      <c r="Q60" s="560"/>
      <c r="R60" s="560"/>
      <c r="S60" s="560"/>
      <c r="T60" s="560"/>
      <c r="U60" s="56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563">
        <v>5.03</v>
      </c>
      <c r="E61" s="563"/>
      <c r="F61" s="563"/>
      <c r="G61" s="127"/>
      <c r="H61" s="552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60"/>
      <c r="P61" s="560"/>
      <c r="Q61" s="560"/>
      <c r="R61" s="560"/>
      <c r="S61" s="560"/>
      <c r="T61" s="560"/>
      <c r="U61" s="56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563">
        <v>5.03</v>
      </c>
      <c r="E62" s="563"/>
      <c r="F62" s="563"/>
      <c r="G62" s="127"/>
      <c r="H62" s="552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60"/>
      <c r="P62" s="560"/>
      <c r="Q62" s="560"/>
      <c r="R62" s="560"/>
      <c r="S62" s="560"/>
      <c r="T62" s="560"/>
      <c r="U62" s="56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563">
        <v>5.03</v>
      </c>
      <c r="E63" s="563"/>
      <c r="F63" s="563"/>
      <c r="G63" s="127"/>
      <c r="H63" s="552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60"/>
      <c r="P63" s="560"/>
      <c r="Q63" s="560"/>
      <c r="R63" s="560"/>
      <c r="S63" s="560"/>
      <c r="T63" s="560"/>
      <c r="U63" s="56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63">
        <v>5.03</v>
      </c>
      <c r="E64" s="563"/>
      <c r="F64" s="563"/>
      <c r="G64" s="127"/>
      <c r="H64" s="552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60"/>
      <c r="P64" s="560"/>
      <c r="Q64" s="560"/>
      <c r="R64" s="560"/>
      <c r="S64" s="560"/>
      <c r="T64" s="560"/>
      <c r="U64" s="56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63">
        <v>5.03</v>
      </c>
      <c r="E65" s="563"/>
      <c r="F65" s="563"/>
      <c r="G65" s="127"/>
      <c r="H65" s="552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60"/>
      <c r="P65" s="560"/>
      <c r="Q65" s="560"/>
      <c r="R65" s="560"/>
      <c r="S65" s="560"/>
      <c r="T65" s="560"/>
      <c r="U65" s="56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63">
        <v>5.03</v>
      </c>
      <c r="E66" s="563"/>
      <c r="F66" s="563"/>
      <c r="G66" s="127"/>
      <c r="H66" s="552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60"/>
      <c r="P66" s="560"/>
      <c r="Q66" s="560"/>
      <c r="R66" s="560"/>
      <c r="S66" s="560"/>
      <c r="T66" s="560"/>
      <c r="U66" s="56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63">
        <v>5.03</v>
      </c>
      <c r="E67" s="563"/>
      <c r="F67" s="563"/>
      <c r="G67" s="127"/>
      <c r="H67" s="552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60"/>
      <c r="P67" s="560"/>
      <c r="Q67" s="560"/>
      <c r="R67" s="560"/>
      <c r="S67" s="560"/>
      <c r="T67" s="560"/>
      <c r="U67" s="56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63">
        <v>5</v>
      </c>
      <c r="E68" s="563"/>
      <c r="F68" s="563"/>
      <c r="G68" s="127"/>
      <c r="H68" s="552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60"/>
      <c r="P68" s="560"/>
      <c r="Q68" s="560"/>
      <c r="R68" s="560"/>
      <c r="S68" s="560"/>
      <c r="T68" s="560"/>
      <c r="U68" s="560"/>
      <c r="V68" s="131"/>
      <c r="W68" s="132"/>
      <c r="X68" s="131"/>
      <c r="Y68" s="131"/>
      <c r="Z68" s="131"/>
      <c r="AA68" s="131"/>
    </row>
    <row r="69" spans="1:27" s="305" customFormat="1" ht="20.100000000000001" customHeight="1">
      <c r="A69" s="254">
        <v>30100049</v>
      </c>
      <c r="B69" s="133" t="s">
        <v>214</v>
      </c>
      <c r="C69" s="125" t="s">
        <v>190</v>
      </c>
      <c r="D69" s="572">
        <v>5.03</v>
      </c>
      <c r="E69" s="572"/>
      <c r="F69" s="572">
        <v>20170415</v>
      </c>
      <c r="G69" s="127">
        <f>100*5+46+1</f>
        <v>547</v>
      </c>
      <c r="H69" s="570">
        <f t="shared" si="7"/>
        <v>2751.4100000000003</v>
      </c>
      <c r="I69" s="128">
        <f>6*4</f>
        <v>24</v>
      </c>
      <c r="J69" s="128">
        <f t="array" ref="J69">IF(ISERROR(G69/I69),"",G69/I69)</f>
        <v>22.791666666666668</v>
      </c>
      <c r="K69" s="130">
        <f t="array" ref="K69">IF(ISERROR(G69/L69),"",G69/L69)</f>
        <v>25.441860465116278</v>
      </c>
      <c r="L69" s="128">
        <v>21.5</v>
      </c>
      <c r="M69" s="108">
        <f>IF(ISERROR(I69-K69),"",I69-K69)</f>
        <v>-1.4418604651162781</v>
      </c>
      <c r="N69" s="128">
        <f>SUM(O69:U69)</f>
        <v>0</v>
      </c>
      <c r="O69" s="566"/>
      <c r="P69" s="566"/>
      <c r="Q69" s="566"/>
      <c r="R69" s="566"/>
      <c r="S69" s="566"/>
      <c r="T69" s="566"/>
      <c r="U69" s="566"/>
      <c r="V69" s="131">
        <f>SUM(X69:AA69)</f>
        <v>0</v>
      </c>
      <c r="W69" s="568">
        <f>IF(ISERROR(V69/G69),"",V69/G69)</f>
        <v>0</v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63">
        <v>5.03</v>
      </c>
      <c r="E70" s="563"/>
      <c r="F70" s="563"/>
      <c r="G70" s="127"/>
      <c r="H70" s="552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60"/>
      <c r="P70" s="560"/>
      <c r="Q70" s="560"/>
      <c r="R70" s="560"/>
      <c r="S70" s="560"/>
      <c r="T70" s="560"/>
      <c r="U70" s="560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63">
        <v>5.03</v>
      </c>
      <c r="E71" s="563"/>
      <c r="F71" s="563"/>
      <c r="G71" s="127"/>
      <c r="H71" s="552">
        <f t="shared" si="7"/>
        <v>0</v>
      </c>
      <c r="I71" s="128"/>
      <c r="J71" s="129"/>
      <c r="K71" s="130"/>
      <c r="L71" s="128"/>
      <c r="M71" s="108"/>
      <c r="N71" s="129"/>
      <c r="O71" s="560"/>
      <c r="P71" s="560"/>
      <c r="Q71" s="560"/>
      <c r="R71" s="560"/>
      <c r="S71" s="560"/>
      <c r="T71" s="560"/>
      <c r="U71" s="56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63">
        <v>5.0599999999999996</v>
      </c>
      <c r="E72" s="563"/>
      <c r="F72" s="563"/>
      <c r="G72" s="127"/>
      <c r="H72" s="552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60"/>
      <c r="P72" s="560"/>
      <c r="Q72" s="560"/>
      <c r="R72" s="560"/>
      <c r="S72" s="560"/>
      <c r="T72" s="560"/>
      <c r="U72" s="56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63">
        <v>5.0599999999999996</v>
      </c>
      <c r="E73" s="563"/>
      <c r="F73" s="563"/>
      <c r="G73" s="127"/>
      <c r="H73" s="552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60"/>
      <c r="P73" s="560"/>
      <c r="Q73" s="560"/>
      <c r="R73" s="560"/>
      <c r="S73" s="560"/>
      <c r="T73" s="560"/>
      <c r="U73" s="56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63">
        <v>5.0599999999999996</v>
      </c>
      <c r="E74" s="563"/>
      <c r="F74" s="563"/>
      <c r="G74" s="127"/>
      <c r="H74" s="552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60"/>
      <c r="P74" s="560"/>
      <c r="Q74" s="560"/>
      <c r="R74" s="560"/>
      <c r="S74" s="560"/>
      <c r="T74" s="560"/>
      <c r="U74" s="56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63">
        <v>5.0599999999999996</v>
      </c>
      <c r="E75" s="563"/>
      <c r="F75" s="563"/>
      <c r="G75" s="127"/>
      <c r="H75" s="552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60"/>
      <c r="P75" s="560"/>
      <c r="Q75" s="560"/>
      <c r="R75" s="560"/>
      <c r="S75" s="560"/>
      <c r="T75" s="560"/>
      <c r="U75" s="56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63">
        <v>5.5</v>
      </c>
      <c r="E76" s="563"/>
      <c r="F76" s="563"/>
      <c r="G76" s="127"/>
      <c r="H76" s="552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60"/>
      <c r="P76" s="560"/>
      <c r="Q76" s="560"/>
      <c r="R76" s="560"/>
      <c r="S76" s="560"/>
      <c r="T76" s="560"/>
      <c r="U76" s="56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63">
        <v>5.5</v>
      </c>
      <c r="E77" s="563"/>
      <c r="F77" s="563"/>
      <c r="G77" s="127"/>
      <c r="H77" s="552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60"/>
      <c r="P77" s="560"/>
      <c r="Q77" s="560"/>
      <c r="R77" s="560"/>
      <c r="S77" s="560"/>
      <c r="T77" s="560"/>
      <c r="U77" s="56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63">
        <v>5.5</v>
      </c>
      <c r="E78" s="563"/>
      <c r="F78" s="563"/>
      <c r="G78" s="127"/>
      <c r="H78" s="552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60"/>
      <c r="P78" s="560"/>
      <c r="Q78" s="560"/>
      <c r="R78" s="560"/>
      <c r="S78" s="560"/>
      <c r="T78" s="560"/>
      <c r="U78" s="56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63">
        <v>5.5</v>
      </c>
      <c r="E79" s="563"/>
      <c r="F79" s="563"/>
      <c r="G79" s="127"/>
      <c r="H79" s="552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60"/>
      <c r="P79" s="560"/>
      <c r="Q79" s="560"/>
      <c r="R79" s="560"/>
      <c r="S79" s="560"/>
      <c r="T79" s="560"/>
      <c r="U79" s="56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63">
        <v>5.03</v>
      </c>
      <c r="E80" s="563"/>
      <c r="F80" s="563"/>
      <c r="G80" s="127"/>
      <c r="H80" s="552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60"/>
      <c r="P80" s="560"/>
      <c r="Q80" s="560"/>
      <c r="R80" s="560"/>
      <c r="S80" s="560"/>
      <c r="T80" s="560"/>
      <c r="U80" s="56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63">
        <v>5.03</v>
      </c>
      <c r="E81" s="563"/>
      <c r="F81" s="563"/>
      <c r="G81" s="127"/>
      <c r="H81" s="552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60"/>
      <c r="P81" s="560"/>
      <c r="Q81" s="560"/>
      <c r="R81" s="560"/>
      <c r="S81" s="560"/>
      <c r="T81" s="560"/>
      <c r="U81" s="56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63">
        <v>5.03</v>
      </c>
      <c r="E82" s="563"/>
      <c r="F82" s="563"/>
      <c r="G82" s="127"/>
      <c r="H82" s="552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60"/>
      <c r="P82" s="560"/>
      <c r="Q82" s="560"/>
      <c r="R82" s="560"/>
      <c r="S82" s="560"/>
      <c r="T82" s="560"/>
      <c r="U82" s="56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63">
        <v>5.03</v>
      </c>
      <c r="E83" s="563"/>
      <c r="F83" s="563"/>
      <c r="G83" s="127"/>
      <c r="H83" s="552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60"/>
      <c r="P83" s="560"/>
      <c r="Q83" s="560"/>
      <c r="R83" s="560"/>
      <c r="S83" s="560"/>
      <c r="T83" s="560"/>
      <c r="U83" s="56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63">
        <v>5.03</v>
      </c>
      <c r="E84" s="563"/>
      <c r="F84" s="563"/>
      <c r="G84" s="127"/>
      <c r="H84" s="552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60"/>
      <c r="P84" s="560"/>
      <c r="Q84" s="560"/>
      <c r="R84" s="560"/>
      <c r="S84" s="560"/>
      <c r="T84" s="560"/>
      <c r="U84" s="56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63">
        <v>5.03</v>
      </c>
      <c r="E85" s="563"/>
      <c r="F85" s="563"/>
      <c r="G85" s="127"/>
      <c r="H85" s="552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60"/>
      <c r="P85" s="560"/>
      <c r="Q85" s="560"/>
      <c r="R85" s="560"/>
      <c r="S85" s="560"/>
      <c r="T85" s="560"/>
      <c r="U85" s="560"/>
      <c r="V85" s="131"/>
      <c r="W85" s="132"/>
      <c r="X85" s="131"/>
      <c r="Y85" s="131"/>
      <c r="Z85" s="131"/>
      <c r="AA85" s="131"/>
    </row>
    <row r="86" spans="1:27" ht="20.100000000000001" customHeight="1">
      <c r="A86" s="619" t="s">
        <v>216</v>
      </c>
      <c r="B86" s="619"/>
      <c r="C86" s="561" t="s">
        <v>202</v>
      </c>
      <c r="D86" s="138"/>
      <c r="E86" s="138"/>
      <c r="F86" s="138"/>
      <c r="G86" s="139">
        <f>SUM(G29:G85)</f>
        <v>1489</v>
      </c>
      <c r="H86" s="140">
        <f>SUM(H29:H85)</f>
        <v>7524.8700000000008</v>
      </c>
      <c r="I86" s="140">
        <f>SUM(I29:I85)</f>
        <v>64</v>
      </c>
      <c r="J86" s="129">
        <f t="array" ref="J86">IF(ISERROR(G86/I86),"",G86/I86)</f>
        <v>23.265625</v>
      </c>
      <c r="K86" s="140">
        <f>SUM(K29:K85)</f>
        <v>63.373077396333208</v>
      </c>
      <c r="L86" s="141"/>
      <c r="M86" s="144">
        <f t="shared" ref="M86:V86" si="17">SUM(M29:M85)</f>
        <v>0.62692260366678898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51" t="s">
        <v>217</v>
      </c>
      <c r="C87" s="125" t="s">
        <v>179</v>
      </c>
      <c r="D87" s="563">
        <v>5.03</v>
      </c>
      <c r="E87" s="563"/>
      <c r="F87" s="563"/>
      <c r="G87" s="127"/>
      <c r="H87" s="552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60"/>
      <c r="P87" s="560"/>
      <c r="Q87" s="560"/>
      <c r="R87" s="560"/>
      <c r="S87" s="560"/>
      <c r="T87" s="560"/>
      <c r="U87" s="56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s="305" customFormat="1" ht="20.100000000000001" customHeight="1">
      <c r="A88" s="253">
        <v>30400010</v>
      </c>
      <c r="B88" s="567" t="s">
        <v>217</v>
      </c>
      <c r="C88" s="125" t="s">
        <v>186</v>
      </c>
      <c r="D88" s="572">
        <v>5.03</v>
      </c>
      <c r="E88" s="572"/>
      <c r="F88" s="572">
        <v>20170413</v>
      </c>
      <c r="G88" s="127">
        <v>20</v>
      </c>
      <c r="H88" s="570">
        <f t="shared" si="19"/>
        <v>100.60000000000001</v>
      </c>
      <c r="I88" s="128">
        <v>3</v>
      </c>
      <c r="J88" s="128">
        <f t="array" ref="J88">IF(ISERROR(G88/I88),"",G88/I88)</f>
        <v>6.666666666666667</v>
      </c>
      <c r="K88" s="130">
        <f t="array" ref="K88">IF(ISERROR(G88/L88),"",G88/L88)</f>
        <v>2.2727272727272725</v>
      </c>
      <c r="L88" s="128">
        <v>8.8000000000000007</v>
      </c>
      <c r="M88" s="108">
        <f t="shared" si="20"/>
        <v>0.72727272727272751</v>
      </c>
      <c r="N88" s="128">
        <f t="shared" si="21"/>
        <v>0</v>
      </c>
      <c r="O88" s="566"/>
      <c r="P88" s="566"/>
      <c r="Q88" s="566"/>
      <c r="R88" s="566"/>
      <c r="S88" s="566"/>
      <c r="T88" s="566"/>
      <c r="U88" s="566"/>
      <c r="V88" s="131">
        <f t="shared" si="22"/>
        <v>0</v>
      </c>
      <c r="W88" s="568">
        <f t="shared" si="18"/>
        <v>0</v>
      </c>
      <c r="X88" s="131"/>
      <c r="Y88" s="131"/>
      <c r="Z88" s="131"/>
      <c r="AA88" s="131"/>
    </row>
    <row r="89" spans="1:27" s="305" customFormat="1" ht="20.100000000000001" customHeight="1">
      <c r="A89" s="253">
        <v>30400011</v>
      </c>
      <c r="B89" s="567" t="s">
        <v>217</v>
      </c>
      <c r="C89" s="125" t="s">
        <v>204</v>
      </c>
      <c r="D89" s="572">
        <v>5.03</v>
      </c>
      <c r="E89" s="572"/>
      <c r="F89" s="572">
        <v>20170414</v>
      </c>
      <c r="G89" s="127">
        <f>72*5+80+73+72+76+42+64</f>
        <v>767</v>
      </c>
      <c r="H89" s="570">
        <f t="shared" si="19"/>
        <v>3858.01</v>
      </c>
      <c r="I89" s="128">
        <f>8.5*2+8+9+9.5+9.5+10+11</f>
        <v>74</v>
      </c>
      <c r="J89" s="128">
        <f t="array" ref="J89">IF(ISERROR(G89/I89),"",G89/I89)</f>
        <v>10.364864864864865</v>
      </c>
      <c r="K89" s="130">
        <f t="array" ref="K89">IF(ISERROR(G89/L89),"",G89/L89)</f>
        <v>87.159090909090907</v>
      </c>
      <c r="L89" s="128">
        <v>8.8000000000000007</v>
      </c>
      <c r="M89" s="108">
        <f t="shared" si="20"/>
        <v>-13.159090909090907</v>
      </c>
      <c r="N89" s="128">
        <f t="shared" si="21"/>
        <v>0</v>
      </c>
      <c r="O89" s="566"/>
      <c r="P89" s="566"/>
      <c r="Q89" s="566"/>
      <c r="R89" s="566"/>
      <c r="S89" s="566"/>
      <c r="T89" s="566"/>
      <c r="U89" s="566"/>
      <c r="V89" s="131">
        <f t="shared" si="22"/>
        <v>0</v>
      </c>
      <c r="W89" s="568">
        <f t="shared" si="18"/>
        <v>0</v>
      </c>
      <c r="X89" s="131"/>
      <c r="Y89" s="131"/>
      <c r="Z89" s="131"/>
      <c r="AA89" s="131"/>
    </row>
    <row r="90" spans="1:27" s="305" customFormat="1" ht="20.100000000000001" hidden="1" customHeight="1">
      <c r="A90" s="253">
        <v>30400014</v>
      </c>
      <c r="B90" s="145" t="s">
        <v>507</v>
      </c>
      <c r="C90" s="125" t="s">
        <v>179</v>
      </c>
      <c r="D90" s="563">
        <v>5.03</v>
      </c>
      <c r="E90" s="563"/>
      <c r="F90" s="563"/>
      <c r="G90" s="127"/>
      <c r="H90" s="552">
        <f t="shared" si="19"/>
        <v>0</v>
      </c>
      <c r="I90" s="128"/>
      <c r="J90" s="128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8">
        <f t="shared" si="21"/>
        <v>0</v>
      </c>
      <c r="O90" s="560"/>
      <c r="P90" s="560"/>
      <c r="Q90" s="560"/>
      <c r="R90" s="560"/>
      <c r="S90" s="560"/>
      <c r="T90" s="560"/>
      <c r="U90" s="560"/>
      <c r="V90" s="131">
        <f t="shared" si="22"/>
        <v>0</v>
      </c>
      <c r="W90" s="553" t="str">
        <f t="shared" si="18"/>
        <v/>
      </c>
      <c r="X90" s="131"/>
      <c r="Y90" s="131"/>
      <c r="Z90" s="131"/>
      <c r="AA90" s="131"/>
    </row>
    <row r="91" spans="1:27" s="305" customFormat="1" ht="20.100000000000001" hidden="1" customHeight="1">
      <c r="A91" s="253">
        <v>30400013</v>
      </c>
      <c r="B91" s="145" t="s">
        <v>468</v>
      </c>
      <c r="C91" s="125" t="s">
        <v>203</v>
      </c>
      <c r="D91" s="563">
        <v>5.03</v>
      </c>
      <c r="E91" s="563"/>
      <c r="F91" s="563"/>
      <c r="G91" s="127"/>
      <c r="H91" s="552">
        <f t="shared" si="19"/>
        <v>0</v>
      </c>
      <c r="I91" s="128"/>
      <c r="J91" s="128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8">
        <f t="shared" si="21"/>
        <v>0</v>
      </c>
      <c r="O91" s="560"/>
      <c r="P91" s="560"/>
      <c r="Q91" s="560"/>
      <c r="R91" s="560"/>
      <c r="S91" s="560"/>
      <c r="T91" s="560"/>
      <c r="U91" s="560"/>
      <c r="V91" s="131">
        <f t="shared" si="22"/>
        <v>0</v>
      </c>
      <c r="W91" s="553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63">
        <v>5.03</v>
      </c>
      <c r="E92" s="563"/>
      <c r="F92" s="563"/>
      <c r="G92" s="127"/>
      <c r="H92" s="552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60"/>
      <c r="P92" s="560"/>
      <c r="Q92" s="560"/>
      <c r="R92" s="560"/>
      <c r="S92" s="560"/>
      <c r="T92" s="560"/>
      <c r="U92" s="56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63">
        <v>5.03</v>
      </c>
      <c r="E93" s="563"/>
      <c r="F93" s="563"/>
      <c r="G93" s="127"/>
      <c r="H93" s="552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60"/>
      <c r="P93" s="560"/>
      <c r="Q93" s="560"/>
      <c r="R93" s="560"/>
      <c r="S93" s="560"/>
      <c r="T93" s="560"/>
      <c r="U93" s="56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63"/>
      <c r="F94" s="563"/>
      <c r="G94" s="127"/>
      <c r="H94" s="552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60"/>
      <c r="P94" s="560"/>
      <c r="Q94" s="560"/>
      <c r="R94" s="560"/>
      <c r="S94" s="560"/>
      <c r="T94" s="560"/>
      <c r="U94" s="56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63">
        <v>5.03</v>
      </c>
      <c r="E95" s="563"/>
      <c r="F95" s="563"/>
      <c r="G95" s="146"/>
      <c r="H95" s="552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60"/>
      <c r="P95" s="560"/>
      <c r="Q95" s="560"/>
      <c r="R95" s="560"/>
      <c r="S95" s="560"/>
      <c r="T95" s="560"/>
      <c r="U95" s="56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63">
        <v>5.03</v>
      </c>
      <c r="E96" s="563"/>
      <c r="F96" s="563"/>
      <c r="G96" s="127"/>
      <c r="H96" s="552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60"/>
      <c r="P96" s="560"/>
      <c r="Q96" s="560"/>
      <c r="R96" s="560"/>
      <c r="S96" s="560"/>
      <c r="T96" s="560"/>
      <c r="U96" s="56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63">
        <v>5.03</v>
      </c>
      <c r="E97" s="563"/>
      <c r="F97" s="563"/>
      <c r="G97" s="127"/>
      <c r="H97" s="552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60"/>
      <c r="P97" s="560"/>
      <c r="Q97" s="560"/>
      <c r="R97" s="560"/>
      <c r="S97" s="560"/>
      <c r="T97" s="560"/>
      <c r="U97" s="56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63">
        <v>5.03</v>
      </c>
      <c r="E98" s="563"/>
      <c r="F98" s="563"/>
      <c r="G98" s="127"/>
      <c r="H98" s="552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60"/>
      <c r="P98" s="560"/>
      <c r="Q98" s="560"/>
      <c r="R98" s="560"/>
      <c r="S98" s="560"/>
      <c r="T98" s="560"/>
      <c r="U98" s="56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63">
        <v>5.03</v>
      </c>
      <c r="E99" s="563"/>
      <c r="F99" s="563"/>
      <c r="G99" s="127"/>
      <c r="H99" s="552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60"/>
      <c r="P99" s="560"/>
      <c r="Q99" s="560"/>
      <c r="R99" s="560"/>
      <c r="S99" s="560"/>
      <c r="T99" s="560"/>
      <c r="U99" s="56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63">
        <v>5.03</v>
      </c>
      <c r="E100" s="563"/>
      <c r="F100" s="563"/>
      <c r="G100" s="127"/>
      <c r="H100" s="552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60"/>
      <c r="P100" s="560"/>
      <c r="Q100" s="560"/>
      <c r="R100" s="560"/>
      <c r="S100" s="560"/>
      <c r="T100" s="560"/>
      <c r="U100" s="56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63">
        <v>5.03</v>
      </c>
      <c r="E101" s="563"/>
      <c r="F101" s="563"/>
      <c r="G101" s="127"/>
      <c r="H101" s="552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60"/>
      <c r="P101" s="560"/>
      <c r="Q101" s="560"/>
      <c r="R101" s="560"/>
      <c r="S101" s="560"/>
      <c r="T101" s="560"/>
      <c r="U101" s="56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63">
        <v>5.03</v>
      </c>
      <c r="E102" s="563"/>
      <c r="F102" s="563"/>
      <c r="G102" s="127"/>
      <c r="H102" s="552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60"/>
      <c r="P102" s="560"/>
      <c r="Q102" s="560"/>
      <c r="R102" s="560"/>
      <c r="S102" s="560"/>
      <c r="T102" s="560"/>
      <c r="U102" s="56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51" t="s">
        <v>222</v>
      </c>
      <c r="C103" s="125" t="s">
        <v>181</v>
      </c>
      <c r="D103" s="563">
        <v>10.199999999999999</v>
      </c>
      <c r="E103" s="563"/>
      <c r="F103" s="563"/>
      <c r="G103" s="127"/>
      <c r="H103" s="552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60"/>
      <c r="P103" s="560"/>
      <c r="Q103" s="560"/>
      <c r="R103" s="560"/>
      <c r="S103" s="560"/>
      <c r="T103" s="560"/>
      <c r="U103" s="56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51" t="s">
        <v>222</v>
      </c>
      <c r="C104" s="125" t="s">
        <v>179</v>
      </c>
      <c r="D104" s="563">
        <v>10.199999999999999</v>
      </c>
      <c r="E104" s="563"/>
      <c r="F104" s="563"/>
      <c r="G104" s="127"/>
      <c r="H104" s="552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60"/>
      <c r="P104" s="560"/>
      <c r="Q104" s="560"/>
      <c r="R104" s="560"/>
      <c r="S104" s="560"/>
      <c r="T104" s="560"/>
      <c r="U104" s="56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51" t="s">
        <v>222</v>
      </c>
      <c r="C105" s="125" t="s">
        <v>221</v>
      </c>
      <c r="D105" s="563">
        <v>10.199999999999999</v>
      </c>
      <c r="E105" s="563"/>
      <c r="F105" s="563"/>
      <c r="G105" s="127"/>
      <c r="H105" s="552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60"/>
      <c r="P105" s="560"/>
      <c r="Q105" s="560"/>
      <c r="R105" s="560"/>
      <c r="S105" s="560"/>
      <c r="T105" s="560"/>
      <c r="U105" s="56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51" t="s">
        <v>222</v>
      </c>
      <c r="C106" s="125" t="s">
        <v>186</v>
      </c>
      <c r="D106" s="563">
        <v>10.199999999999999</v>
      </c>
      <c r="E106" s="563"/>
      <c r="F106" s="563"/>
      <c r="G106" s="127"/>
      <c r="H106" s="552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60"/>
      <c r="P106" s="560"/>
      <c r="Q106" s="560"/>
      <c r="R106" s="560"/>
      <c r="S106" s="560"/>
      <c r="T106" s="560"/>
      <c r="U106" s="56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51" t="s">
        <v>393</v>
      </c>
      <c r="C107" s="177" t="s">
        <v>395</v>
      </c>
      <c r="D107" s="563">
        <v>5</v>
      </c>
      <c r="E107" s="563"/>
      <c r="F107" s="563"/>
      <c r="G107" s="127"/>
      <c r="H107" s="552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60"/>
      <c r="P107" s="560"/>
      <c r="Q107" s="560"/>
      <c r="R107" s="560"/>
      <c r="S107" s="560"/>
      <c r="T107" s="560"/>
      <c r="U107" s="560"/>
      <c r="V107" s="131"/>
      <c r="W107" s="132"/>
      <c r="X107" s="131"/>
      <c r="Y107" s="131"/>
      <c r="Z107" s="131"/>
      <c r="AA107" s="131"/>
    </row>
    <row r="108" spans="1:27" s="305" customFormat="1" ht="20.100000000000001" hidden="1" customHeight="1">
      <c r="A108" s="253">
        <v>30400028</v>
      </c>
      <c r="B108" s="551" t="s">
        <v>393</v>
      </c>
      <c r="C108" s="177" t="s">
        <v>402</v>
      </c>
      <c r="D108" s="563">
        <v>5</v>
      </c>
      <c r="E108" s="563"/>
      <c r="F108" s="563"/>
      <c r="G108" s="127"/>
      <c r="H108" s="552">
        <f t="shared" si="19"/>
        <v>0</v>
      </c>
      <c r="I108" s="128"/>
      <c r="J108" s="128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8">
        <f t="shared" si="23"/>
        <v>0</v>
      </c>
      <c r="O108" s="560"/>
      <c r="P108" s="560"/>
      <c r="Q108" s="560"/>
      <c r="R108" s="560"/>
      <c r="S108" s="560"/>
      <c r="T108" s="560"/>
      <c r="U108" s="560"/>
      <c r="V108" s="131"/>
      <c r="W108" s="553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51" t="s">
        <v>404</v>
      </c>
      <c r="C109" s="177" t="s">
        <v>405</v>
      </c>
      <c r="D109" s="563">
        <v>5</v>
      </c>
      <c r="E109" s="563"/>
      <c r="F109" s="563"/>
      <c r="G109" s="127"/>
      <c r="H109" s="552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60"/>
      <c r="P109" s="560"/>
      <c r="Q109" s="560"/>
      <c r="R109" s="560"/>
      <c r="S109" s="560"/>
      <c r="T109" s="560"/>
      <c r="U109" s="56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51" t="s">
        <v>486</v>
      </c>
      <c r="C110" s="177" t="s">
        <v>372</v>
      </c>
      <c r="D110" s="563">
        <v>5</v>
      </c>
      <c r="E110" s="563"/>
      <c r="F110" s="563"/>
      <c r="G110" s="127"/>
      <c r="H110" s="552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60"/>
      <c r="P110" s="560"/>
      <c r="Q110" s="560"/>
      <c r="R110" s="560"/>
      <c r="S110" s="560"/>
      <c r="T110" s="560"/>
      <c r="U110" s="56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51" t="s">
        <v>343</v>
      </c>
      <c r="C111" s="125" t="s">
        <v>345</v>
      </c>
      <c r="D111" s="563">
        <v>5</v>
      </c>
      <c r="E111" s="563"/>
      <c r="F111" s="563"/>
      <c r="G111" s="127"/>
      <c r="H111" s="552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60"/>
      <c r="P111" s="560"/>
      <c r="Q111" s="560"/>
      <c r="R111" s="560"/>
      <c r="S111" s="560"/>
      <c r="T111" s="560"/>
      <c r="U111" s="56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51" t="s">
        <v>343</v>
      </c>
      <c r="C112" s="125" t="s">
        <v>347</v>
      </c>
      <c r="D112" s="563">
        <v>5</v>
      </c>
      <c r="E112" s="563"/>
      <c r="F112" s="563"/>
      <c r="G112" s="127"/>
      <c r="H112" s="552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60"/>
      <c r="P112" s="560"/>
      <c r="Q112" s="560"/>
      <c r="R112" s="560"/>
      <c r="S112" s="560"/>
      <c r="T112" s="560"/>
      <c r="U112" s="560"/>
      <c r="V112" s="131"/>
      <c r="W112" s="132"/>
      <c r="X112" s="131"/>
      <c r="Y112" s="131"/>
      <c r="Z112" s="131"/>
      <c r="AA112" s="131"/>
    </row>
    <row r="113" spans="1:27" s="305" customFormat="1" ht="20.100000000000001" hidden="1" customHeight="1">
      <c r="A113" s="253">
        <v>30400001</v>
      </c>
      <c r="B113" s="145" t="s">
        <v>508</v>
      </c>
      <c r="C113" s="125" t="s">
        <v>187</v>
      </c>
      <c r="D113" s="563">
        <v>5.0599999999999996</v>
      </c>
      <c r="E113" s="563"/>
      <c r="F113" s="563"/>
      <c r="G113" s="127"/>
      <c r="H113" s="552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560"/>
      <c r="P113" s="560"/>
      <c r="Q113" s="560"/>
      <c r="R113" s="560"/>
      <c r="S113" s="560"/>
      <c r="T113" s="560"/>
      <c r="U113" s="560"/>
      <c r="V113" s="131">
        <f>SUM(X113:AA113)</f>
        <v>0</v>
      </c>
      <c r="W113" s="553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63">
        <v>5.0599999999999996</v>
      </c>
      <c r="E114" s="563"/>
      <c r="F114" s="563"/>
      <c r="G114" s="127"/>
      <c r="H114" s="552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60"/>
      <c r="P114" s="560"/>
      <c r="Q114" s="560"/>
      <c r="R114" s="560"/>
      <c r="S114" s="560"/>
      <c r="T114" s="560"/>
      <c r="U114" s="56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63">
        <v>5</v>
      </c>
      <c r="E115" s="563"/>
      <c r="F115" s="563"/>
      <c r="G115" s="127"/>
      <c r="H115" s="552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60"/>
      <c r="P115" s="560"/>
      <c r="Q115" s="560"/>
      <c r="R115" s="560"/>
      <c r="S115" s="560"/>
      <c r="T115" s="560"/>
      <c r="U115" s="560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63">
        <v>5</v>
      </c>
      <c r="E116" s="563"/>
      <c r="F116" s="563"/>
      <c r="G116" s="127"/>
      <c r="H116" s="552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60"/>
      <c r="P116" s="560"/>
      <c r="Q116" s="560"/>
      <c r="R116" s="560"/>
      <c r="S116" s="560"/>
      <c r="T116" s="560"/>
      <c r="U116" s="560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572">
        <v>5</v>
      </c>
      <c r="E117" s="572"/>
      <c r="F117" s="572">
        <v>20170405</v>
      </c>
      <c r="G117" s="127">
        <v>64</v>
      </c>
      <c r="H117" s="570">
        <f t="shared" si="19"/>
        <v>320</v>
      </c>
      <c r="I117" s="128">
        <v>3</v>
      </c>
      <c r="J117" s="128"/>
      <c r="K117" s="130">
        <f t="array" ref="K117">IF(ISERROR(G117/L117),"",G117/L117)</f>
        <v>2.6666666666666665</v>
      </c>
      <c r="L117" s="128">
        <v>24</v>
      </c>
      <c r="M117" s="108"/>
      <c r="N117" s="128"/>
      <c r="O117" s="566"/>
      <c r="P117" s="566"/>
      <c r="Q117" s="566"/>
      <c r="R117" s="566"/>
      <c r="S117" s="566"/>
      <c r="T117" s="566"/>
      <c r="U117" s="566"/>
      <c r="V117" s="131"/>
      <c r="W117" s="568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63">
        <v>5.07</v>
      </c>
      <c r="E118" s="563"/>
      <c r="F118" s="563"/>
      <c r="G118" s="127"/>
      <c r="H118" s="552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60"/>
      <c r="P118" s="560"/>
      <c r="Q118" s="560"/>
      <c r="R118" s="560"/>
      <c r="S118" s="560"/>
      <c r="T118" s="560"/>
      <c r="U118" s="56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63">
        <v>5.07</v>
      </c>
      <c r="E119" s="563"/>
      <c r="F119" s="563"/>
      <c r="G119" s="127"/>
      <c r="H119" s="552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60"/>
      <c r="P119" s="560"/>
      <c r="Q119" s="560"/>
      <c r="R119" s="560"/>
      <c r="S119" s="560"/>
      <c r="T119" s="560"/>
      <c r="U119" s="56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s="385" customFormat="1" ht="20.100000000000001" customHeight="1">
      <c r="A120" s="422">
        <v>30400006</v>
      </c>
      <c r="B120" s="467" t="s">
        <v>223</v>
      </c>
      <c r="C120" s="423" t="s">
        <v>186</v>
      </c>
      <c r="D120" s="376">
        <v>5.0599999999999996</v>
      </c>
      <c r="E120" s="376"/>
      <c r="F120" s="498">
        <v>20170415</v>
      </c>
      <c r="G120" s="377">
        <v>90</v>
      </c>
      <c r="H120" s="378">
        <f t="shared" si="19"/>
        <v>455.4</v>
      </c>
      <c r="I120" s="379">
        <v>10</v>
      </c>
      <c r="J120" s="379">
        <f t="array" ref="J120">IF(ISERROR(G120/I120),"",G120/I120)</f>
        <v>9</v>
      </c>
      <c r="K120" s="378">
        <f t="array" ref="K120">IF(ISERROR(G120/L120),"",G120/L120)</f>
        <v>10</v>
      </c>
      <c r="L120" s="379">
        <v>9</v>
      </c>
      <c r="M120" s="381">
        <f>IF(ISERROR(I120-K120),"",I120-K120)</f>
        <v>0</v>
      </c>
      <c r="N120" s="379">
        <f>SUM(O120:U120)</f>
        <v>0</v>
      </c>
      <c r="O120" s="382"/>
      <c r="P120" s="382"/>
      <c r="Q120" s="382"/>
      <c r="R120" s="382"/>
      <c r="S120" s="382"/>
      <c r="T120" s="382"/>
      <c r="U120" s="382"/>
      <c r="V120" s="383">
        <f>SUM(X120:AA120)</f>
        <v>0</v>
      </c>
      <c r="W120" s="384">
        <f t="shared" si="26"/>
        <v>0</v>
      </c>
      <c r="X120" s="383"/>
      <c r="Y120" s="383"/>
      <c r="Z120" s="383"/>
      <c r="AA120" s="383"/>
    </row>
    <row r="121" spans="1:27" ht="20.100000000000001" customHeight="1">
      <c r="A121" s="611" t="s">
        <v>224</v>
      </c>
      <c r="B121" s="612"/>
      <c r="C121" s="561" t="s">
        <v>202</v>
      </c>
      <c r="D121" s="138"/>
      <c r="E121" s="138"/>
      <c r="F121" s="138"/>
      <c r="G121" s="139">
        <f>SUM(G87:G120)</f>
        <v>941</v>
      </c>
      <c r="H121" s="140">
        <f>SUM(H87:H120)</f>
        <v>4734.01</v>
      </c>
      <c r="I121" s="140">
        <f>SUM(I87:I120)</f>
        <v>90</v>
      </c>
      <c r="J121" s="129">
        <f t="array" ref="J121">IF(ISERROR(G121/I121),"",G121/I121)</f>
        <v>10.455555555555556</v>
      </c>
      <c r="K121" s="140">
        <f>SUM(K87:K120)</f>
        <v>102.09848484848484</v>
      </c>
      <c r="L121" s="141"/>
      <c r="M121" s="144">
        <f t="shared" ref="M121:V121" si="27">SUM(M87:M120)</f>
        <v>-12.43181818181818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63">
        <v>5.03</v>
      </c>
      <c r="E122" s="563"/>
      <c r="F122" s="563"/>
      <c r="G122" s="127"/>
      <c r="H122" s="552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60"/>
      <c r="P122" s="560"/>
      <c r="Q122" s="560"/>
      <c r="R122" s="560"/>
      <c r="S122" s="560"/>
      <c r="T122" s="560"/>
      <c r="U122" s="560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63">
        <v>5.03</v>
      </c>
      <c r="E123" s="563"/>
      <c r="F123" s="563"/>
      <c r="G123" s="127"/>
      <c r="H123" s="552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60"/>
      <c r="P123" s="560"/>
      <c r="Q123" s="560"/>
      <c r="R123" s="560"/>
      <c r="S123" s="560"/>
      <c r="T123" s="560"/>
      <c r="U123" s="560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63">
        <v>5.04</v>
      </c>
      <c r="E124" s="563"/>
      <c r="F124" s="563"/>
      <c r="G124" s="127"/>
      <c r="H124" s="552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60"/>
      <c r="P124" s="560"/>
      <c r="Q124" s="560"/>
      <c r="R124" s="560"/>
      <c r="S124" s="560"/>
      <c r="T124" s="560"/>
      <c r="U124" s="560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63">
        <v>5.03</v>
      </c>
      <c r="E125" s="563"/>
      <c r="F125" s="563"/>
      <c r="G125" s="127"/>
      <c r="H125" s="552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60"/>
      <c r="P125" s="560"/>
      <c r="Q125" s="560"/>
      <c r="R125" s="560"/>
      <c r="S125" s="560"/>
      <c r="T125" s="560"/>
      <c r="U125" s="56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57" t="s">
        <v>203</v>
      </c>
      <c r="D126" s="563">
        <v>5.03</v>
      </c>
      <c r="E126" s="563"/>
      <c r="F126" s="563"/>
      <c r="G126" s="127"/>
      <c r="H126" s="552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60"/>
      <c r="P126" s="560"/>
      <c r="Q126" s="560"/>
      <c r="R126" s="560"/>
      <c r="S126" s="560"/>
      <c r="T126" s="560"/>
      <c r="U126" s="56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63">
        <v>5.03</v>
      </c>
      <c r="E127" s="563"/>
      <c r="F127" s="563"/>
      <c r="G127" s="127"/>
      <c r="H127" s="552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60"/>
      <c r="P127" s="560"/>
      <c r="Q127" s="560"/>
      <c r="R127" s="560"/>
      <c r="S127" s="560"/>
      <c r="T127" s="560"/>
      <c r="U127" s="56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63">
        <v>5.03</v>
      </c>
      <c r="E128" s="563"/>
      <c r="F128" s="563"/>
      <c r="G128" s="127"/>
      <c r="H128" s="552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60"/>
      <c r="P128" s="560"/>
      <c r="Q128" s="560"/>
      <c r="R128" s="560"/>
      <c r="S128" s="560"/>
      <c r="T128" s="560"/>
      <c r="U128" s="56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57" t="s">
        <v>228</v>
      </c>
      <c r="D129" s="563">
        <v>5.03</v>
      </c>
      <c r="E129" s="563"/>
      <c r="F129" s="563"/>
      <c r="G129" s="127"/>
      <c r="H129" s="552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60"/>
      <c r="P129" s="560"/>
      <c r="Q129" s="560"/>
      <c r="R129" s="560"/>
      <c r="S129" s="560"/>
      <c r="T129" s="560"/>
      <c r="U129" s="56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57" t="s">
        <v>212</v>
      </c>
      <c r="D130" s="563">
        <v>5.03</v>
      </c>
      <c r="E130" s="563"/>
      <c r="F130" s="563"/>
      <c r="G130" s="127"/>
      <c r="H130" s="552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60"/>
      <c r="P130" s="560"/>
      <c r="Q130" s="560"/>
      <c r="R130" s="560"/>
      <c r="S130" s="560"/>
      <c r="T130" s="560"/>
      <c r="U130" s="56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57" t="s">
        <v>203</v>
      </c>
      <c r="D131" s="563">
        <v>5.03</v>
      </c>
      <c r="E131" s="563"/>
      <c r="F131" s="563"/>
      <c r="G131" s="127"/>
      <c r="H131" s="552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60"/>
      <c r="P131" s="560"/>
      <c r="Q131" s="560"/>
      <c r="R131" s="560"/>
      <c r="S131" s="560"/>
      <c r="T131" s="560"/>
      <c r="U131" s="56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57" t="s">
        <v>186</v>
      </c>
      <c r="D132" s="563">
        <v>5.03</v>
      </c>
      <c r="E132" s="563"/>
      <c r="F132" s="563"/>
      <c r="G132" s="127"/>
      <c r="H132" s="552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60"/>
      <c r="P132" s="560"/>
      <c r="Q132" s="560"/>
      <c r="R132" s="560"/>
      <c r="S132" s="560"/>
      <c r="T132" s="560"/>
      <c r="U132" s="56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57" t="s">
        <v>228</v>
      </c>
      <c r="D133" s="563">
        <v>5.03</v>
      </c>
      <c r="E133" s="563"/>
      <c r="F133" s="563"/>
      <c r="G133" s="127"/>
      <c r="H133" s="552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60"/>
      <c r="P133" s="560"/>
      <c r="Q133" s="560"/>
      <c r="R133" s="560"/>
      <c r="S133" s="560"/>
      <c r="T133" s="560"/>
      <c r="U133" s="56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57" t="s">
        <v>199</v>
      </c>
      <c r="D134" s="563">
        <v>5.03</v>
      </c>
      <c r="E134" s="563"/>
      <c r="F134" s="563"/>
      <c r="G134" s="127"/>
      <c r="H134" s="552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60"/>
      <c r="P134" s="560"/>
      <c r="Q134" s="560"/>
      <c r="R134" s="560"/>
      <c r="S134" s="560"/>
      <c r="T134" s="560"/>
      <c r="U134" s="56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63">
        <v>5.0599999999999996</v>
      </c>
      <c r="E135" s="563"/>
      <c r="F135" s="563"/>
      <c r="G135" s="127"/>
      <c r="H135" s="552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60"/>
      <c r="P135" s="560"/>
      <c r="Q135" s="560"/>
      <c r="R135" s="560"/>
      <c r="S135" s="560"/>
      <c r="T135" s="560"/>
      <c r="U135" s="56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63">
        <v>5.0599999999999996</v>
      </c>
      <c r="E136" s="563"/>
      <c r="F136" s="563"/>
      <c r="G136" s="127"/>
      <c r="H136" s="552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60"/>
      <c r="P136" s="560"/>
      <c r="Q136" s="560"/>
      <c r="R136" s="560"/>
      <c r="S136" s="560"/>
      <c r="T136" s="560"/>
      <c r="U136" s="56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11" t="s">
        <v>231</v>
      </c>
      <c r="B137" s="612"/>
      <c r="C137" s="561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63">
        <v>5.04</v>
      </c>
      <c r="E138" s="563"/>
      <c r="F138" s="563"/>
      <c r="G138" s="127"/>
      <c r="H138" s="552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60"/>
      <c r="P138" s="560"/>
      <c r="Q138" s="560"/>
      <c r="R138" s="560"/>
      <c r="S138" s="560"/>
      <c r="T138" s="560"/>
      <c r="U138" s="56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63">
        <v>5.04</v>
      </c>
      <c r="E139" s="563"/>
      <c r="F139" s="563"/>
      <c r="G139" s="127"/>
      <c r="H139" s="552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60"/>
      <c r="P139" s="560"/>
      <c r="Q139" s="560"/>
      <c r="R139" s="560"/>
      <c r="S139" s="560"/>
      <c r="T139" s="560"/>
      <c r="U139" s="56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63">
        <v>5.04</v>
      </c>
      <c r="E140" s="563"/>
      <c r="F140" s="563"/>
      <c r="G140" s="127"/>
      <c r="H140" s="552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60"/>
      <c r="P140" s="560"/>
      <c r="Q140" s="560"/>
      <c r="R140" s="560"/>
      <c r="S140" s="560"/>
      <c r="T140" s="560"/>
      <c r="U140" s="56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63">
        <v>5.04</v>
      </c>
      <c r="E141" s="563"/>
      <c r="F141" s="563"/>
      <c r="G141" s="127"/>
      <c r="H141" s="552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60"/>
      <c r="P141" s="560"/>
      <c r="Q141" s="560"/>
      <c r="R141" s="560"/>
      <c r="S141" s="560"/>
      <c r="T141" s="560"/>
      <c r="U141" s="56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63">
        <v>5.04</v>
      </c>
      <c r="E142" s="563"/>
      <c r="F142" s="563"/>
      <c r="G142" s="127"/>
      <c r="H142" s="552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60"/>
      <c r="P142" s="560"/>
      <c r="Q142" s="560"/>
      <c r="R142" s="560"/>
      <c r="S142" s="560"/>
      <c r="T142" s="560"/>
      <c r="U142" s="56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63">
        <v>5.04</v>
      </c>
      <c r="E143" s="563"/>
      <c r="F143" s="563"/>
      <c r="G143" s="127"/>
      <c r="H143" s="552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60"/>
      <c r="P143" s="560"/>
      <c r="Q143" s="560"/>
      <c r="R143" s="560"/>
      <c r="S143" s="560"/>
      <c r="T143" s="560"/>
      <c r="U143" s="560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63">
        <v>5.04</v>
      </c>
      <c r="E144" s="563"/>
      <c r="F144" s="563"/>
      <c r="G144" s="127"/>
      <c r="H144" s="552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60"/>
      <c r="P144" s="560"/>
      <c r="Q144" s="560"/>
      <c r="R144" s="560"/>
      <c r="S144" s="560"/>
      <c r="T144" s="560"/>
      <c r="U144" s="560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572">
        <v>5.04</v>
      </c>
      <c r="E145" s="572"/>
      <c r="F145" s="572">
        <v>201470411</v>
      </c>
      <c r="G145" s="127">
        <v>1</v>
      </c>
      <c r="H145" s="570">
        <f t="shared" si="32"/>
        <v>5.04</v>
      </c>
      <c r="I145" s="128">
        <v>0.05</v>
      </c>
      <c r="J145" s="128"/>
      <c r="K145" s="130">
        <f t="array" ref="K145">IF(ISERROR(G145/L145),"",G145/L145)</f>
        <v>7.407407407407407E-2</v>
      </c>
      <c r="L145" s="128">
        <v>13.5</v>
      </c>
      <c r="M145" s="108"/>
      <c r="N145" s="128"/>
      <c r="O145" s="566"/>
      <c r="P145" s="566"/>
      <c r="Q145" s="566"/>
      <c r="R145" s="566"/>
      <c r="S145" s="566"/>
      <c r="T145" s="566"/>
      <c r="U145" s="566"/>
      <c r="V145" s="131"/>
      <c r="W145" s="568"/>
      <c r="X145" s="131"/>
      <c r="Y145" s="131"/>
      <c r="Z145" s="131"/>
      <c r="AA145" s="131"/>
    </row>
    <row r="146" spans="1:27" s="385" customFormat="1" ht="20.100000000000001" customHeight="1">
      <c r="A146" s="374">
        <v>30400018</v>
      </c>
      <c r="B146" s="375" t="s">
        <v>436</v>
      </c>
      <c r="C146" s="423" t="s">
        <v>181</v>
      </c>
      <c r="D146" s="376">
        <v>5.04</v>
      </c>
      <c r="E146" s="376"/>
      <c r="F146" s="376">
        <v>20170413</v>
      </c>
      <c r="G146" s="377">
        <f>90*8+29+13+90</f>
        <v>852</v>
      </c>
      <c r="H146" s="378">
        <f t="shared" si="32"/>
        <v>4294.08</v>
      </c>
      <c r="I146" s="379">
        <v>65</v>
      </c>
      <c r="J146" s="379"/>
      <c r="K146" s="380">
        <f t="array" ref="K146">IF(ISERROR(G146/L146),"",G146/L146)</f>
        <v>63.111111111111114</v>
      </c>
      <c r="L146" s="379">
        <v>13.5</v>
      </c>
      <c r="M146" s="381"/>
      <c r="N146" s="379"/>
      <c r="O146" s="382"/>
      <c r="P146" s="382"/>
      <c r="Q146" s="382"/>
      <c r="R146" s="382"/>
      <c r="S146" s="382"/>
      <c r="T146" s="382"/>
      <c r="U146" s="382"/>
      <c r="V146" s="383"/>
      <c r="W146" s="384"/>
      <c r="X146" s="383"/>
      <c r="Y146" s="383"/>
      <c r="Z146" s="383"/>
      <c r="AA146" s="383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63">
        <v>5.04</v>
      </c>
      <c r="E147" s="563"/>
      <c r="F147" s="563"/>
      <c r="G147" s="127"/>
      <c r="H147" s="552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60"/>
      <c r="P147" s="560"/>
      <c r="Q147" s="560"/>
      <c r="R147" s="560"/>
      <c r="S147" s="560"/>
      <c r="T147" s="560"/>
      <c r="U147" s="56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11" t="s">
        <v>234</v>
      </c>
      <c r="B148" s="612"/>
      <c r="C148" s="561" t="s">
        <v>202</v>
      </c>
      <c r="D148" s="138"/>
      <c r="E148" s="138"/>
      <c r="F148" s="138"/>
      <c r="G148" s="139">
        <f>SUM(G138:G147)</f>
        <v>853</v>
      </c>
      <c r="H148" s="140">
        <f>SUM(H138:H147)</f>
        <v>4299.12</v>
      </c>
      <c r="I148" s="140">
        <f>SUM(I138:I147)</f>
        <v>65.05</v>
      </c>
      <c r="J148" s="129">
        <f t="array" ref="J148">IF(ISERROR(G148/I148),"",G148/I148)</f>
        <v>13.112990007686395</v>
      </c>
      <c r="K148" s="140">
        <f>SUM(K138:K147)</f>
        <v>63.18518518518519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customHeight="1">
      <c r="A149" s="253">
        <v>30700013</v>
      </c>
      <c r="B149" s="252" t="s">
        <v>103</v>
      </c>
      <c r="C149" s="565"/>
      <c r="D149" s="572">
        <v>3.65</v>
      </c>
      <c r="E149" s="572"/>
      <c r="F149" s="571">
        <v>20170415</v>
      </c>
      <c r="G149" s="127">
        <f>17+28</f>
        <v>45</v>
      </c>
      <c r="H149" s="570">
        <f t="shared" ref="H149:H162" si="40">D149*G149</f>
        <v>164.25</v>
      </c>
      <c r="I149" s="128">
        <v>10</v>
      </c>
      <c r="J149" s="128">
        <f t="array" ref="J149">IF(ISERROR(G149/I149),"",G149/I149)</f>
        <v>4.5</v>
      </c>
      <c r="K149" s="570">
        <f t="array" ref="K149">IF(ISERROR(G149/L149),"",G149/L149)</f>
        <v>9</v>
      </c>
      <c r="L149" s="128">
        <v>5</v>
      </c>
      <c r="M149" s="108">
        <f>IF(ISERROR(I149-K149),"",I149-K149)</f>
        <v>1</v>
      </c>
      <c r="N149" s="128">
        <f>SUM(O149:U149)</f>
        <v>0</v>
      </c>
      <c r="O149" s="566"/>
      <c r="P149" s="566"/>
      <c r="Q149" s="566"/>
      <c r="R149" s="566"/>
      <c r="S149" s="566"/>
      <c r="T149" s="566"/>
      <c r="U149" s="566"/>
      <c r="V149" s="131">
        <f>SUM(X149:AA149)</f>
        <v>0</v>
      </c>
      <c r="W149" s="568">
        <f t="shared" si="39"/>
        <v>0</v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58"/>
      <c r="D150" s="563">
        <v>6.58</v>
      </c>
      <c r="E150" s="563"/>
      <c r="F150" s="563"/>
      <c r="G150" s="127"/>
      <c r="H150" s="552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60"/>
      <c r="P150" s="560"/>
      <c r="Q150" s="560"/>
      <c r="R150" s="560"/>
      <c r="S150" s="560"/>
      <c r="T150" s="560"/>
      <c r="U150" s="56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58"/>
      <c r="D151" s="563">
        <v>7.8</v>
      </c>
      <c r="E151" s="563"/>
      <c r="F151" s="563"/>
      <c r="G151" s="127"/>
      <c r="H151" s="552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60"/>
      <c r="P151" s="560"/>
      <c r="Q151" s="560"/>
      <c r="R151" s="560"/>
      <c r="S151" s="560"/>
      <c r="T151" s="560"/>
      <c r="U151" s="560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565"/>
      <c r="D152" s="572">
        <v>4.4000000000000004</v>
      </c>
      <c r="E152" s="572"/>
      <c r="F152" s="572">
        <v>20170402</v>
      </c>
      <c r="G152" s="127">
        <f>67+64</f>
        <v>131</v>
      </c>
      <c r="H152" s="570">
        <f t="shared" si="40"/>
        <v>576.40000000000009</v>
      </c>
      <c r="I152" s="128">
        <v>25</v>
      </c>
      <c r="J152" s="128">
        <f t="array" ref="J152">IF(ISERROR(G152/I152),"",G152/I152)</f>
        <v>5.24</v>
      </c>
      <c r="K152" s="130">
        <f t="array" ref="K152">IF(ISERROR(G152/L152),"",G152/L152)</f>
        <v>22.586206896551726</v>
      </c>
      <c r="L152" s="128">
        <v>5.8</v>
      </c>
      <c r="M152" s="108">
        <f>IF(ISERROR(I152-K152),"",I152-K152)</f>
        <v>2.413793103448274</v>
      </c>
      <c r="N152" s="128">
        <f>SUM(O152:U152)</f>
        <v>0</v>
      </c>
      <c r="O152" s="566"/>
      <c r="P152" s="566"/>
      <c r="Q152" s="566"/>
      <c r="R152" s="566"/>
      <c r="S152" s="566"/>
      <c r="T152" s="566"/>
      <c r="U152" s="566"/>
      <c r="V152" s="131">
        <f>SUM(X152:AA152)</f>
        <v>0</v>
      </c>
      <c r="W152" s="568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63"/>
      <c r="E153" s="563"/>
      <c r="F153" s="563"/>
      <c r="G153" s="127"/>
      <c r="H153" s="552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60"/>
      <c r="P153" s="560"/>
      <c r="Q153" s="560"/>
      <c r="R153" s="560"/>
      <c r="S153" s="560"/>
      <c r="T153" s="560"/>
      <c r="U153" s="56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58" t="s">
        <v>239</v>
      </c>
      <c r="C154" s="558" t="s">
        <v>179</v>
      </c>
      <c r="D154" s="563">
        <v>6.04</v>
      </c>
      <c r="E154" s="563"/>
      <c r="F154" s="563"/>
      <c r="G154" s="127"/>
      <c r="H154" s="552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60"/>
      <c r="P154" s="560"/>
      <c r="Q154" s="560"/>
      <c r="R154" s="560"/>
      <c r="S154" s="560"/>
      <c r="T154" s="560"/>
      <c r="U154" s="56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58" t="s">
        <v>239</v>
      </c>
      <c r="C155" s="558" t="s">
        <v>186</v>
      </c>
      <c r="D155" s="563">
        <v>6.04</v>
      </c>
      <c r="E155" s="563"/>
      <c r="F155" s="563"/>
      <c r="G155" s="127"/>
      <c r="H155" s="552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60"/>
      <c r="P155" s="560"/>
      <c r="Q155" s="560"/>
      <c r="R155" s="560"/>
      <c r="S155" s="560"/>
      <c r="T155" s="560"/>
      <c r="U155" s="560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58" t="s">
        <v>440</v>
      </c>
      <c r="C156" s="558" t="s">
        <v>179</v>
      </c>
      <c r="D156" s="563">
        <v>6</v>
      </c>
      <c r="E156" s="563"/>
      <c r="F156" s="563"/>
      <c r="G156" s="127"/>
      <c r="H156" s="552">
        <f t="shared" si="40"/>
        <v>0</v>
      </c>
      <c r="I156" s="128"/>
      <c r="J156" s="129"/>
      <c r="K156" s="130"/>
      <c r="L156" s="128"/>
      <c r="M156" s="108"/>
      <c r="N156" s="129"/>
      <c r="O156" s="560"/>
      <c r="P156" s="560"/>
      <c r="Q156" s="560"/>
      <c r="R156" s="560"/>
      <c r="S156" s="560"/>
      <c r="T156" s="560"/>
      <c r="U156" s="560"/>
      <c r="V156" s="131"/>
      <c r="W156" s="132"/>
      <c r="X156" s="131"/>
      <c r="Y156" s="131"/>
      <c r="Z156" s="131"/>
      <c r="AA156" s="131"/>
    </row>
    <row r="157" spans="1:27" s="305" customFormat="1" ht="20.100000000000001" customHeight="1">
      <c r="A157" s="259">
        <v>30101016</v>
      </c>
      <c r="B157" s="565" t="s">
        <v>440</v>
      </c>
      <c r="C157" s="565" t="s">
        <v>60</v>
      </c>
      <c r="D157" s="572">
        <v>6</v>
      </c>
      <c r="E157" s="572"/>
      <c r="F157" s="572">
        <v>20170415</v>
      </c>
      <c r="G157" s="127">
        <v>31</v>
      </c>
      <c r="H157" s="570">
        <f t="shared" si="40"/>
        <v>186</v>
      </c>
      <c r="I157" s="128">
        <f>11*3</f>
        <v>33</v>
      </c>
      <c r="J157" s="128"/>
      <c r="K157" s="130"/>
      <c r="L157" s="128">
        <v>6</v>
      </c>
      <c r="M157" s="108"/>
      <c r="N157" s="128"/>
      <c r="O157" s="566"/>
      <c r="P157" s="566"/>
      <c r="Q157" s="566"/>
      <c r="R157" s="566"/>
      <c r="S157" s="566"/>
      <c r="T157" s="566"/>
      <c r="U157" s="566"/>
      <c r="V157" s="131"/>
      <c r="W157" s="568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51" t="s">
        <v>240</v>
      </c>
      <c r="C158" s="125"/>
      <c r="D158" s="563">
        <v>7.3</v>
      </c>
      <c r="E158" s="563"/>
      <c r="F158" s="563"/>
      <c r="G158" s="127"/>
      <c r="H158" s="552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60"/>
      <c r="P158" s="560"/>
      <c r="Q158" s="560"/>
      <c r="R158" s="560"/>
      <c r="S158" s="560"/>
      <c r="T158" s="560"/>
      <c r="U158" s="56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20170410</v>
      </c>
      <c r="G159" s="377">
        <f>54*11+21</f>
        <v>615</v>
      </c>
      <c r="H159" s="378">
        <f t="shared" si="40"/>
        <v>5756.4</v>
      </c>
      <c r="I159" s="379">
        <f>11*15</f>
        <v>165</v>
      </c>
      <c r="J159" s="379">
        <f t="array" ref="J159">IF(ISERROR(G159/I159),"",G159/I159)</f>
        <v>3.7272727272727271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551" t="s">
        <v>242</v>
      </c>
      <c r="C160" s="125"/>
      <c r="D160" s="563">
        <v>4.5</v>
      </c>
      <c r="E160" s="563"/>
      <c r="F160" s="563"/>
      <c r="G160" s="127"/>
      <c r="H160" s="552">
        <f t="shared" si="40"/>
        <v>0</v>
      </c>
      <c r="I160" s="128"/>
      <c r="J160" s="129"/>
      <c r="K160" s="130"/>
      <c r="L160" s="128"/>
      <c r="M160" s="108"/>
      <c r="N160" s="129"/>
      <c r="O160" s="560"/>
      <c r="P160" s="560"/>
      <c r="Q160" s="560"/>
      <c r="R160" s="560"/>
      <c r="S160" s="560"/>
      <c r="T160" s="560"/>
      <c r="U160" s="56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51" t="s">
        <v>243</v>
      </c>
      <c r="C161" s="125"/>
      <c r="D161" s="563">
        <v>4.5</v>
      </c>
      <c r="E161" s="563"/>
      <c r="F161" s="563"/>
      <c r="G161" s="127"/>
      <c r="H161" s="552">
        <f t="shared" si="40"/>
        <v>0</v>
      </c>
      <c r="I161" s="128"/>
      <c r="J161" s="129"/>
      <c r="K161" s="130"/>
      <c r="L161" s="128"/>
      <c r="M161" s="108"/>
      <c r="N161" s="129"/>
      <c r="O161" s="560"/>
      <c r="P161" s="560"/>
      <c r="Q161" s="560"/>
      <c r="R161" s="560"/>
      <c r="S161" s="560"/>
      <c r="T161" s="560"/>
      <c r="U161" s="56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63">
        <v>5.03</v>
      </c>
      <c r="E162" s="563"/>
      <c r="F162" s="563"/>
      <c r="G162" s="127"/>
      <c r="H162" s="552">
        <f t="shared" si="40"/>
        <v>0</v>
      </c>
      <c r="I162" s="128"/>
      <c r="J162" s="129"/>
      <c r="K162" s="130"/>
      <c r="L162" s="128"/>
      <c r="M162" s="108"/>
      <c r="N162" s="129"/>
      <c r="O162" s="560"/>
      <c r="P162" s="560"/>
      <c r="Q162" s="560"/>
      <c r="R162" s="560"/>
      <c r="S162" s="560"/>
      <c r="T162" s="560"/>
      <c r="U162" s="560"/>
      <c r="V162" s="131"/>
      <c r="W162" s="132"/>
      <c r="X162" s="131"/>
      <c r="Y162" s="131"/>
      <c r="Z162" s="131"/>
      <c r="AA162" s="131"/>
    </row>
    <row r="163" spans="1:27" ht="20.100000000000001" customHeight="1">
      <c r="A163" s="611" t="s">
        <v>244</v>
      </c>
      <c r="B163" s="612"/>
      <c r="C163" s="561" t="s">
        <v>202</v>
      </c>
      <c r="D163" s="138"/>
      <c r="E163" s="138"/>
      <c r="F163" s="138"/>
      <c r="G163" s="139">
        <f>SUM(G149:G161)</f>
        <v>822</v>
      </c>
      <c r="H163" s="140">
        <f>SUM(H149:H159)</f>
        <v>6683.0499999999993</v>
      </c>
      <c r="I163" s="140">
        <f>SUM(I149:I161)</f>
        <v>233</v>
      </c>
      <c r="J163" s="129">
        <f t="array" ref="J163">IF(ISERROR(G163/I163),"",G163/I163)</f>
        <v>3.5278969957081543</v>
      </c>
      <c r="K163" s="140">
        <f>SUM(K149:K159)</f>
        <v>31.586206896551726</v>
      </c>
      <c r="L163" s="141"/>
      <c r="M163" s="144">
        <f t="shared" ref="M163:V163" si="41">SUM(M149:M159)</f>
        <v>3.413793103448274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13" t="s">
        <v>246</v>
      </c>
      <c r="B164" s="614"/>
      <c r="C164" s="614"/>
      <c r="D164" s="614"/>
      <c r="E164" s="614"/>
      <c r="F164" s="615"/>
      <c r="G164" s="147">
        <f>SUM(G28,G86,G121,G137,G148,G163)</f>
        <v>4838</v>
      </c>
      <c r="H164" s="147">
        <f>SUM(H28,H86,H121,H137,H148,H163)</f>
        <v>26972.02</v>
      </c>
      <c r="I164" s="147">
        <f>SUM(I28,I86,I121,I137,I148,I163)</f>
        <v>482.05</v>
      </c>
      <c r="J164" s="148">
        <f t="array" ref="J164">IF(ISERROR(G164/I164),"",G164/I164)</f>
        <v>10.03630328804066</v>
      </c>
      <c r="K164" s="147">
        <f>SUM(K28,K86,K121,K137,K148,K163)</f>
        <v>292.11251954394629</v>
      </c>
      <c r="L164" s="148">
        <f>IF(ISERROR(G164/K164),"",G164/K164)</f>
        <v>16.562111091825891</v>
      </c>
      <c r="M164" s="147">
        <f t="shared" ref="M164:AA164" si="42">SUM(M28,M86,M121,M137,M148,M163)</f>
        <v>-10.260667692094422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6" t="s">
        <v>471</v>
      </c>
      <c r="B165" s="554" t="s">
        <v>247</v>
      </c>
      <c r="C165" s="599" t="s">
        <v>248</v>
      </c>
      <c r="D165" s="600"/>
      <c r="E165" s="670" t="s">
        <v>249</v>
      </c>
      <c r="F165" s="670"/>
      <c r="G165" s="577" t="s">
        <v>250</v>
      </c>
      <c r="H165" s="577"/>
      <c r="I165" s="607" t="s">
        <v>251</v>
      </c>
      <c r="J165" s="607"/>
      <c r="K165" s="607" t="s">
        <v>252</v>
      </c>
      <c r="L165" s="607"/>
      <c r="M165" s="607" t="s">
        <v>253</v>
      </c>
      <c r="N165" s="607"/>
      <c r="O165" s="607" t="s">
        <v>254</v>
      </c>
      <c r="P165" s="577" t="s">
        <v>255</v>
      </c>
      <c r="Q165" s="577"/>
      <c r="R165" s="577" t="s">
        <v>252</v>
      </c>
      <c r="S165" s="577"/>
      <c r="T165" s="577" t="s">
        <v>256</v>
      </c>
      <c r="U165" s="577"/>
      <c r="V165" s="577" t="s">
        <v>257</v>
      </c>
      <c r="W165" s="577"/>
      <c r="X165" s="577" t="s">
        <v>252</v>
      </c>
      <c r="Y165" s="577"/>
      <c r="Z165" s="577" t="s">
        <v>256</v>
      </c>
      <c r="AA165" s="577"/>
    </row>
    <row r="166" spans="1:27" ht="20.100000000000001" customHeight="1">
      <c r="A166" s="617"/>
      <c r="B166" s="554" t="s">
        <v>258</v>
      </c>
      <c r="C166" s="599">
        <v>1</v>
      </c>
      <c r="D166" s="600"/>
      <c r="E166" s="670">
        <f>C166*11</f>
        <v>11</v>
      </c>
      <c r="F166" s="670"/>
      <c r="G166" s="577">
        <v>1</v>
      </c>
      <c r="H166" s="577"/>
      <c r="I166" s="610">
        <f>G166*11</f>
        <v>11</v>
      </c>
      <c r="J166" s="610"/>
      <c r="K166" s="610">
        <f>E166-I166</f>
        <v>0</v>
      </c>
      <c r="L166" s="610"/>
      <c r="M166" s="608">
        <f>IF(ISERROR(K166/E166),"",K166/E166)</f>
        <v>0</v>
      </c>
      <c r="N166" s="608"/>
      <c r="O166" s="607"/>
      <c r="P166" s="577" t="s">
        <v>201</v>
      </c>
      <c r="Q166" s="577"/>
      <c r="R166" s="606">
        <f>SUM(O28:U28)</f>
        <v>0</v>
      </c>
      <c r="S166" s="606"/>
      <c r="T166" s="601" t="str">
        <f t="array" ref="T166">IF(ISERROR(R166/R173),"",R166/R173)</f>
        <v/>
      </c>
      <c r="U166" s="601"/>
      <c r="V166" s="577" t="s">
        <v>259</v>
      </c>
      <c r="W166" s="577"/>
      <c r="X166" s="604">
        <f>SUM(P27,P85,P120,P136,P147,P161)</f>
        <v>0</v>
      </c>
      <c r="Y166" s="604"/>
      <c r="Z166" s="601" t="str">
        <f t="array" ref="Z166">IF(ISERROR(X166/X173),"",X166/X173)</f>
        <v/>
      </c>
      <c r="AA166" s="601"/>
    </row>
    <row r="167" spans="1:27" ht="20.100000000000001" customHeight="1">
      <c r="A167" s="617"/>
      <c r="B167" s="554" t="s">
        <v>260</v>
      </c>
      <c r="C167" s="599">
        <v>1</v>
      </c>
      <c r="D167" s="600"/>
      <c r="E167" s="670">
        <f>C167*11</f>
        <v>11</v>
      </c>
      <c r="F167" s="670"/>
      <c r="G167" s="577">
        <v>1</v>
      </c>
      <c r="H167" s="577"/>
      <c r="I167" s="610">
        <f>G167*11</f>
        <v>11</v>
      </c>
      <c r="J167" s="610"/>
      <c r="K167" s="610">
        <f>E167-I167</f>
        <v>0</v>
      </c>
      <c r="L167" s="610"/>
      <c r="M167" s="608">
        <f>IF(ISERROR(K167/E167),"",K167/E167)</f>
        <v>0</v>
      </c>
      <c r="N167" s="608"/>
      <c r="O167" s="607"/>
      <c r="P167" s="577" t="s">
        <v>216</v>
      </c>
      <c r="Q167" s="577"/>
      <c r="R167" s="606">
        <f>SUM(O86:U86)</f>
        <v>0</v>
      </c>
      <c r="S167" s="606"/>
      <c r="T167" s="601" t="str">
        <f>IF(ISERROR(R167/R173),"",R167/R173)</f>
        <v/>
      </c>
      <c r="U167" s="601"/>
      <c r="V167" s="577" t="s">
        <v>261</v>
      </c>
      <c r="W167" s="577"/>
      <c r="X167" s="604">
        <f>SUM(P28,P86,P121,P137,P148,P163)</f>
        <v>0</v>
      </c>
      <c r="Y167" s="604"/>
      <c r="Z167" s="601" t="str">
        <f>IF(ISERROR(X167/X173),"",X167/X173)</f>
        <v/>
      </c>
      <c r="AA167" s="601"/>
    </row>
    <row r="168" spans="1:27" ht="20.100000000000001" customHeight="1">
      <c r="A168" s="617"/>
      <c r="B168" s="554" t="s">
        <v>262</v>
      </c>
      <c r="C168" s="599">
        <v>1</v>
      </c>
      <c r="D168" s="600"/>
      <c r="E168" s="670">
        <f>C168*8</f>
        <v>8</v>
      </c>
      <c r="F168" s="670"/>
      <c r="G168" s="577">
        <v>1</v>
      </c>
      <c r="H168" s="577"/>
      <c r="I168" s="610">
        <f>G168*8</f>
        <v>8</v>
      </c>
      <c r="J168" s="610"/>
      <c r="K168" s="610">
        <f>E168-I168</f>
        <v>0</v>
      </c>
      <c r="L168" s="610"/>
      <c r="M168" s="608">
        <f>IF(ISERROR(K168/E168),"",K168/E168)</f>
        <v>0</v>
      </c>
      <c r="N168" s="608"/>
      <c r="O168" s="607"/>
      <c r="P168" s="577" t="s">
        <v>224</v>
      </c>
      <c r="Q168" s="577"/>
      <c r="R168" s="606">
        <f>SUM(O121:U121)</f>
        <v>0</v>
      </c>
      <c r="S168" s="606"/>
      <c r="T168" s="601" t="str">
        <f>IF(ISERROR(R168/R173),"",R168/R173)</f>
        <v/>
      </c>
      <c r="U168" s="601"/>
      <c r="V168" s="577" t="s">
        <v>263</v>
      </c>
      <c r="W168" s="577"/>
      <c r="X168" s="604">
        <f>SUM(P29,P87,P122,P138,P149,P164)</f>
        <v>0</v>
      </c>
      <c r="Y168" s="604"/>
      <c r="Z168" s="601" t="str">
        <f>IF(ISERROR(X168/X173),"",X168/X173)</f>
        <v/>
      </c>
      <c r="AA168" s="601"/>
    </row>
    <row r="169" spans="1:27" ht="20.100000000000001" customHeight="1">
      <c r="A169" s="617"/>
      <c r="B169" s="554" t="s">
        <v>264</v>
      </c>
      <c r="C169" s="599">
        <v>1</v>
      </c>
      <c r="D169" s="600"/>
      <c r="E169" s="670">
        <f>C169*11</f>
        <v>11</v>
      </c>
      <c r="F169" s="670"/>
      <c r="G169" s="577">
        <v>1</v>
      </c>
      <c r="H169" s="577"/>
      <c r="I169" s="610">
        <f>G169*11</f>
        <v>11</v>
      </c>
      <c r="J169" s="610"/>
      <c r="K169" s="610">
        <f>E169-I169</f>
        <v>0</v>
      </c>
      <c r="L169" s="610"/>
      <c r="M169" s="608">
        <f>IF(ISERROR(K169/E169),"",K169/E169)</f>
        <v>0</v>
      </c>
      <c r="N169" s="608"/>
      <c r="O169" s="607"/>
      <c r="P169" s="577" t="s">
        <v>231</v>
      </c>
      <c r="Q169" s="577"/>
      <c r="R169" s="606">
        <f>SUM(O137:U137)</f>
        <v>0</v>
      </c>
      <c r="S169" s="606"/>
      <c r="T169" s="601" t="str">
        <f>IF(ISERROR(R169/R173),"",R169/R173)</f>
        <v/>
      </c>
      <c r="U169" s="601"/>
      <c r="V169" s="577" t="s">
        <v>265</v>
      </c>
      <c r="W169" s="577"/>
      <c r="X169" s="604">
        <f>SUM(P31,P88,P123,P139,P150,P165)</f>
        <v>0</v>
      </c>
      <c r="Y169" s="604"/>
      <c r="Z169" s="601" t="str">
        <f>IF(ISERROR(X169/X173),"",X169/X173)</f>
        <v/>
      </c>
      <c r="AA169" s="601"/>
    </row>
    <row r="170" spans="1:27" ht="20.100000000000001" customHeight="1">
      <c r="A170" s="618"/>
      <c r="B170" s="554" t="s">
        <v>266</v>
      </c>
      <c r="C170" s="609">
        <f>SUM(C166:D169)</f>
        <v>4</v>
      </c>
      <c r="D170" s="583"/>
      <c r="E170" s="670">
        <f>SUM(E166:F169)</f>
        <v>41</v>
      </c>
      <c r="F170" s="670"/>
      <c r="G170" s="577">
        <f>SUM(G166:H169)</f>
        <v>4</v>
      </c>
      <c r="H170" s="577"/>
      <c r="I170" s="610">
        <f>SUM(I166:J169)</f>
        <v>41</v>
      </c>
      <c r="J170" s="610"/>
      <c r="K170" s="610">
        <f>SUM(K166:L169)</f>
        <v>0</v>
      </c>
      <c r="L170" s="610"/>
      <c r="M170" s="608">
        <f>IF(ISERROR(K170/E170),"",K170/E170)</f>
        <v>0</v>
      </c>
      <c r="N170" s="608"/>
      <c r="O170" s="607"/>
      <c r="P170" s="577" t="s">
        <v>234</v>
      </c>
      <c r="Q170" s="577"/>
      <c r="R170" s="606">
        <f>SUM(O148:U148)</f>
        <v>0</v>
      </c>
      <c r="S170" s="606"/>
      <c r="T170" s="601" t="str">
        <f>IF(ISERROR(R170/R173),"",R170/R173)</f>
        <v/>
      </c>
      <c r="U170" s="601"/>
      <c r="V170" s="577" t="s">
        <v>267</v>
      </c>
      <c r="W170" s="577"/>
      <c r="X170" s="604">
        <f>SUM(P32,P89,P124,P140,P151,P166)</f>
        <v>0</v>
      </c>
      <c r="Y170" s="604"/>
      <c r="Z170" s="601" t="str">
        <f>IF(ISERROR(X170/X173),"",X170/X173)</f>
        <v/>
      </c>
      <c r="AA170" s="601"/>
    </row>
    <row r="171" spans="1:27" ht="20.100000000000001" customHeight="1">
      <c r="A171" s="261" t="s">
        <v>472</v>
      </c>
      <c r="B171" s="554">
        <f>G164</f>
        <v>4838</v>
      </c>
      <c r="C171" s="587" t="s">
        <v>269</v>
      </c>
      <c r="D171" s="586"/>
      <c r="E171" s="669">
        <f>H164</f>
        <v>26972.02</v>
      </c>
      <c r="F171" s="669"/>
      <c r="G171" s="577" t="s">
        <v>270</v>
      </c>
      <c r="H171" s="577"/>
      <c r="I171" s="605">
        <f>L164</f>
        <v>16.562111091825891</v>
      </c>
      <c r="J171" s="605"/>
      <c r="K171" s="607" t="s">
        <v>271</v>
      </c>
      <c r="L171" s="607"/>
      <c r="M171" s="605">
        <f>J164</f>
        <v>10.03630328804066</v>
      </c>
      <c r="N171" s="605"/>
      <c r="O171" s="607"/>
      <c r="P171" s="577" t="s">
        <v>244</v>
      </c>
      <c r="Q171" s="577"/>
      <c r="R171" s="606">
        <f>SUM(O163:U163)</f>
        <v>0</v>
      </c>
      <c r="S171" s="606"/>
      <c r="T171" s="601" t="str">
        <f>IF(ISERROR(R171/R173),"",R171/R173)</f>
        <v/>
      </c>
      <c r="U171" s="601"/>
      <c r="V171" s="577" t="s">
        <v>272</v>
      </c>
      <c r="W171" s="577"/>
      <c r="X171" s="604">
        <f>SUM(P33,P90,P125,P141,P152,P167)</f>
        <v>0</v>
      </c>
      <c r="Y171" s="604"/>
      <c r="Z171" s="601" t="str">
        <f>IF(ISERROR(X171/X173),"",X171/X173)</f>
        <v/>
      </c>
      <c r="AA171" s="601"/>
    </row>
    <row r="172" spans="1:27" ht="20.100000000000001" customHeight="1">
      <c r="A172" s="262" t="s">
        <v>473</v>
      </c>
      <c r="B172" s="554">
        <f>I164+C170</f>
        <v>486.05</v>
      </c>
      <c r="C172" s="584" t="s">
        <v>251</v>
      </c>
      <c r="D172" s="585"/>
      <c r="E172" s="669">
        <f>K164+I170</f>
        <v>333.11251954394629</v>
      </c>
      <c r="F172" s="669"/>
      <c r="G172" s="577" t="s">
        <v>274</v>
      </c>
      <c r="H172" s="577"/>
      <c r="I172" s="605">
        <f>B172-E172</f>
        <v>152.93748045605372</v>
      </c>
      <c r="J172" s="605"/>
      <c r="K172" s="607" t="s">
        <v>275</v>
      </c>
      <c r="L172" s="607"/>
      <c r="M172" s="608">
        <f>IF(ISERROR(I172/E172),"",I172/E172)</f>
        <v>0.45911657918302062</v>
      </c>
      <c r="N172" s="608"/>
      <c r="O172" s="607"/>
      <c r="P172" s="577" t="s">
        <v>245</v>
      </c>
      <c r="Q172" s="577"/>
      <c r="R172" s="606"/>
      <c r="S172" s="606"/>
      <c r="T172" s="601" t="str">
        <f>IF(ISERROR(R172/R173),"",R172/R173)</f>
        <v/>
      </c>
      <c r="U172" s="601"/>
      <c r="V172" s="577" t="s">
        <v>264</v>
      </c>
      <c r="W172" s="577"/>
      <c r="X172" s="604"/>
      <c r="Y172" s="604"/>
      <c r="Z172" s="601" t="str">
        <f>IF(ISERROR(X172/X173),"",X172/X173)</f>
        <v/>
      </c>
      <c r="AA172" s="601"/>
    </row>
    <row r="173" spans="1:27" ht="20.100000000000001" customHeight="1">
      <c r="A173" s="262" t="s">
        <v>474</v>
      </c>
      <c r="B173" s="554">
        <f>N164</f>
        <v>0</v>
      </c>
      <c r="C173" s="584" t="s">
        <v>277</v>
      </c>
      <c r="D173" s="585"/>
      <c r="E173" s="669">
        <f>IF(ISERROR(B173/B172),"",B173/B172)</f>
        <v>0</v>
      </c>
      <c r="F173" s="669"/>
      <c r="G173" s="577" t="s">
        <v>278</v>
      </c>
      <c r="H173" s="577"/>
      <c r="I173" s="607">
        <f>V164</f>
        <v>0</v>
      </c>
      <c r="J173" s="607"/>
      <c r="K173" s="607" t="s">
        <v>279</v>
      </c>
      <c r="L173" s="607"/>
      <c r="M173" s="608">
        <f t="array" ref="M173">IF(ISERROR(I173/B171),"",I173/B171)</f>
        <v>0</v>
      </c>
      <c r="N173" s="608"/>
      <c r="O173" s="607"/>
      <c r="P173" s="577" t="s">
        <v>266</v>
      </c>
      <c r="Q173" s="577"/>
      <c r="R173" s="606">
        <f>SUM(R166:S172)</f>
        <v>0</v>
      </c>
      <c r="S173" s="606"/>
      <c r="T173" s="601"/>
      <c r="U173" s="601"/>
      <c r="V173" s="577" t="s">
        <v>266</v>
      </c>
      <c r="W173" s="577"/>
      <c r="X173" s="604">
        <f>SUM(X166:Y172)</f>
        <v>0</v>
      </c>
      <c r="Y173" s="604"/>
      <c r="Z173" s="601"/>
      <c r="AA173" s="60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27" t="s">
        <v>475</v>
      </c>
      <c r="B175" s="630" t="s">
        <v>280</v>
      </c>
      <c r="C175" s="630" t="s">
        <v>281</v>
      </c>
      <c r="D175" s="630" t="s">
        <v>282</v>
      </c>
      <c r="E175" s="624" t="s">
        <v>283</v>
      </c>
      <c r="F175" s="624" t="s">
        <v>284</v>
      </c>
      <c r="G175" s="607" t="s">
        <v>285</v>
      </c>
      <c r="H175" s="607"/>
      <c r="I175" s="630" t="s">
        <v>286</v>
      </c>
      <c r="J175" s="636" t="s">
        <v>271</v>
      </c>
      <c r="K175" s="639" t="s">
        <v>287</v>
      </c>
      <c r="L175" s="630" t="s">
        <v>270</v>
      </c>
      <c r="M175" s="620" t="s">
        <v>288</v>
      </c>
      <c r="N175" s="622" t="s">
        <v>252</v>
      </c>
      <c r="O175" s="607" t="s">
        <v>289</v>
      </c>
      <c r="P175" s="607"/>
      <c r="Q175" s="607"/>
      <c r="R175" s="607"/>
      <c r="S175" s="607"/>
      <c r="T175" s="607"/>
      <c r="U175" s="607"/>
      <c r="V175" s="607" t="s">
        <v>290</v>
      </c>
      <c r="W175" s="622" t="s">
        <v>291</v>
      </c>
      <c r="X175" s="607" t="s">
        <v>292</v>
      </c>
      <c r="Y175" s="607"/>
      <c r="Z175" s="607"/>
      <c r="AA175" s="607"/>
    </row>
    <row r="176" spans="1:27" ht="21.95" hidden="1" customHeight="1">
      <c r="A176" s="628"/>
      <c r="B176" s="631"/>
      <c r="C176" s="631"/>
      <c r="D176" s="631"/>
      <c r="E176" s="625"/>
      <c r="F176" s="625"/>
      <c r="G176" s="607"/>
      <c r="H176" s="607"/>
      <c r="I176" s="631"/>
      <c r="J176" s="637"/>
      <c r="K176" s="640"/>
      <c r="L176" s="631"/>
      <c r="M176" s="621"/>
      <c r="N176" s="622"/>
      <c r="O176" s="607" t="s">
        <v>259</v>
      </c>
      <c r="P176" s="607" t="s">
        <v>261</v>
      </c>
      <c r="Q176" s="607" t="s">
        <v>263</v>
      </c>
      <c r="R176" s="623" t="s">
        <v>265</v>
      </c>
      <c r="S176" s="577" t="s">
        <v>267</v>
      </c>
      <c r="T176" s="607" t="s">
        <v>272</v>
      </c>
      <c r="U176" s="607" t="s">
        <v>264</v>
      </c>
      <c r="V176" s="607"/>
      <c r="W176" s="622"/>
      <c r="X176" s="607" t="s">
        <v>293</v>
      </c>
      <c r="Y176" s="607" t="s">
        <v>294</v>
      </c>
      <c r="Z176" s="607" t="s">
        <v>295</v>
      </c>
      <c r="AA176" s="607" t="s">
        <v>264</v>
      </c>
    </row>
    <row r="177" spans="1:27" ht="21.95" hidden="1" customHeight="1">
      <c r="A177" s="629"/>
      <c r="B177" s="632"/>
      <c r="C177" s="632"/>
      <c r="D177" s="632"/>
      <c r="E177" s="626"/>
      <c r="F177" s="626"/>
      <c r="G177" s="302" t="s">
        <v>296</v>
      </c>
      <c r="H177" s="558" t="s">
        <v>297</v>
      </c>
      <c r="I177" s="632"/>
      <c r="J177" s="638"/>
      <c r="K177" s="641"/>
      <c r="L177" s="632"/>
      <c r="M177" s="621"/>
      <c r="N177" s="622"/>
      <c r="O177" s="607"/>
      <c r="P177" s="607"/>
      <c r="Q177" s="607"/>
      <c r="R177" s="623"/>
      <c r="S177" s="577"/>
      <c r="T177" s="607"/>
      <c r="U177" s="607"/>
      <c r="V177" s="607"/>
      <c r="W177" s="622"/>
      <c r="X177" s="607"/>
      <c r="Y177" s="607"/>
      <c r="Z177" s="607"/>
      <c r="AA177" s="607"/>
    </row>
    <row r="178" spans="1:27" ht="20.100000000000001" hidden="1" customHeight="1">
      <c r="A178" s="253">
        <v>30100030</v>
      </c>
      <c r="B178" s="551" t="s">
        <v>178</v>
      </c>
      <c r="C178" s="125" t="s">
        <v>179</v>
      </c>
      <c r="D178" s="563">
        <v>5.03</v>
      </c>
      <c r="E178" s="563"/>
      <c r="F178" s="563"/>
      <c r="G178" s="146"/>
      <c r="H178" s="552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60"/>
      <c r="P178" s="560"/>
      <c r="Q178" s="560"/>
      <c r="R178" s="560"/>
      <c r="S178" s="560"/>
      <c r="T178" s="560"/>
      <c r="U178" s="56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63">
        <v>5.03</v>
      </c>
      <c r="E179" s="563"/>
      <c r="F179" s="563"/>
      <c r="G179" s="127"/>
      <c r="H179" s="552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60"/>
      <c r="P179" s="560"/>
      <c r="Q179" s="560"/>
      <c r="R179" s="560"/>
      <c r="S179" s="560"/>
      <c r="T179" s="560"/>
      <c r="U179" s="56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63">
        <v>5.03</v>
      </c>
      <c r="E180" s="563"/>
      <c r="F180" s="563"/>
      <c r="G180" s="127"/>
      <c r="H180" s="552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60"/>
      <c r="P180" s="560"/>
      <c r="Q180" s="560"/>
      <c r="R180" s="560"/>
      <c r="S180" s="560"/>
      <c r="T180" s="560"/>
      <c r="U180" s="56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63">
        <v>5.03</v>
      </c>
      <c r="E181" s="563"/>
      <c r="F181" s="563"/>
      <c r="G181" s="127"/>
      <c r="H181" s="552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60"/>
      <c r="P181" s="560"/>
      <c r="Q181" s="560"/>
      <c r="R181" s="560"/>
      <c r="S181" s="560"/>
      <c r="T181" s="560"/>
      <c r="U181" s="56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63">
        <v>5.03</v>
      </c>
      <c r="E182" s="563"/>
      <c r="F182" s="563"/>
      <c r="G182" s="127"/>
      <c r="H182" s="552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60"/>
      <c r="P182" s="560"/>
      <c r="Q182" s="560"/>
      <c r="R182" s="560"/>
      <c r="S182" s="560"/>
      <c r="T182" s="560"/>
      <c r="U182" s="56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63">
        <v>5.04</v>
      </c>
      <c r="E183" s="563"/>
      <c r="F183" s="366"/>
      <c r="G183" s="134"/>
      <c r="H183" s="552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60"/>
      <c r="P183" s="560"/>
      <c r="Q183" s="560"/>
      <c r="R183" s="560"/>
      <c r="S183" s="560"/>
      <c r="T183" s="560"/>
      <c r="U183" s="56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63">
        <v>5.03</v>
      </c>
      <c r="E184" s="563"/>
      <c r="F184" s="563"/>
      <c r="G184" s="127"/>
      <c r="H184" s="552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60"/>
      <c r="P184" s="560"/>
      <c r="Q184" s="560"/>
      <c r="R184" s="560"/>
      <c r="S184" s="560"/>
      <c r="T184" s="560"/>
      <c r="U184" s="56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63">
        <v>5.03</v>
      </c>
      <c r="E185" s="563"/>
      <c r="F185" s="563"/>
      <c r="G185" s="127"/>
      <c r="H185" s="552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60"/>
      <c r="P185" s="560"/>
      <c r="Q185" s="560"/>
      <c r="R185" s="560"/>
      <c r="S185" s="560"/>
      <c r="T185" s="560"/>
      <c r="U185" s="560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63">
        <v>5.04</v>
      </c>
      <c r="E186" s="563"/>
      <c r="F186" s="367"/>
      <c r="G186" s="127"/>
      <c r="H186" s="552">
        <f t="shared" si="43"/>
        <v>0</v>
      </c>
      <c r="I186" s="552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60"/>
      <c r="P186" s="560"/>
      <c r="Q186" s="560"/>
      <c r="R186" s="560"/>
      <c r="S186" s="560"/>
      <c r="T186" s="560"/>
      <c r="U186" s="560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63">
        <v>5.04</v>
      </c>
      <c r="E187" s="563"/>
      <c r="F187" s="367"/>
      <c r="G187" s="127"/>
      <c r="H187" s="552">
        <f t="shared" si="43"/>
        <v>0</v>
      </c>
      <c r="I187" s="552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60"/>
      <c r="P187" s="560"/>
      <c r="Q187" s="560"/>
      <c r="R187" s="560"/>
      <c r="S187" s="560"/>
      <c r="T187" s="560"/>
      <c r="U187" s="56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63"/>
      <c r="E188" s="563"/>
      <c r="F188" s="563"/>
      <c r="G188" s="127"/>
      <c r="H188" s="552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60"/>
      <c r="P188" s="560"/>
      <c r="Q188" s="560"/>
      <c r="R188" s="560"/>
      <c r="S188" s="560"/>
      <c r="T188" s="560"/>
      <c r="U188" s="56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63"/>
      <c r="E189" s="563"/>
      <c r="F189" s="563"/>
      <c r="G189" s="127"/>
      <c r="H189" s="552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60"/>
      <c r="P189" s="560"/>
      <c r="Q189" s="560"/>
      <c r="R189" s="560"/>
      <c r="S189" s="560"/>
      <c r="T189" s="560"/>
      <c r="U189" s="56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63">
        <v>5.0599999999999996</v>
      </c>
      <c r="E190" s="563"/>
      <c r="F190" s="563"/>
      <c r="G190" s="127"/>
      <c r="H190" s="552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60"/>
      <c r="P190" s="560"/>
      <c r="Q190" s="560"/>
      <c r="R190" s="560"/>
      <c r="S190" s="560"/>
      <c r="T190" s="560"/>
      <c r="U190" s="56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63">
        <v>5.09</v>
      </c>
      <c r="E191" s="563"/>
      <c r="F191" s="563"/>
      <c r="G191" s="127"/>
      <c r="H191" s="552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60"/>
      <c r="P191" s="560"/>
      <c r="Q191" s="560"/>
      <c r="R191" s="560"/>
      <c r="S191" s="560"/>
      <c r="T191" s="560"/>
      <c r="U191" s="560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63">
        <v>5.09</v>
      </c>
      <c r="E192" s="563"/>
      <c r="F192" s="563"/>
      <c r="G192" s="127"/>
      <c r="H192" s="552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60"/>
      <c r="P192" s="560"/>
      <c r="Q192" s="560"/>
      <c r="R192" s="560"/>
      <c r="S192" s="560"/>
      <c r="T192" s="560"/>
      <c r="U192" s="56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58" t="s">
        <v>190</v>
      </c>
      <c r="D193" s="563">
        <v>4.8</v>
      </c>
      <c r="E193" s="563"/>
      <c r="F193" s="563"/>
      <c r="G193" s="127"/>
      <c r="H193" s="552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60"/>
      <c r="P193" s="560"/>
      <c r="Q193" s="560"/>
      <c r="R193" s="560"/>
      <c r="S193" s="560"/>
      <c r="T193" s="560"/>
      <c r="U193" s="56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58" t="s">
        <v>187</v>
      </c>
      <c r="D194" s="563">
        <v>4.8</v>
      </c>
      <c r="E194" s="563"/>
      <c r="F194" s="563"/>
      <c r="G194" s="127"/>
      <c r="H194" s="552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60"/>
      <c r="P194" s="560"/>
      <c r="Q194" s="560"/>
      <c r="R194" s="560"/>
      <c r="S194" s="560"/>
      <c r="T194" s="560"/>
      <c r="U194" s="56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58" t="s">
        <v>179</v>
      </c>
      <c r="D195" s="563">
        <v>4.8</v>
      </c>
      <c r="E195" s="563"/>
      <c r="F195" s="563"/>
      <c r="G195" s="127"/>
      <c r="H195" s="552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60"/>
      <c r="P195" s="560"/>
      <c r="Q195" s="560"/>
      <c r="R195" s="560"/>
      <c r="S195" s="560"/>
      <c r="T195" s="560"/>
      <c r="U195" s="56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58" t="s">
        <v>199</v>
      </c>
      <c r="D196" s="563">
        <v>4.8</v>
      </c>
      <c r="E196" s="563"/>
      <c r="F196" s="563"/>
      <c r="G196" s="127"/>
      <c r="H196" s="552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60"/>
      <c r="P196" s="560"/>
      <c r="Q196" s="560"/>
      <c r="R196" s="560"/>
      <c r="S196" s="560"/>
      <c r="T196" s="560"/>
      <c r="U196" s="56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63">
        <v>4.99</v>
      </c>
      <c r="E197" s="563"/>
      <c r="F197" s="563"/>
      <c r="G197" s="127"/>
      <c r="H197" s="552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60"/>
      <c r="P197" s="560"/>
      <c r="Q197" s="560"/>
      <c r="R197" s="560"/>
      <c r="S197" s="560"/>
      <c r="T197" s="560"/>
      <c r="U197" s="56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63">
        <v>4.99</v>
      </c>
      <c r="E198" s="563"/>
      <c r="F198" s="563"/>
      <c r="G198" s="127"/>
      <c r="H198" s="552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60"/>
      <c r="P198" s="560"/>
      <c r="Q198" s="560"/>
      <c r="R198" s="560"/>
      <c r="S198" s="560"/>
      <c r="T198" s="560"/>
      <c r="U198" s="56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11" t="s">
        <v>201</v>
      </c>
      <c r="B199" s="612"/>
      <c r="C199" s="5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51" t="s">
        <v>206</v>
      </c>
      <c r="C200" s="125" t="s">
        <v>199</v>
      </c>
      <c r="D200" s="563">
        <v>5.03</v>
      </c>
      <c r="E200" s="563"/>
      <c r="F200" s="563"/>
      <c r="G200" s="127"/>
      <c r="H200" s="552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56"/>
      <c r="P200" s="556"/>
      <c r="Q200" s="556"/>
      <c r="R200" s="556"/>
      <c r="S200" s="556"/>
      <c r="T200" s="556"/>
      <c r="U200" s="556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51" t="s">
        <v>425</v>
      </c>
      <c r="C201" s="177" t="s">
        <v>427</v>
      </c>
      <c r="D201" s="563">
        <v>5.03</v>
      </c>
      <c r="E201" s="563"/>
      <c r="F201" s="563"/>
      <c r="G201" s="127"/>
      <c r="H201" s="552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56"/>
      <c r="P201" s="556"/>
      <c r="Q201" s="556"/>
      <c r="R201" s="556"/>
      <c r="S201" s="556"/>
      <c r="T201" s="556"/>
      <c r="U201" s="556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51" t="s">
        <v>206</v>
      </c>
      <c r="C202" s="125" t="s">
        <v>186</v>
      </c>
      <c r="D202" s="563">
        <v>5.03</v>
      </c>
      <c r="E202" s="563"/>
      <c r="F202" s="563"/>
      <c r="G202" s="127"/>
      <c r="H202" s="552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56"/>
      <c r="P202" s="556"/>
      <c r="Q202" s="556"/>
      <c r="R202" s="556"/>
      <c r="S202" s="556"/>
      <c r="T202" s="556"/>
      <c r="U202" s="556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51" t="s">
        <v>206</v>
      </c>
      <c r="C203" s="125" t="s">
        <v>203</v>
      </c>
      <c r="D203" s="563">
        <v>5.03</v>
      </c>
      <c r="E203" s="563"/>
      <c r="F203" s="563"/>
      <c r="G203" s="127"/>
      <c r="H203" s="552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56"/>
      <c r="P203" s="556"/>
      <c r="Q203" s="556"/>
      <c r="R203" s="556"/>
      <c r="S203" s="556"/>
      <c r="T203" s="556"/>
      <c r="U203" s="556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51" t="s">
        <v>206</v>
      </c>
      <c r="C204" s="125" t="s">
        <v>207</v>
      </c>
      <c r="D204" s="563">
        <v>5.03</v>
      </c>
      <c r="E204" s="563"/>
      <c r="F204" s="563"/>
      <c r="G204" s="127"/>
      <c r="H204" s="552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56"/>
      <c r="P204" s="556"/>
      <c r="Q204" s="556"/>
      <c r="R204" s="556"/>
      <c r="S204" s="556"/>
      <c r="T204" s="556"/>
      <c r="U204" s="556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51" t="s">
        <v>414</v>
      </c>
      <c r="C205" s="177" t="s">
        <v>415</v>
      </c>
      <c r="D205" s="563">
        <v>5.03</v>
      </c>
      <c r="E205" s="563"/>
      <c r="F205" s="563"/>
      <c r="G205" s="127"/>
      <c r="H205" s="552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56"/>
      <c r="P205" s="556"/>
      <c r="Q205" s="556"/>
      <c r="R205" s="556"/>
      <c r="S205" s="556"/>
      <c r="T205" s="556"/>
      <c r="U205" s="556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51" t="s">
        <v>414</v>
      </c>
      <c r="C206" s="177" t="s">
        <v>416</v>
      </c>
      <c r="D206" s="563">
        <v>5.03</v>
      </c>
      <c r="E206" s="563"/>
      <c r="F206" s="563"/>
      <c r="G206" s="127"/>
      <c r="H206" s="552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56"/>
      <c r="P206" s="556"/>
      <c r="Q206" s="556"/>
      <c r="R206" s="556"/>
      <c r="S206" s="556"/>
      <c r="T206" s="556"/>
      <c r="U206" s="556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51" t="s">
        <v>414</v>
      </c>
      <c r="C207" s="177" t="s">
        <v>61</v>
      </c>
      <c r="D207" s="563">
        <v>5.03</v>
      </c>
      <c r="E207" s="563"/>
      <c r="F207" s="563"/>
      <c r="G207" s="127"/>
      <c r="H207" s="552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56"/>
      <c r="P207" s="556"/>
      <c r="Q207" s="556"/>
      <c r="R207" s="556"/>
      <c r="S207" s="556"/>
      <c r="T207" s="556"/>
      <c r="U207" s="556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51" t="s">
        <v>208</v>
      </c>
      <c r="C208" s="125" t="s">
        <v>179</v>
      </c>
      <c r="D208" s="563">
        <v>5.08</v>
      </c>
      <c r="E208" s="563"/>
      <c r="F208" s="563"/>
      <c r="G208" s="127"/>
      <c r="H208" s="552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56"/>
      <c r="P208" s="556"/>
      <c r="Q208" s="556"/>
      <c r="R208" s="556"/>
      <c r="S208" s="556"/>
      <c r="T208" s="556"/>
      <c r="U208" s="556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51" t="s">
        <v>208</v>
      </c>
      <c r="C209" s="125" t="s">
        <v>204</v>
      </c>
      <c r="D209" s="563">
        <v>5.08</v>
      </c>
      <c r="E209" s="563"/>
      <c r="F209" s="563"/>
      <c r="G209" s="127"/>
      <c r="H209" s="552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56"/>
      <c r="P209" s="556"/>
      <c r="Q209" s="556"/>
      <c r="R209" s="556"/>
      <c r="S209" s="556"/>
      <c r="T209" s="556"/>
      <c r="U209" s="556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51" t="s">
        <v>208</v>
      </c>
      <c r="C210" s="125" t="s">
        <v>205</v>
      </c>
      <c r="D210" s="563">
        <v>5.08</v>
      </c>
      <c r="E210" s="563"/>
      <c r="F210" s="563"/>
      <c r="G210" s="127"/>
      <c r="H210" s="552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56"/>
      <c r="P210" s="556"/>
      <c r="Q210" s="556"/>
      <c r="R210" s="556"/>
      <c r="S210" s="556"/>
      <c r="T210" s="556"/>
      <c r="U210" s="556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51" t="s">
        <v>208</v>
      </c>
      <c r="C211" s="125" t="s">
        <v>186</v>
      </c>
      <c r="D211" s="563">
        <v>5.08</v>
      </c>
      <c r="E211" s="563"/>
      <c r="F211" s="563"/>
      <c r="G211" s="127"/>
      <c r="H211" s="552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56"/>
      <c r="P211" s="556"/>
      <c r="Q211" s="556"/>
      <c r="R211" s="556"/>
      <c r="S211" s="556"/>
      <c r="T211" s="556"/>
      <c r="U211" s="556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51" t="s">
        <v>208</v>
      </c>
      <c r="C212" s="125" t="s">
        <v>203</v>
      </c>
      <c r="D212" s="563">
        <v>5.08</v>
      </c>
      <c r="E212" s="563"/>
      <c r="F212" s="563"/>
      <c r="G212" s="127"/>
      <c r="H212" s="552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56"/>
      <c r="P212" s="556"/>
      <c r="Q212" s="556"/>
      <c r="R212" s="556"/>
      <c r="S212" s="556"/>
      <c r="T212" s="556"/>
      <c r="U212" s="556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51" t="s">
        <v>208</v>
      </c>
      <c r="C213" s="125" t="s">
        <v>199</v>
      </c>
      <c r="D213" s="563">
        <v>5.08</v>
      </c>
      <c r="E213" s="563"/>
      <c r="F213" s="563"/>
      <c r="G213" s="127"/>
      <c r="H213" s="552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60"/>
      <c r="P213" s="560"/>
      <c r="Q213" s="560"/>
      <c r="R213" s="560"/>
      <c r="S213" s="560"/>
      <c r="T213" s="560"/>
      <c r="U213" s="560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51" t="s">
        <v>208</v>
      </c>
      <c r="C214" s="125" t="s">
        <v>187</v>
      </c>
      <c r="D214" s="563">
        <v>5.08</v>
      </c>
      <c r="E214" s="563"/>
      <c r="F214" s="563"/>
      <c r="G214" s="127"/>
      <c r="H214" s="552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56"/>
      <c r="P214" s="556"/>
      <c r="Q214" s="556"/>
      <c r="R214" s="556"/>
      <c r="S214" s="556"/>
      <c r="T214" s="556"/>
      <c r="U214" s="556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51" t="s">
        <v>208</v>
      </c>
      <c r="C215" s="125" t="s">
        <v>207</v>
      </c>
      <c r="D215" s="563">
        <v>5.08</v>
      </c>
      <c r="E215" s="563"/>
      <c r="F215" s="563"/>
      <c r="G215" s="127"/>
      <c r="H215" s="552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60"/>
      <c r="P215" s="560"/>
      <c r="Q215" s="560"/>
      <c r="R215" s="560"/>
      <c r="S215" s="560"/>
      <c r="T215" s="560"/>
      <c r="U215" s="560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51" t="s">
        <v>209</v>
      </c>
      <c r="C216" s="125" t="s">
        <v>194</v>
      </c>
      <c r="D216" s="563">
        <v>5.03</v>
      </c>
      <c r="E216" s="563"/>
      <c r="F216" s="563"/>
      <c r="G216" s="127"/>
      <c r="H216" s="552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56"/>
      <c r="P216" s="556"/>
      <c r="Q216" s="556"/>
      <c r="R216" s="556"/>
      <c r="S216" s="556"/>
      <c r="T216" s="556"/>
      <c r="U216" s="556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51" t="s">
        <v>209</v>
      </c>
      <c r="C217" s="125" t="s">
        <v>179</v>
      </c>
      <c r="D217" s="563">
        <v>5.03</v>
      </c>
      <c r="E217" s="563"/>
      <c r="F217" s="563"/>
      <c r="G217" s="127"/>
      <c r="H217" s="552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56"/>
      <c r="P217" s="556"/>
      <c r="Q217" s="556"/>
      <c r="R217" s="556"/>
      <c r="S217" s="556"/>
      <c r="T217" s="556"/>
      <c r="U217" s="556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51" t="s">
        <v>209</v>
      </c>
      <c r="C218" s="125" t="s">
        <v>195</v>
      </c>
      <c r="D218" s="563">
        <v>5.03</v>
      </c>
      <c r="E218" s="563"/>
      <c r="F218" s="563"/>
      <c r="G218" s="127"/>
      <c r="H218" s="552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56"/>
      <c r="P218" s="556"/>
      <c r="Q218" s="556"/>
      <c r="R218" s="556"/>
      <c r="S218" s="556"/>
      <c r="T218" s="556"/>
      <c r="U218" s="556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51" t="s">
        <v>209</v>
      </c>
      <c r="C219" s="125" t="s">
        <v>204</v>
      </c>
      <c r="D219" s="563">
        <v>5.03</v>
      </c>
      <c r="E219" s="563"/>
      <c r="F219" s="563"/>
      <c r="G219" s="127"/>
      <c r="H219" s="552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56"/>
      <c r="P219" s="556"/>
      <c r="Q219" s="556"/>
      <c r="R219" s="556"/>
      <c r="S219" s="556"/>
      <c r="T219" s="556"/>
      <c r="U219" s="556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51" t="s">
        <v>382</v>
      </c>
      <c r="C220" s="177" t="s">
        <v>383</v>
      </c>
      <c r="D220" s="563">
        <v>5.03</v>
      </c>
      <c r="E220" s="563"/>
      <c r="F220" s="563"/>
      <c r="G220" s="127"/>
      <c r="H220" s="552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56"/>
      <c r="P220" s="556"/>
      <c r="Q220" s="556"/>
      <c r="R220" s="556"/>
      <c r="S220" s="556"/>
      <c r="T220" s="556"/>
      <c r="U220" s="556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51" t="s">
        <v>382</v>
      </c>
      <c r="C221" s="177" t="s">
        <v>384</v>
      </c>
      <c r="D221" s="563">
        <v>5.03</v>
      </c>
      <c r="E221" s="563"/>
      <c r="F221" s="563"/>
      <c r="G221" s="127"/>
      <c r="H221" s="552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56"/>
      <c r="P221" s="556"/>
      <c r="Q221" s="556"/>
      <c r="R221" s="556"/>
      <c r="S221" s="556"/>
      <c r="T221" s="556"/>
      <c r="U221" s="556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51" t="s">
        <v>382</v>
      </c>
      <c r="C222" s="177" t="s">
        <v>389</v>
      </c>
      <c r="D222" s="563">
        <v>5.03</v>
      </c>
      <c r="E222" s="563"/>
      <c r="F222" s="563"/>
      <c r="G222" s="127"/>
      <c r="H222" s="552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56"/>
      <c r="P222" s="556"/>
      <c r="Q222" s="556"/>
      <c r="R222" s="556"/>
      <c r="S222" s="556"/>
      <c r="T222" s="556"/>
      <c r="U222" s="556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51" t="s">
        <v>382</v>
      </c>
      <c r="C223" s="177" t="s">
        <v>391</v>
      </c>
      <c r="D223" s="563">
        <v>5.03</v>
      </c>
      <c r="E223" s="563"/>
      <c r="F223" s="563"/>
      <c r="G223" s="127"/>
      <c r="H223" s="552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56"/>
      <c r="P223" s="556"/>
      <c r="Q223" s="556"/>
      <c r="R223" s="556"/>
      <c r="S223" s="556"/>
      <c r="T223" s="556"/>
      <c r="U223" s="556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51" t="s">
        <v>418</v>
      </c>
      <c r="C224" s="177" t="s">
        <v>364</v>
      </c>
      <c r="D224" s="563">
        <v>5.03</v>
      </c>
      <c r="E224" s="563"/>
      <c r="F224" s="563"/>
      <c r="G224" s="127"/>
      <c r="H224" s="552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56"/>
      <c r="P224" s="556"/>
      <c r="Q224" s="556"/>
      <c r="R224" s="556"/>
      <c r="S224" s="556"/>
      <c r="T224" s="556"/>
      <c r="U224" s="556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51" t="s">
        <v>418</v>
      </c>
      <c r="C225" s="177" t="s">
        <v>365</v>
      </c>
      <c r="D225" s="563">
        <v>5.03</v>
      </c>
      <c r="E225" s="563"/>
      <c r="F225" s="563"/>
      <c r="G225" s="127"/>
      <c r="H225" s="552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56"/>
      <c r="P225" s="556"/>
      <c r="Q225" s="556"/>
      <c r="R225" s="556"/>
      <c r="S225" s="556"/>
      <c r="T225" s="556"/>
      <c r="U225" s="556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51" t="s">
        <v>418</v>
      </c>
      <c r="C226" s="177" t="s">
        <v>366</v>
      </c>
      <c r="D226" s="563">
        <v>5.03</v>
      </c>
      <c r="E226" s="563"/>
      <c r="F226" s="563"/>
      <c r="G226" s="127"/>
      <c r="H226" s="552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56"/>
      <c r="P226" s="556"/>
      <c r="Q226" s="556"/>
      <c r="R226" s="556"/>
      <c r="S226" s="556"/>
      <c r="T226" s="556"/>
      <c r="U226" s="556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51" t="s">
        <v>418</v>
      </c>
      <c r="C227" s="177" t="s">
        <v>367</v>
      </c>
      <c r="D227" s="563">
        <v>5.03</v>
      </c>
      <c r="E227" s="563"/>
      <c r="F227" s="563"/>
      <c r="G227" s="127"/>
      <c r="H227" s="552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56"/>
      <c r="P227" s="556"/>
      <c r="Q227" s="556"/>
      <c r="R227" s="556"/>
      <c r="S227" s="556"/>
      <c r="T227" s="556"/>
      <c r="U227" s="556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63">
        <v>5.03</v>
      </c>
      <c r="E228" s="563"/>
      <c r="F228" s="563"/>
      <c r="G228" s="146"/>
      <c r="H228" s="552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60"/>
      <c r="P228" s="560"/>
      <c r="Q228" s="560"/>
      <c r="R228" s="560"/>
      <c r="S228" s="560"/>
      <c r="T228" s="560"/>
      <c r="U228" s="56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63">
        <v>5.03</v>
      </c>
      <c r="E229" s="563"/>
      <c r="F229" s="563"/>
      <c r="G229" s="146"/>
      <c r="H229" s="552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60"/>
      <c r="P229" s="560"/>
      <c r="Q229" s="560"/>
      <c r="R229" s="560"/>
      <c r="S229" s="560"/>
      <c r="T229" s="560"/>
      <c r="U229" s="56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63">
        <v>5.03</v>
      </c>
      <c r="E230" s="563"/>
      <c r="F230" s="563"/>
      <c r="G230" s="146"/>
      <c r="H230" s="552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60"/>
      <c r="P230" s="560"/>
      <c r="Q230" s="560"/>
      <c r="R230" s="560"/>
      <c r="S230" s="560"/>
      <c r="T230" s="560"/>
      <c r="U230" s="56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63">
        <v>5.03</v>
      </c>
      <c r="E231" s="563"/>
      <c r="F231" s="563"/>
      <c r="G231" s="127"/>
      <c r="H231" s="552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60"/>
      <c r="P231" s="560"/>
      <c r="Q231" s="560"/>
      <c r="R231" s="560"/>
      <c r="S231" s="560"/>
      <c r="T231" s="560"/>
      <c r="U231" s="56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63">
        <v>5.03</v>
      </c>
      <c r="E232" s="563"/>
      <c r="F232" s="563"/>
      <c r="G232" s="127"/>
      <c r="H232" s="552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60"/>
      <c r="P232" s="560"/>
      <c r="Q232" s="560"/>
      <c r="R232" s="560"/>
      <c r="S232" s="560"/>
      <c r="T232" s="560"/>
      <c r="U232" s="56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63">
        <v>5.03</v>
      </c>
      <c r="E233" s="563"/>
      <c r="F233" s="563"/>
      <c r="G233" s="127"/>
      <c r="H233" s="552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60"/>
      <c r="P233" s="560"/>
      <c r="Q233" s="560"/>
      <c r="R233" s="560"/>
      <c r="S233" s="560"/>
      <c r="T233" s="560"/>
      <c r="U233" s="56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63">
        <v>5.03</v>
      </c>
      <c r="E234" s="563"/>
      <c r="F234" s="563"/>
      <c r="G234" s="127"/>
      <c r="H234" s="552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60"/>
      <c r="P234" s="560"/>
      <c r="Q234" s="560"/>
      <c r="R234" s="560"/>
      <c r="S234" s="560"/>
      <c r="T234" s="560"/>
      <c r="U234" s="56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63">
        <v>5.03</v>
      </c>
      <c r="E235" s="563"/>
      <c r="F235" s="563"/>
      <c r="G235" s="127"/>
      <c r="H235" s="552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60"/>
      <c r="P235" s="560"/>
      <c r="Q235" s="560"/>
      <c r="R235" s="560"/>
      <c r="S235" s="560"/>
      <c r="T235" s="560"/>
      <c r="U235" s="56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63">
        <v>5.03</v>
      </c>
      <c r="E236" s="563"/>
      <c r="F236" s="563"/>
      <c r="G236" s="127"/>
      <c r="H236" s="552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60"/>
      <c r="P236" s="560"/>
      <c r="Q236" s="560"/>
      <c r="R236" s="560"/>
      <c r="S236" s="560"/>
      <c r="T236" s="560"/>
      <c r="U236" s="56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63">
        <v>5.03</v>
      </c>
      <c r="E237" s="563"/>
      <c r="F237" s="563"/>
      <c r="G237" s="127"/>
      <c r="H237" s="552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60"/>
      <c r="P237" s="560"/>
      <c r="Q237" s="560"/>
      <c r="R237" s="560"/>
      <c r="S237" s="560"/>
      <c r="T237" s="560"/>
      <c r="U237" s="56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63">
        <v>5.03</v>
      </c>
      <c r="E238" s="563"/>
      <c r="F238" s="563"/>
      <c r="G238" s="127"/>
      <c r="H238" s="552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60"/>
      <c r="P238" s="560"/>
      <c r="Q238" s="560"/>
      <c r="R238" s="560"/>
      <c r="S238" s="560"/>
      <c r="T238" s="560"/>
      <c r="U238" s="560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63">
        <v>5</v>
      </c>
      <c r="E239" s="563"/>
      <c r="F239" s="563"/>
      <c r="G239" s="127"/>
      <c r="H239" s="552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60"/>
      <c r="P239" s="560"/>
      <c r="Q239" s="560"/>
      <c r="R239" s="560"/>
      <c r="S239" s="560"/>
      <c r="T239" s="560"/>
      <c r="U239" s="56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63">
        <v>5.03</v>
      </c>
      <c r="E240" s="563"/>
      <c r="F240" s="563"/>
      <c r="G240" s="127"/>
      <c r="H240" s="552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60"/>
      <c r="P240" s="560"/>
      <c r="Q240" s="560"/>
      <c r="R240" s="560"/>
      <c r="S240" s="560"/>
      <c r="T240" s="560"/>
      <c r="U240" s="56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63">
        <v>5.03</v>
      </c>
      <c r="E241" s="563"/>
      <c r="F241" s="563"/>
      <c r="G241" s="127"/>
      <c r="H241" s="552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60"/>
      <c r="P241" s="560"/>
      <c r="Q241" s="560"/>
      <c r="R241" s="560"/>
      <c r="S241" s="560"/>
      <c r="T241" s="560"/>
      <c r="U241" s="56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63"/>
      <c r="E242" s="563"/>
      <c r="F242" s="563"/>
      <c r="G242" s="127"/>
      <c r="H242" s="552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60"/>
      <c r="P242" s="560"/>
      <c r="Q242" s="560"/>
      <c r="R242" s="560"/>
      <c r="S242" s="560"/>
      <c r="T242" s="560"/>
      <c r="U242" s="56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63">
        <v>5.0599999999999996</v>
      </c>
      <c r="E243" s="563"/>
      <c r="F243" s="563"/>
      <c r="G243" s="127"/>
      <c r="H243" s="552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60"/>
      <c r="P243" s="560"/>
      <c r="Q243" s="560"/>
      <c r="R243" s="560"/>
      <c r="S243" s="560"/>
      <c r="T243" s="560"/>
      <c r="U243" s="56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63">
        <v>5.0599999999999996</v>
      </c>
      <c r="E244" s="563"/>
      <c r="F244" s="563"/>
      <c r="G244" s="127"/>
      <c r="H244" s="552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60"/>
      <c r="P244" s="560"/>
      <c r="Q244" s="560"/>
      <c r="R244" s="560"/>
      <c r="S244" s="560"/>
      <c r="T244" s="560"/>
      <c r="U244" s="56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63">
        <v>5.0599999999999996</v>
      </c>
      <c r="E245" s="563"/>
      <c r="F245" s="563"/>
      <c r="G245" s="127"/>
      <c r="H245" s="552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60"/>
      <c r="P245" s="560"/>
      <c r="Q245" s="560"/>
      <c r="R245" s="560"/>
      <c r="S245" s="560"/>
      <c r="T245" s="560"/>
      <c r="U245" s="56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63">
        <v>5.0599999999999996</v>
      </c>
      <c r="E246" s="563"/>
      <c r="F246" s="563"/>
      <c r="G246" s="127"/>
      <c r="H246" s="552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60"/>
      <c r="P246" s="560"/>
      <c r="Q246" s="560"/>
      <c r="R246" s="560"/>
      <c r="S246" s="560"/>
      <c r="T246" s="560"/>
      <c r="U246" s="56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63"/>
      <c r="E247" s="563"/>
      <c r="F247" s="563"/>
      <c r="G247" s="127"/>
      <c r="H247" s="552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60"/>
      <c r="P247" s="560"/>
      <c r="Q247" s="560"/>
      <c r="R247" s="560"/>
      <c r="S247" s="560"/>
      <c r="T247" s="560"/>
      <c r="U247" s="56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63"/>
      <c r="E248" s="563"/>
      <c r="F248" s="563"/>
      <c r="G248" s="127"/>
      <c r="H248" s="552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60"/>
      <c r="P248" s="560"/>
      <c r="Q248" s="560"/>
      <c r="R248" s="560"/>
      <c r="S248" s="560"/>
      <c r="T248" s="560"/>
      <c r="U248" s="56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63"/>
      <c r="E249" s="563"/>
      <c r="F249" s="563"/>
      <c r="G249" s="127"/>
      <c r="H249" s="552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60"/>
      <c r="P249" s="560"/>
      <c r="Q249" s="560"/>
      <c r="R249" s="560"/>
      <c r="S249" s="560"/>
      <c r="T249" s="560"/>
      <c r="U249" s="56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63"/>
      <c r="E250" s="563"/>
      <c r="F250" s="563"/>
      <c r="G250" s="127"/>
      <c r="H250" s="552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60"/>
      <c r="P250" s="560"/>
      <c r="Q250" s="560"/>
      <c r="R250" s="560"/>
      <c r="S250" s="560"/>
      <c r="T250" s="560"/>
      <c r="U250" s="56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63"/>
      <c r="E251" s="563"/>
      <c r="F251" s="563"/>
      <c r="G251" s="127"/>
      <c r="H251" s="552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60"/>
      <c r="P251" s="560"/>
      <c r="Q251" s="560"/>
      <c r="R251" s="560"/>
      <c r="S251" s="560"/>
      <c r="T251" s="560"/>
      <c r="U251" s="56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63"/>
      <c r="E252" s="563"/>
      <c r="F252" s="563"/>
      <c r="G252" s="127"/>
      <c r="H252" s="552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60"/>
      <c r="P252" s="560"/>
      <c r="Q252" s="560"/>
      <c r="R252" s="560"/>
      <c r="S252" s="560"/>
      <c r="T252" s="560"/>
      <c r="U252" s="56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63"/>
      <c r="E253" s="563"/>
      <c r="F253" s="563"/>
      <c r="G253" s="127"/>
      <c r="H253" s="552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60"/>
      <c r="P253" s="560"/>
      <c r="Q253" s="560"/>
      <c r="R253" s="560"/>
      <c r="S253" s="560"/>
      <c r="T253" s="560"/>
      <c r="U253" s="56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63"/>
      <c r="E254" s="563"/>
      <c r="F254" s="563"/>
      <c r="G254" s="127"/>
      <c r="H254" s="552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60"/>
      <c r="P254" s="560"/>
      <c r="Q254" s="560"/>
      <c r="R254" s="560"/>
      <c r="S254" s="560"/>
      <c r="T254" s="560"/>
      <c r="U254" s="56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63"/>
      <c r="E255" s="563"/>
      <c r="F255" s="563"/>
      <c r="G255" s="127"/>
      <c r="H255" s="552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60"/>
      <c r="P255" s="560"/>
      <c r="Q255" s="560"/>
      <c r="R255" s="560"/>
      <c r="S255" s="560"/>
      <c r="T255" s="560"/>
      <c r="U255" s="56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63"/>
      <c r="E256" s="563"/>
      <c r="F256" s="563"/>
      <c r="G256" s="127"/>
      <c r="H256" s="552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60"/>
      <c r="P256" s="560"/>
      <c r="Q256" s="560"/>
      <c r="R256" s="560"/>
      <c r="S256" s="560"/>
      <c r="T256" s="560"/>
      <c r="U256" s="560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9" t="s">
        <v>216</v>
      </c>
      <c r="B257" s="619"/>
      <c r="C257" s="561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51" t="s">
        <v>217</v>
      </c>
      <c r="C258" s="125" t="s">
        <v>179</v>
      </c>
      <c r="D258" s="563">
        <v>5.03</v>
      </c>
      <c r="E258" s="563"/>
      <c r="F258" s="563"/>
      <c r="G258" s="127"/>
      <c r="H258" s="552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60"/>
      <c r="P258" s="560"/>
      <c r="Q258" s="560"/>
      <c r="R258" s="560"/>
      <c r="S258" s="560"/>
      <c r="T258" s="560"/>
      <c r="U258" s="56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51" t="s">
        <v>217</v>
      </c>
      <c r="C259" s="125" t="s">
        <v>186</v>
      </c>
      <c r="D259" s="563">
        <v>5.03</v>
      </c>
      <c r="E259" s="563"/>
      <c r="F259" s="563"/>
      <c r="G259" s="127"/>
      <c r="H259" s="552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60"/>
      <c r="P259" s="560"/>
      <c r="Q259" s="560"/>
      <c r="R259" s="560"/>
      <c r="S259" s="560"/>
      <c r="T259" s="560"/>
      <c r="U259" s="56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51" t="s">
        <v>217</v>
      </c>
      <c r="C260" s="125" t="s">
        <v>204</v>
      </c>
      <c r="D260" s="563">
        <v>5.03</v>
      </c>
      <c r="E260" s="563"/>
      <c r="F260" s="563"/>
      <c r="G260" s="127"/>
      <c r="H260" s="552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60"/>
      <c r="P260" s="560"/>
      <c r="Q260" s="560"/>
      <c r="R260" s="560"/>
      <c r="S260" s="560"/>
      <c r="T260" s="560"/>
      <c r="U260" s="56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63">
        <v>5.03</v>
      </c>
      <c r="E261" s="563"/>
      <c r="F261" s="563"/>
      <c r="G261" s="127"/>
      <c r="H261" s="552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60"/>
      <c r="P261" s="560"/>
      <c r="Q261" s="560"/>
      <c r="R261" s="560"/>
      <c r="S261" s="560"/>
      <c r="T261" s="560"/>
      <c r="U261" s="56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63">
        <v>5.03</v>
      </c>
      <c r="E262" s="563"/>
      <c r="F262" s="563"/>
      <c r="G262" s="127"/>
      <c r="H262" s="552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60"/>
      <c r="P262" s="560"/>
      <c r="Q262" s="560"/>
      <c r="R262" s="560"/>
      <c r="S262" s="560"/>
      <c r="T262" s="560"/>
      <c r="U262" s="56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63">
        <v>5.03</v>
      </c>
      <c r="E263" s="563"/>
      <c r="F263" s="563"/>
      <c r="G263" s="127"/>
      <c r="H263" s="552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60"/>
      <c r="P263" s="560"/>
      <c r="Q263" s="560"/>
      <c r="R263" s="560"/>
      <c r="S263" s="560"/>
      <c r="T263" s="560"/>
      <c r="U263" s="56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63">
        <v>5.03</v>
      </c>
      <c r="E264" s="563"/>
      <c r="F264" s="563"/>
      <c r="G264" s="127"/>
      <c r="H264" s="552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60"/>
      <c r="P264" s="560"/>
      <c r="Q264" s="560"/>
      <c r="R264" s="560"/>
      <c r="S264" s="560"/>
      <c r="T264" s="560"/>
      <c r="U264" s="56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63">
        <v>5.03</v>
      </c>
      <c r="E265" s="563"/>
      <c r="F265" s="563"/>
      <c r="G265" s="127"/>
      <c r="H265" s="552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60"/>
      <c r="P265" s="560"/>
      <c r="Q265" s="560"/>
      <c r="R265" s="560"/>
      <c r="S265" s="560"/>
      <c r="T265" s="560"/>
      <c r="U265" s="56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63">
        <v>5.03</v>
      </c>
      <c r="E266" s="563"/>
      <c r="F266" s="563"/>
      <c r="G266" s="146"/>
      <c r="H266" s="552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60"/>
      <c r="P266" s="560"/>
      <c r="Q266" s="560"/>
      <c r="R266" s="560"/>
      <c r="S266" s="560"/>
      <c r="T266" s="560"/>
      <c r="U266" s="56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63">
        <v>5.03</v>
      </c>
      <c r="E267" s="563"/>
      <c r="F267" s="563"/>
      <c r="G267" s="127"/>
      <c r="H267" s="552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60"/>
      <c r="P267" s="560"/>
      <c r="Q267" s="560"/>
      <c r="R267" s="560"/>
      <c r="S267" s="560"/>
      <c r="T267" s="560"/>
      <c r="U267" s="56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63">
        <v>5.03</v>
      </c>
      <c r="E268" s="563"/>
      <c r="F268" s="563"/>
      <c r="G268" s="127"/>
      <c r="H268" s="552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60"/>
      <c r="P268" s="560"/>
      <c r="Q268" s="560"/>
      <c r="R268" s="560"/>
      <c r="S268" s="560"/>
      <c r="T268" s="560"/>
      <c r="U268" s="56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63">
        <v>5.03</v>
      </c>
      <c r="E269" s="563"/>
      <c r="F269" s="563"/>
      <c r="G269" s="127"/>
      <c r="H269" s="552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60"/>
      <c r="P269" s="560"/>
      <c r="Q269" s="560"/>
      <c r="R269" s="560"/>
      <c r="S269" s="560"/>
      <c r="T269" s="560"/>
      <c r="U269" s="56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63">
        <v>5.03</v>
      </c>
      <c r="E270" s="563"/>
      <c r="F270" s="563"/>
      <c r="G270" s="127"/>
      <c r="H270" s="552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60"/>
      <c r="P270" s="560"/>
      <c r="Q270" s="560"/>
      <c r="R270" s="560"/>
      <c r="S270" s="560"/>
      <c r="T270" s="560"/>
      <c r="U270" s="56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63">
        <v>5.03</v>
      </c>
      <c r="E271" s="563"/>
      <c r="F271" s="563"/>
      <c r="G271" s="127"/>
      <c r="H271" s="552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60"/>
      <c r="P271" s="560"/>
      <c r="Q271" s="560"/>
      <c r="R271" s="560"/>
      <c r="S271" s="560"/>
      <c r="T271" s="560"/>
      <c r="U271" s="56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63">
        <v>5.03</v>
      </c>
      <c r="E272" s="563"/>
      <c r="F272" s="563"/>
      <c r="G272" s="127"/>
      <c r="H272" s="552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60"/>
      <c r="P272" s="560"/>
      <c r="Q272" s="560"/>
      <c r="R272" s="560"/>
      <c r="S272" s="560"/>
      <c r="T272" s="560"/>
      <c r="U272" s="56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63">
        <v>5.03</v>
      </c>
      <c r="E273" s="563"/>
      <c r="F273" s="563"/>
      <c r="G273" s="127"/>
      <c r="H273" s="552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60"/>
      <c r="P273" s="560"/>
      <c r="Q273" s="560"/>
      <c r="R273" s="560"/>
      <c r="S273" s="560"/>
      <c r="T273" s="560"/>
      <c r="U273" s="56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51" t="s">
        <v>222</v>
      </c>
      <c r="C274" s="125" t="s">
        <v>181</v>
      </c>
      <c r="D274" s="563">
        <v>9.36</v>
      </c>
      <c r="E274" s="563"/>
      <c r="F274" s="563"/>
      <c r="G274" s="127"/>
      <c r="H274" s="552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60"/>
      <c r="P274" s="560"/>
      <c r="Q274" s="560"/>
      <c r="R274" s="560"/>
      <c r="S274" s="560"/>
      <c r="T274" s="560"/>
      <c r="U274" s="56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51" t="s">
        <v>222</v>
      </c>
      <c r="C275" s="125" t="s">
        <v>179</v>
      </c>
      <c r="D275" s="563">
        <v>9.36</v>
      </c>
      <c r="E275" s="563"/>
      <c r="F275" s="563"/>
      <c r="G275" s="127"/>
      <c r="H275" s="552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60"/>
      <c r="P275" s="560"/>
      <c r="Q275" s="560"/>
      <c r="R275" s="560"/>
      <c r="S275" s="560"/>
      <c r="T275" s="560"/>
      <c r="U275" s="560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51" t="s">
        <v>222</v>
      </c>
      <c r="C276" s="125" t="s">
        <v>221</v>
      </c>
      <c r="D276" s="563">
        <v>9.36</v>
      </c>
      <c r="E276" s="563"/>
      <c r="F276" s="563"/>
      <c r="G276" s="127"/>
      <c r="H276" s="552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60"/>
      <c r="P276" s="560"/>
      <c r="Q276" s="560"/>
      <c r="R276" s="560"/>
      <c r="S276" s="560"/>
      <c r="T276" s="560"/>
      <c r="U276" s="56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51" t="s">
        <v>222</v>
      </c>
      <c r="C277" s="125" t="s">
        <v>186</v>
      </c>
      <c r="D277" s="563">
        <v>9.36</v>
      </c>
      <c r="E277" s="563"/>
      <c r="F277" s="563"/>
      <c r="G277" s="127"/>
      <c r="H277" s="552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60"/>
      <c r="P277" s="560"/>
      <c r="Q277" s="560"/>
      <c r="R277" s="560"/>
      <c r="S277" s="560"/>
      <c r="T277" s="560"/>
      <c r="U277" s="560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51" t="s">
        <v>393</v>
      </c>
      <c r="C278" s="177" t="s">
        <v>395</v>
      </c>
      <c r="D278" s="563">
        <v>5</v>
      </c>
      <c r="E278" s="563"/>
      <c r="F278" s="563"/>
      <c r="G278" s="127"/>
      <c r="H278" s="552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60"/>
      <c r="P278" s="560"/>
      <c r="Q278" s="560"/>
      <c r="R278" s="560"/>
      <c r="S278" s="560"/>
      <c r="T278" s="560"/>
      <c r="U278" s="560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51" t="s">
        <v>393</v>
      </c>
      <c r="C279" s="177" t="s">
        <v>402</v>
      </c>
      <c r="D279" s="563">
        <v>5</v>
      </c>
      <c r="E279" s="563"/>
      <c r="F279" s="563"/>
      <c r="G279" s="127"/>
      <c r="H279" s="552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60"/>
      <c r="P279" s="560"/>
      <c r="Q279" s="560"/>
      <c r="R279" s="560"/>
      <c r="S279" s="560"/>
      <c r="T279" s="560"/>
      <c r="U279" s="560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51" t="s">
        <v>404</v>
      </c>
      <c r="C280" s="177" t="s">
        <v>405</v>
      </c>
      <c r="D280" s="563">
        <v>5</v>
      </c>
      <c r="E280" s="563"/>
      <c r="F280" s="563"/>
      <c r="G280" s="127"/>
      <c r="H280" s="552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60"/>
      <c r="P280" s="560"/>
      <c r="Q280" s="560"/>
      <c r="R280" s="560"/>
      <c r="S280" s="560"/>
      <c r="T280" s="560"/>
      <c r="U280" s="560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51" t="s">
        <v>342</v>
      </c>
      <c r="C281" s="177" t="s">
        <v>372</v>
      </c>
      <c r="D281" s="563">
        <v>5</v>
      </c>
      <c r="E281" s="563"/>
      <c r="F281" s="563"/>
      <c r="G281" s="127"/>
      <c r="H281" s="552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60"/>
      <c r="P281" s="560"/>
      <c r="Q281" s="560"/>
      <c r="R281" s="560"/>
      <c r="S281" s="560"/>
      <c r="T281" s="560"/>
      <c r="U281" s="560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51" t="s">
        <v>343</v>
      </c>
      <c r="C282" s="125" t="s">
        <v>345</v>
      </c>
      <c r="D282" s="563">
        <v>5</v>
      </c>
      <c r="E282" s="563"/>
      <c r="F282" s="563"/>
      <c r="G282" s="127"/>
      <c r="H282" s="552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60"/>
      <c r="P282" s="560"/>
      <c r="Q282" s="560"/>
      <c r="R282" s="560"/>
      <c r="S282" s="560"/>
      <c r="T282" s="560"/>
      <c r="U282" s="560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51" t="s">
        <v>343</v>
      </c>
      <c r="C283" s="125" t="s">
        <v>347</v>
      </c>
      <c r="D283" s="563">
        <v>5</v>
      </c>
      <c r="E283" s="563"/>
      <c r="F283" s="563"/>
      <c r="G283" s="127"/>
      <c r="H283" s="552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60"/>
      <c r="P283" s="560"/>
      <c r="Q283" s="560"/>
      <c r="R283" s="560"/>
      <c r="S283" s="560"/>
      <c r="T283" s="560"/>
      <c r="U283" s="560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63">
        <v>5.0599999999999996</v>
      </c>
      <c r="E284" s="563"/>
      <c r="F284" s="563"/>
      <c r="G284" s="127"/>
      <c r="H284" s="552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60"/>
      <c r="P284" s="560"/>
      <c r="Q284" s="560"/>
      <c r="R284" s="560"/>
      <c r="S284" s="560"/>
      <c r="T284" s="560"/>
      <c r="U284" s="560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63">
        <v>5.0599999999999996</v>
      </c>
      <c r="E285" s="563"/>
      <c r="F285" s="563"/>
      <c r="G285" s="127"/>
      <c r="H285" s="552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60"/>
      <c r="P285" s="560"/>
      <c r="Q285" s="560"/>
      <c r="R285" s="560"/>
      <c r="S285" s="560"/>
      <c r="T285" s="560"/>
      <c r="U285" s="560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63">
        <v>5.03</v>
      </c>
      <c r="E286" s="563"/>
      <c r="F286" s="563"/>
      <c r="G286" s="127"/>
      <c r="H286" s="552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60"/>
      <c r="P286" s="560"/>
      <c r="Q286" s="560"/>
      <c r="R286" s="560"/>
      <c r="S286" s="560"/>
      <c r="T286" s="560"/>
      <c r="U286" s="560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63">
        <v>5.03</v>
      </c>
      <c r="E287" s="563"/>
      <c r="F287" s="563"/>
      <c r="G287" s="127"/>
      <c r="H287" s="552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60"/>
      <c r="P287" s="560"/>
      <c r="Q287" s="560"/>
      <c r="R287" s="560"/>
      <c r="S287" s="560"/>
      <c r="T287" s="560"/>
      <c r="U287" s="560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63">
        <v>5.03</v>
      </c>
      <c r="E288" s="563"/>
      <c r="F288" s="563"/>
      <c r="G288" s="127"/>
      <c r="H288" s="552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60"/>
      <c r="P288" s="560"/>
      <c r="Q288" s="560"/>
      <c r="R288" s="560"/>
      <c r="S288" s="560"/>
      <c r="T288" s="560"/>
      <c r="U288" s="560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63">
        <v>5.07</v>
      </c>
      <c r="E289" s="563"/>
      <c r="F289" s="563"/>
      <c r="G289" s="127"/>
      <c r="H289" s="552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60"/>
      <c r="P289" s="560"/>
      <c r="Q289" s="560"/>
      <c r="R289" s="560"/>
      <c r="S289" s="560"/>
      <c r="T289" s="560"/>
      <c r="U289" s="56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63">
        <v>5.07</v>
      </c>
      <c r="E290" s="563"/>
      <c r="F290" s="563"/>
      <c r="G290" s="127"/>
      <c r="H290" s="552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60"/>
      <c r="P290" s="560"/>
      <c r="Q290" s="560"/>
      <c r="R290" s="560"/>
      <c r="S290" s="560"/>
      <c r="T290" s="560"/>
      <c r="U290" s="56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63">
        <v>5.0599999999999996</v>
      </c>
      <c r="E291" s="563"/>
      <c r="F291" s="564"/>
      <c r="G291" s="127"/>
      <c r="H291" s="552">
        <f>D291*G291</f>
        <v>0</v>
      </c>
      <c r="I291" s="128"/>
      <c r="J291" s="129" t="str">
        <f t="array" ref="J291">IF(ISERROR(G291/I291),"",G291/I291)</f>
        <v/>
      </c>
      <c r="K291" s="552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60"/>
      <c r="P291" s="560"/>
      <c r="Q291" s="560"/>
      <c r="R291" s="560"/>
      <c r="S291" s="560"/>
      <c r="T291" s="560"/>
      <c r="U291" s="56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11" t="s">
        <v>224</v>
      </c>
      <c r="B292" s="612"/>
      <c r="C292" s="5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63">
        <v>5.03</v>
      </c>
      <c r="E293" s="563"/>
      <c r="F293" s="563"/>
      <c r="G293" s="146"/>
      <c r="H293" s="552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60"/>
      <c r="P293" s="560"/>
      <c r="Q293" s="560"/>
      <c r="R293" s="560"/>
      <c r="S293" s="560"/>
      <c r="T293" s="560"/>
      <c r="U293" s="560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63">
        <v>5.03</v>
      </c>
      <c r="E294" s="563"/>
      <c r="F294" s="563"/>
      <c r="G294" s="127"/>
      <c r="H294" s="552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60"/>
      <c r="P294" s="560"/>
      <c r="Q294" s="560"/>
      <c r="R294" s="560"/>
      <c r="S294" s="560"/>
      <c r="T294" s="560"/>
      <c r="U294" s="560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63">
        <v>5.04</v>
      </c>
      <c r="E295" s="563"/>
      <c r="F295" s="563"/>
      <c r="G295" s="127"/>
      <c r="H295" s="552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60"/>
      <c r="P295" s="560"/>
      <c r="Q295" s="560"/>
      <c r="R295" s="560"/>
      <c r="S295" s="560"/>
      <c r="T295" s="560"/>
      <c r="U295" s="56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63">
        <v>5.03</v>
      </c>
      <c r="E296" s="563"/>
      <c r="F296" s="563"/>
      <c r="G296" s="127"/>
      <c r="H296" s="552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60"/>
      <c r="P296" s="560"/>
      <c r="Q296" s="560"/>
      <c r="R296" s="560"/>
      <c r="S296" s="560"/>
      <c r="T296" s="560"/>
      <c r="U296" s="56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57" t="s">
        <v>203</v>
      </c>
      <c r="D297" s="563">
        <v>5.03</v>
      </c>
      <c r="E297" s="563"/>
      <c r="F297" s="563"/>
      <c r="G297" s="146"/>
      <c r="H297" s="552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60"/>
      <c r="P297" s="560"/>
      <c r="Q297" s="560"/>
      <c r="R297" s="560"/>
      <c r="S297" s="560"/>
      <c r="T297" s="560"/>
      <c r="U297" s="56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63">
        <v>5.03</v>
      </c>
      <c r="E298" s="563"/>
      <c r="F298" s="563"/>
      <c r="G298" s="127"/>
      <c r="H298" s="552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60"/>
      <c r="P298" s="560"/>
      <c r="Q298" s="560"/>
      <c r="R298" s="560"/>
      <c r="S298" s="560"/>
      <c r="T298" s="560"/>
      <c r="U298" s="56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63">
        <v>5.03</v>
      </c>
      <c r="E299" s="563"/>
      <c r="F299" s="563"/>
      <c r="G299" s="127"/>
      <c r="H299" s="552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60"/>
      <c r="P299" s="560"/>
      <c r="Q299" s="560"/>
      <c r="R299" s="560"/>
      <c r="S299" s="560"/>
      <c r="T299" s="560"/>
      <c r="U299" s="56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57" t="s">
        <v>228</v>
      </c>
      <c r="D300" s="563">
        <v>5.03</v>
      </c>
      <c r="E300" s="563"/>
      <c r="F300" s="563"/>
      <c r="G300" s="127"/>
      <c r="H300" s="552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60"/>
      <c r="P300" s="560"/>
      <c r="Q300" s="560"/>
      <c r="R300" s="560"/>
      <c r="S300" s="560"/>
      <c r="T300" s="560"/>
      <c r="U300" s="56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57" t="s">
        <v>212</v>
      </c>
      <c r="D301" s="563">
        <v>5.03</v>
      </c>
      <c r="E301" s="563"/>
      <c r="F301" s="563"/>
      <c r="G301" s="127"/>
      <c r="H301" s="552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60"/>
      <c r="P301" s="560"/>
      <c r="Q301" s="560"/>
      <c r="R301" s="560"/>
      <c r="S301" s="560"/>
      <c r="T301" s="560"/>
      <c r="U301" s="56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57" t="s">
        <v>203</v>
      </c>
      <c r="D302" s="563">
        <v>5.03</v>
      </c>
      <c r="E302" s="563"/>
      <c r="F302" s="563"/>
      <c r="G302" s="127"/>
      <c r="H302" s="552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60"/>
      <c r="P302" s="560"/>
      <c r="Q302" s="560"/>
      <c r="R302" s="560"/>
      <c r="S302" s="560"/>
      <c r="T302" s="560"/>
      <c r="U302" s="56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57" t="s">
        <v>186</v>
      </c>
      <c r="D303" s="563">
        <v>5.03</v>
      </c>
      <c r="E303" s="563"/>
      <c r="F303" s="563"/>
      <c r="G303" s="127"/>
      <c r="H303" s="552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60"/>
      <c r="P303" s="560"/>
      <c r="Q303" s="560"/>
      <c r="R303" s="560"/>
      <c r="S303" s="560"/>
      <c r="T303" s="560"/>
      <c r="U303" s="56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57" t="s">
        <v>228</v>
      </c>
      <c r="D304" s="563">
        <v>5.03</v>
      </c>
      <c r="E304" s="563"/>
      <c r="F304" s="563"/>
      <c r="G304" s="127"/>
      <c r="H304" s="552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60"/>
      <c r="P304" s="560"/>
      <c r="Q304" s="560"/>
      <c r="R304" s="560"/>
      <c r="S304" s="560"/>
      <c r="T304" s="560"/>
      <c r="U304" s="56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57" t="s">
        <v>199</v>
      </c>
      <c r="D305" s="563">
        <v>5.03</v>
      </c>
      <c r="E305" s="563"/>
      <c r="F305" s="563"/>
      <c r="G305" s="127"/>
      <c r="H305" s="552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60"/>
      <c r="P305" s="560"/>
      <c r="Q305" s="560"/>
      <c r="R305" s="560"/>
      <c r="S305" s="560"/>
      <c r="T305" s="560"/>
      <c r="U305" s="56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63">
        <v>5.0599999999999996</v>
      </c>
      <c r="E306" s="563"/>
      <c r="F306" s="563"/>
      <c r="G306" s="127"/>
      <c r="H306" s="552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60"/>
      <c r="P306" s="560"/>
      <c r="Q306" s="560"/>
      <c r="R306" s="560"/>
      <c r="S306" s="560"/>
      <c r="T306" s="560"/>
      <c r="U306" s="56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63">
        <v>5.0599999999999996</v>
      </c>
      <c r="E307" s="563"/>
      <c r="F307" s="563"/>
      <c r="G307" s="127"/>
      <c r="H307" s="552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60"/>
      <c r="P307" s="560"/>
      <c r="Q307" s="560"/>
      <c r="R307" s="560"/>
      <c r="S307" s="560"/>
      <c r="T307" s="560"/>
      <c r="U307" s="56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11" t="s">
        <v>231</v>
      </c>
      <c r="B308" s="612"/>
      <c r="C308" s="56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63">
        <v>5.04</v>
      </c>
      <c r="E309" s="563"/>
      <c r="F309" s="563"/>
      <c r="G309" s="127"/>
      <c r="H309" s="552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60"/>
      <c r="P309" s="560"/>
      <c r="Q309" s="560"/>
      <c r="R309" s="560"/>
      <c r="S309" s="560"/>
      <c r="T309" s="560"/>
      <c r="U309" s="56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63">
        <v>5.04</v>
      </c>
      <c r="E310" s="563"/>
      <c r="F310" s="563"/>
      <c r="G310" s="127"/>
      <c r="H310" s="552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60"/>
      <c r="P310" s="560"/>
      <c r="Q310" s="560"/>
      <c r="R310" s="560"/>
      <c r="S310" s="560"/>
      <c r="T310" s="560"/>
      <c r="U310" s="56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63">
        <v>5.04</v>
      </c>
      <c r="E311" s="563"/>
      <c r="F311" s="563"/>
      <c r="G311" s="127"/>
      <c r="H311" s="552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60"/>
      <c r="P311" s="560"/>
      <c r="Q311" s="560"/>
      <c r="R311" s="560"/>
      <c r="S311" s="560"/>
      <c r="T311" s="560"/>
      <c r="U311" s="56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63">
        <v>5.04</v>
      </c>
      <c r="E312" s="563"/>
      <c r="F312" s="563"/>
      <c r="G312" s="127"/>
      <c r="H312" s="552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60"/>
      <c r="P312" s="560"/>
      <c r="Q312" s="560"/>
      <c r="R312" s="560"/>
      <c r="S312" s="560"/>
      <c r="T312" s="560"/>
      <c r="U312" s="56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63">
        <v>5.04</v>
      </c>
      <c r="E313" s="563"/>
      <c r="F313" s="563"/>
      <c r="G313" s="127"/>
      <c r="H313" s="552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60"/>
      <c r="P313" s="560"/>
      <c r="Q313" s="560"/>
      <c r="R313" s="560"/>
      <c r="S313" s="560"/>
      <c r="T313" s="560"/>
      <c r="U313" s="56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63">
        <v>5.03</v>
      </c>
      <c r="E314" s="563"/>
      <c r="F314" s="563"/>
      <c r="G314" s="127"/>
      <c r="H314" s="552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60"/>
      <c r="P314" s="560"/>
      <c r="Q314" s="560"/>
      <c r="R314" s="560"/>
      <c r="S314" s="560"/>
      <c r="T314" s="560"/>
      <c r="U314" s="560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63">
        <v>5.03</v>
      </c>
      <c r="E315" s="563"/>
      <c r="F315" s="563"/>
      <c r="G315" s="127"/>
      <c r="H315" s="552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60"/>
      <c r="P315" s="560"/>
      <c r="Q315" s="560"/>
      <c r="R315" s="560"/>
      <c r="S315" s="560"/>
      <c r="T315" s="560"/>
      <c r="U315" s="56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63">
        <v>5.03</v>
      </c>
      <c r="E316" s="563"/>
      <c r="F316" s="563"/>
      <c r="G316" s="127"/>
      <c r="H316" s="552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60"/>
      <c r="P316" s="560"/>
      <c r="Q316" s="560"/>
      <c r="R316" s="560"/>
      <c r="S316" s="560"/>
      <c r="T316" s="560"/>
      <c r="U316" s="560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63">
        <v>5.03</v>
      </c>
      <c r="E317" s="563"/>
      <c r="F317" s="563"/>
      <c r="G317" s="127"/>
      <c r="H317" s="552">
        <f t="shared" si="75"/>
        <v>0</v>
      </c>
      <c r="I317" s="128"/>
      <c r="J317" s="129"/>
      <c r="K317" s="130"/>
      <c r="L317" s="128"/>
      <c r="M317" s="108"/>
      <c r="N317" s="129"/>
      <c r="O317" s="560"/>
      <c r="P317" s="560"/>
      <c r="Q317" s="560"/>
      <c r="R317" s="560"/>
      <c r="S317" s="560"/>
      <c r="T317" s="560"/>
      <c r="U317" s="560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63">
        <v>5.04</v>
      </c>
      <c r="E318" s="563"/>
      <c r="F318" s="563"/>
      <c r="G318" s="127"/>
      <c r="H318" s="552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60"/>
      <c r="P318" s="560"/>
      <c r="Q318" s="560"/>
      <c r="R318" s="560"/>
      <c r="S318" s="560"/>
      <c r="T318" s="560"/>
      <c r="U318" s="56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11" t="s">
        <v>234</v>
      </c>
      <c r="B319" s="612"/>
      <c r="C319" s="56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58"/>
      <c r="D320" s="563">
        <v>3.65</v>
      </c>
      <c r="E320" s="563"/>
      <c r="F320" s="564"/>
      <c r="G320" s="127"/>
      <c r="H320" s="552">
        <f t="shared" ref="H320:H329" si="83">D320*G320</f>
        <v>0</v>
      </c>
      <c r="I320" s="128"/>
      <c r="J320" s="129" t="str">
        <f t="array" ref="J320">IF(ISERROR(G320/I320),"",G320/I320)</f>
        <v/>
      </c>
      <c r="K320" s="552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60"/>
      <c r="P320" s="560"/>
      <c r="Q320" s="560"/>
      <c r="R320" s="560"/>
      <c r="S320" s="560"/>
      <c r="T320" s="560"/>
      <c r="U320" s="56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58"/>
      <c r="D321" s="563">
        <v>6.58</v>
      </c>
      <c r="E321" s="563"/>
      <c r="F321" s="563"/>
      <c r="G321" s="127"/>
      <c r="H321" s="552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60"/>
      <c r="P321" s="560"/>
      <c r="Q321" s="560"/>
      <c r="R321" s="560"/>
      <c r="S321" s="560"/>
      <c r="T321" s="560"/>
      <c r="U321" s="56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58"/>
      <c r="D322" s="563">
        <v>7.8</v>
      </c>
      <c r="E322" s="563"/>
      <c r="F322" s="563"/>
      <c r="G322" s="127"/>
      <c r="H322" s="552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60"/>
      <c r="P322" s="560"/>
      <c r="Q322" s="560"/>
      <c r="R322" s="560"/>
      <c r="S322" s="560"/>
      <c r="T322" s="560"/>
      <c r="U322" s="56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58"/>
      <c r="D323" s="563">
        <v>4.4000000000000004</v>
      </c>
      <c r="E323" s="563"/>
      <c r="F323" s="563"/>
      <c r="G323" s="127"/>
      <c r="H323" s="552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60"/>
      <c r="P323" s="560"/>
      <c r="Q323" s="560"/>
      <c r="R323" s="560"/>
      <c r="S323" s="560"/>
      <c r="T323" s="560"/>
      <c r="U323" s="56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58"/>
      <c r="D324" s="563"/>
      <c r="E324" s="563"/>
      <c r="F324" s="563"/>
      <c r="G324" s="127"/>
      <c r="H324" s="552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60"/>
      <c r="P324" s="560"/>
      <c r="Q324" s="560"/>
      <c r="R324" s="560"/>
      <c r="S324" s="560"/>
      <c r="T324" s="560"/>
      <c r="U324" s="56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58" t="s">
        <v>239</v>
      </c>
      <c r="C325" s="558" t="s">
        <v>179</v>
      </c>
      <c r="D325" s="563">
        <v>6.04</v>
      </c>
      <c r="E325" s="563"/>
      <c r="F325" s="563"/>
      <c r="G325" s="127"/>
      <c r="H325" s="552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60"/>
      <c r="P325" s="560"/>
      <c r="Q325" s="560"/>
      <c r="R325" s="560"/>
      <c r="S325" s="560"/>
      <c r="T325" s="560"/>
      <c r="U325" s="56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58" t="s">
        <v>239</v>
      </c>
      <c r="C326" s="558" t="s">
        <v>186</v>
      </c>
      <c r="D326" s="563">
        <v>6.04</v>
      </c>
      <c r="E326" s="563"/>
      <c r="F326" s="563"/>
      <c r="G326" s="127"/>
      <c r="H326" s="552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60"/>
      <c r="P326" s="560"/>
      <c r="Q326" s="560"/>
      <c r="R326" s="560"/>
      <c r="S326" s="560"/>
      <c r="T326" s="560"/>
      <c r="U326" s="56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58" t="s">
        <v>440</v>
      </c>
      <c r="C327" s="558" t="s">
        <v>179</v>
      </c>
      <c r="D327" s="563">
        <v>6</v>
      </c>
      <c r="E327" s="563"/>
      <c r="F327" s="563"/>
      <c r="G327" s="127"/>
      <c r="H327" s="552">
        <f t="shared" si="83"/>
        <v>0</v>
      </c>
      <c r="I327" s="128"/>
      <c r="J327" s="129"/>
      <c r="K327" s="130"/>
      <c r="L327" s="128"/>
      <c r="M327" s="108"/>
      <c r="N327" s="129"/>
      <c r="O327" s="560"/>
      <c r="P327" s="560"/>
      <c r="Q327" s="560"/>
      <c r="R327" s="560"/>
      <c r="S327" s="560"/>
      <c r="T327" s="560"/>
      <c r="U327" s="56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58" t="s">
        <v>440</v>
      </c>
      <c r="C328" s="558" t="s">
        <v>60</v>
      </c>
      <c r="D328" s="563">
        <v>6</v>
      </c>
      <c r="E328" s="563"/>
      <c r="F328" s="563"/>
      <c r="G328" s="127"/>
      <c r="H328" s="552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60"/>
      <c r="P328" s="560"/>
      <c r="Q328" s="560"/>
      <c r="R328" s="560"/>
      <c r="S328" s="560"/>
      <c r="T328" s="560"/>
      <c r="U328" s="56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51" t="s">
        <v>240</v>
      </c>
      <c r="C329" s="125"/>
      <c r="D329" s="563">
        <v>7.3</v>
      </c>
      <c r="E329" s="563"/>
      <c r="F329" s="563"/>
      <c r="G329" s="127"/>
      <c r="H329" s="552">
        <f t="shared" si="83"/>
        <v>0</v>
      </c>
      <c r="I329" s="128"/>
      <c r="J329" s="129"/>
      <c r="K329" s="130"/>
      <c r="L329" s="128"/>
      <c r="M329" s="108"/>
      <c r="N329" s="129"/>
      <c r="O329" s="560"/>
      <c r="P329" s="560"/>
      <c r="Q329" s="560"/>
      <c r="R329" s="560"/>
      <c r="S329" s="560"/>
      <c r="T329" s="560"/>
      <c r="U329" s="560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51" t="s">
        <v>241</v>
      </c>
      <c r="C330" s="125"/>
      <c r="D330" s="563">
        <f>78*120/1000</f>
        <v>9.36</v>
      </c>
      <c r="E330" s="563"/>
      <c r="F330" s="563"/>
      <c r="G330" s="127"/>
      <c r="H330" s="552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60"/>
      <c r="P330" s="560"/>
      <c r="Q330" s="560"/>
      <c r="R330" s="560"/>
      <c r="S330" s="560"/>
      <c r="T330" s="560"/>
      <c r="U330" s="560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51" t="s">
        <v>242</v>
      </c>
      <c r="C331" s="125"/>
      <c r="D331" s="563">
        <v>4.5</v>
      </c>
      <c r="E331" s="563"/>
      <c r="F331" s="563"/>
      <c r="G331" s="127"/>
      <c r="H331" s="552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60"/>
      <c r="P331" s="560"/>
      <c r="Q331" s="560"/>
      <c r="R331" s="560"/>
      <c r="S331" s="560"/>
      <c r="T331" s="560"/>
      <c r="U331" s="56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51" t="s">
        <v>243</v>
      </c>
      <c r="C332" s="125"/>
      <c r="D332" s="563">
        <v>4.5</v>
      </c>
      <c r="E332" s="563"/>
      <c r="F332" s="563"/>
      <c r="G332" s="127"/>
      <c r="H332" s="552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60"/>
      <c r="P332" s="560"/>
      <c r="Q332" s="560"/>
      <c r="R332" s="560"/>
      <c r="S332" s="560"/>
      <c r="T332" s="560"/>
      <c r="U332" s="56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63">
        <v>4.5</v>
      </c>
      <c r="E333" s="563"/>
      <c r="F333" s="563"/>
      <c r="G333" s="127"/>
      <c r="H333" s="552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60"/>
      <c r="P333" s="560"/>
      <c r="Q333" s="560"/>
      <c r="R333" s="560"/>
      <c r="S333" s="560"/>
      <c r="T333" s="560"/>
      <c r="U333" s="560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11" t="s">
        <v>244</v>
      </c>
      <c r="B334" s="612"/>
      <c r="C334" s="561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13" t="s">
        <v>246</v>
      </c>
      <c r="B335" s="614"/>
      <c r="C335" s="614"/>
      <c r="D335" s="614"/>
      <c r="E335" s="614"/>
      <c r="F335" s="61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16" t="s">
        <v>471</v>
      </c>
      <c r="B336" s="554" t="s">
        <v>247</v>
      </c>
      <c r="C336" s="599" t="s">
        <v>248</v>
      </c>
      <c r="D336" s="600"/>
      <c r="E336" s="670" t="s">
        <v>249</v>
      </c>
      <c r="F336" s="670"/>
      <c r="G336" s="577" t="s">
        <v>250</v>
      </c>
      <c r="H336" s="577"/>
      <c r="I336" s="607" t="s">
        <v>251</v>
      </c>
      <c r="J336" s="607"/>
      <c r="K336" s="607" t="s">
        <v>252</v>
      </c>
      <c r="L336" s="607"/>
      <c r="M336" s="607" t="s">
        <v>253</v>
      </c>
      <c r="N336" s="607"/>
      <c r="O336" s="607" t="s">
        <v>254</v>
      </c>
      <c r="P336" s="577" t="s">
        <v>255</v>
      </c>
      <c r="Q336" s="577"/>
      <c r="R336" s="577" t="s">
        <v>252</v>
      </c>
      <c r="S336" s="577"/>
      <c r="T336" s="577" t="s">
        <v>256</v>
      </c>
      <c r="U336" s="577"/>
      <c r="V336" s="577" t="s">
        <v>257</v>
      </c>
      <c r="W336" s="577"/>
      <c r="X336" s="577" t="s">
        <v>252</v>
      </c>
      <c r="Y336" s="577"/>
      <c r="Z336" s="577" t="s">
        <v>256</v>
      </c>
      <c r="AA336" s="577"/>
    </row>
    <row r="337" spans="1:27" ht="20.100000000000001" hidden="1" customHeight="1">
      <c r="A337" s="617"/>
      <c r="B337" s="554" t="s">
        <v>258</v>
      </c>
      <c r="C337" s="642">
        <v>1</v>
      </c>
      <c r="D337" s="643"/>
      <c r="E337" s="670">
        <f>C337*11</f>
        <v>11</v>
      </c>
      <c r="F337" s="670"/>
      <c r="G337" s="577">
        <v>1</v>
      </c>
      <c r="H337" s="577"/>
      <c r="I337" s="610">
        <f>G337*11</f>
        <v>11</v>
      </c>
      <c r="J337" s="610"/>
      <c r="K337" s="610">
        <f>E337-I337</f>
        <v>0</v>
      </c>
      <c r="L337" s="610"/>
      <c r="M337" s="608">
        <f>IF(ISERROR(K337/E337),"",K337/E337)</f>
        <v>0</v>
      </c>
      <c r="N337" s="608"/>
      <c r="O337" s="607"/>
      <c r="P337" s="577" t="s">
        <v>201</v>
      </c>
      <c r="Q337" s="577"/>
      <c r="R337" s="606">
        <f>SUM(O199:U199)</f>
        <v>0</v>
      </c>
      <c r="S337" s="606"/>
      <c r="T337" s="601" t="str">
        <f t="array" ref="T337">IF(ISERROR(R337/R344),"",R337/R344)</f>
        <v/>
      </c>
      <c r="U337" s="601"/>
      <c r="V337" s="577" t="s">
        <v>259</v>
      </c>
      <c r="W337" s="577"/>
      <c r="X337" s="578">
        <f>SUM(P198,P256,P291,P307,P318,P333)</f>
        <v>0</v>
      </c>
      <c r="Y337" s="579"/>
      <c r="Z337" s="601" t="str">
        <f t="array" ref="Z337">IF(ISERROR(X337/X344),"",X337/X344)</f>
        <v/>
      </c>
      <c r="AA337" s="601"/>
    </row>
    <row r="338" spans="1:27" ht="20.100000000000001" hidden="1" customHeight="1">
      <c r="A338" s="617"/>
      <c r="B338" s="554" t="s">
        <v>260</v>
      </c>
      <c r="C338" s="599">
        <v>0</v>
      </c>
      <c r="D338" s="600"/>
      <c r="E338" s="670">
        <f>C338*11</f>
        <v>0</v>
      </c>
      <c r="F338" s="670"/>
      <c r="G338" s="577">
        <v>0</v>
      </c>
      <c r="H338" s="577"/>
      <c r="I338" s="610">
        <f>G338*11</f>
        <v>0</v>
      </c>
      <c r="J338" s="610"/>
      <c r="K338" s="610">
        <f>E338-I338</f>
        <v>0</v>
      </c>
      <c r="L338" s="610"/>
      <c r="M338" s="608" t="str">
        <f>IF(ISERROR(K338/E338),"",K338/E338)</f>
        <v/>
      </c>
      <c r="N338" s="608"/>
      <c r="O338" s="607"/>
      <c r="P338" s="577" t="s">
        <v>216</v>
      </c>
      <c r="Q338" s="577"/>
      <c r="R338" s="606">
        <f>SUM(O257:U257)</f>
        <v>0</v>
      </c>
      <c r="S338" s="606"/>
      <c r="T338" s="601" t="str">
        <f>IF(ISERROR(R338/R344),"",R338/R344)</f>
        <v/>
      </c>
      <c r="U338" s="601"/>
      <c r="V338" s="577" t="s">
        <v>261</v>
      </c>
      <c r="W338" s="577"/>
      <c r="X338" s="578">
        <f>SUM(P199,P257,P292,P308,P319,P334)</f>
        <v>0</v>
      </c>
      <c r="Y338" s="579"/>
      <c r="Z338" s="601" t="str">
        <f>IF(ISERROR(X338/X344),"",X338/X344)</f>
        <v/>
      </c>
      <c r="AA338" s="601"/>
    </row>
    <row r="339" spans="1:27" ht="20.100000000000001" hidden="1" customHeight="1">
      <c r="A339" s="617"/>
      <c r="B339" s="554" t="s">
        <v>262</v>
      </c>
      <c r="C339" s="599">
        <v>0</v>
      </c>
      <c r="D339" s="600"/>
      <c r="E339" s="670">
        <f>C339*8</f>
        <v>0</v>
      </c>
      <c r="F339" s="670"/>
      <c r="G339" s="577">
        <v>1</v>
      </c>
      <c r="H339" s="577"/>
      <c r="I339" s="610">
        <f>G339*8</f>
        <v>8</v>
      </c>
      <c r="J339" s="610"/>
      <c r="K339" s="610">
        <f>E339-I339</f>
        <v>-8</v>
      </c>
      <c r="L339" s="610"/>
      <c r="M339" s="608" t="str">
        <f>IF(ISERROR(K339/E339),"",K339/E339)</f>
        <v/>
      </c>
      <c r="N339" s="608"/>
      <c r="O339" s="607"/>
      <c r="P339" s="577" t="s">
        <v>224</v>
      </c>
      <c r="Q339" s="577"/>
      <c r="R339" s="606">
        <f>SUM(O292:U292)</f>
        <v>0</v>
      </c>
      <c r="S339" s="606"/>
      <c r="T339" s="601" t="str">
        <f>IF(ISERROR(R339/R344),"",R339/R344)</f>
        <v/>
      </c>
      <c r="U339" s="601"/>
      <c r="V339" s="577" t="s">
        <v>263</v>
      </c>
      <c r="W339" s="577"/>
      <c r="X339" s="578">
        <f>SUM(P200,P258,P293,P309,P320,P335)</f>
        <v>0</v>
      </c>
      <c r="Y339" s="579"/>
      <c r="Z339" s="601" t="str">
        <f>IF(ISERROR(X339/X344),"",X339/X344)</f>
        <v/>
      </c>
      <c r="AA339" s="601"/>
    </row>
    <row r="340" spans="1:27" ht="20.100000000000001" hidden="1" customHeight="1">
      <c r="A340" s="617"/>
      <c r="B340" s="554" t="s">
        <v>264</v>
      </c>
      <c r="C340" s="599">
        <v>1</v>
      </c>
      <c r="D340" s="600"/>
      <c r="E340" s="670">
        <f>C340*11</f>
        <v>11</v>
      </c>
      <c r="F340" s="670"/>
      <c r="G340" s="577">
        <v>1</v>
      </c>
      <c r="H340" s="577"/>
      <c r="I340" s="610">
        <f>G340*11</f>
        <v>11</v>
      </c>
      <c r="J340" s="610"/>
      <c r="K340" s="610">
        <f>E340-I340</f>
        <v>0</v>
      </c>
      <c r="L340" s="610"/>
      <c r="M340" s="608">
        <f>IF(ISERROR(K340/E340),"",K340/E340)</f>
        <v>0</v>
      </c>
      <c r="N340" s="608"/>
      <c r="O340" s="607"/>
      <c r="P340" s="577" t="s">
        <v>231</v>
      </c>
      <c r="Q340" s="577"/>
      <c r="R340" s="606">
        <f>SUM(O308:U308)</f>
        <v>0</v>
      </c>
      <c r="S340" s="606"/>
      <c r="T340" s="601" t="str">
        <f>IF(ISERROR(R340/R344),"",R340/R344)</f>
        <v/>
      </c>
      <c r="U340" s="601"/>
      <c r="V340" s="577" t="s">
        <v>265</v>
      </c>
      <c r="W340" s="577"/>
      <c r="X340" s="578">
        <f>SUM(P202,P259,P294,P310,P321,P336)</f>
        <v>0</v>
      </c>
      <c r="Y340" s="579"/>
      <c r="Z340" s="601" t="str">
        <f>IF(ISERROR(X340/X344),"",X340/X344)</f>
        <v/>
      </c>
      <c r="AA340" s="601"/>
    </row>
    <row r="341" spans="1:27" ht="20.100000000000001" hidden="1" customHeight="1">
      <c r="A341" s="618"/>
      <c r="B341" s="554" t="s">
        <v>266</v>
      </c>
      <c r="C341" s="609">
        <f>SUM(C337:D340)</f>
        <v>2</v>
      </c>
      <c r="D341" s="583"/>
      <c r="E341" s="670">
        <f>SUM(E337:F340)</f>
        <v>22</v>
      </c>
      <c r="F341" s="670"/>
      <c r="G341" s="577">
        <f>SUM(G337:H340)</f>
        <v>3</v>
      </c>
      <c r="H341" s="577"/>
      <c r="I341" s="610">
        <f>SUM(I337:J340)</f>
        <v>30</v>
      </c>
      <c r="J341" s="610"/>
      <c r="K341" s="610">
        <f>SUM(K337:L340)</f>
        <v>-8</v>
      </c>
      <c r="L341" s="610"/>
      <c r="M341" s="608">
        <f>IF(ISERROR(K341/E341),"",K341/E341)</f>
        <v>-0.36363636363636365</v>
      </c>
      <c r="N341" s="608"/>
      <c r="O341" s="607"/>
      <c r="P341" s="577" t="s">
        <v>234</v>
      </c>
      <c r="Q341" s="577"/>
      <c r="R341" s="606">
        <f>SUM(O319:U319)</f>
        <v>0</v>
      </c>
      <c r="S341" s="606"/>
      <c r="T341" s="601" t="str">
        <f>IF(ISERROR(R341/R344),"",R341/R344)</f>
        <v/>
      </c>
      <c r="U341" s="601"/>
      <c r="V341" s="577" t="s">
        <v>267</v>
      </c>
      <c r="W341" s="577"/>
      <c r="X341" s="578">
        <f>SUM(P203,P260,P295,P311,P322,P337)</f>
        <v>0</v>
      </c>
      <c r="Y341" s="579"/>
      <c r="Z341" s="601" t="str">
        <f>IF(ISERROR(X341/X344),"",X341/X344)</f>
        <v/>
      </c>
      <c r="AA341" s="601"/>
    </row>
    <row r="342" spans="1:27" ht="20.100000000000001" hidden="1" customHeight="1">
      <c r="A342" s="263" t="s">
        <v>472</v>
      </c>
      <c r="B342" s="554">
        <f>G335</f>
        <v>0</v>
      </c>
      <c r="C342" s="587" t="s">
        <v>269</v>
      </c>
      <c r="D342" s="586"/>
      <c r="E342" s="669">
        <f>H335</f>
        <v>0</v>
      </c>
      <c r="F342" s="669"/>
      <c r="G342" s="577" t="s">
        <v>270</v>
      </c>
      <c r="H342" s="577"/>
      <c r="I342" s="605" t="str">
        <f>L335</f>
        <v/>
      </c>
      <c r="J342" s="605"/>
      <c r="K342" s="607" t="s">
        <v>271</v>
      </c>
      <c r="L342" s="607"/>
      <c r="M342" s="605" t="str">
        <f>J335</f>
        <v/>
      </c>
      <c r="N342" s="605"/>
      <c r="O342" s="607"/>
      <c r="P342" s="577" t="s">
        <v>244</v>
      </c>
      <c r="Q342" s="577"/>
      <c r="R342" s="606">
        <f>SUM(O334:U334)</f>
        <v>0</v>
      </c>
      <c r="S342" s="606"/>
      <c r="T342" s="601" t="str">
        <f>IF(ISERROR(R342/R344),"",R342/R344)</f>
        <v/>
      </c>
      <c r="U342" s="601"/>
      <c r="V342" s="577" t="s">
        <v>272</v>
      </c>
      <c r="W342" s="577"/>
      <c r="X342" s="578">
        <f>SUM(P204,P261,P296,P312,P323,P338)</f>
        <v>0</v>
      </c>
      <c r="Y342" s="579"/>
      <c r="Z342" s="601" t="str">
        <f>IF(ISERROR(X342/X344),"",X342/X344)</f>
        <v/>
      </c>
      <c r="AA342" s="601"/>
    </row>
    <row r="343" spans="1:27" ht="20.100000000000001" hidden="1" customHeight="1">
      <c r="A343" s="264" t="s">
        <v>473</v>
      </c>
      <c r="B343" s="554">
        <f>I335+C341</f>
        <v>2</v>
      </c>
      <c r="C343" s="584" t="s">
        <v>251</v>
      </c>
      <c r="D343" s="585"/>
      <c r="E343" s="669">
        <f>K335+I341</f>
        <v>30</v>
      </c>
      <c r="F343" s="669"/>
      <c r="G343" s="577" t="s">
        <v>274</v>
      </c>
      <c r="H343" s="577"/>
      <c r="I343" s="605">
        <f>B343-E343</f>
        <v>-28</v>
      </c>
      <c r="J343" s="605"/>
      <c r="K343" s="607" t="s">
        <v>275</v>
      </c>
      <c r="L343" s="607"/>
      <c r="M343" s="608">
        <f>IF(ISERROR(I343/E343),"",I343/E343)</f>
        <v>-0.93333333333333335</v>
      </c>
      <c r="N343" s="608"/>
      <c r="O343" s="607"/>
      <c r="P343" s="577" t="s">
        <v>245</v>
      </c>
      <c r="Q343" s="577"/>
      <c r="R343" s="606"/>
      <c r="S343" s="606"/>
      <c r="T343" s="601" t="str">
        <f>IF(ISERROR(R343/R344),"",R343/R344)</f>
        <v/>
      </c>
      <c r="U343" s="601"/>
      <c r="V343" s="577" t="s">
        <v>264</v>
      </c>
      <c r="W343" s="577"/>
      <c r="X343" s="578">
        <f>SUM(P205,P262,P297,P313,P324,P339)</f>
        <v>0</v>
      </c>
      <c r="Y343" s="579"/>
      <c r="Z343" s="601" t="str">
        <f>IF(ISERROR(X343/X344),"",X343/X344)</f>
        <v/>
      </c>
      <c r="AA343" s="601"/>
    </row>
    <row r="344" spans="1:27" ht="20.100000000000001" hidden="1" customHeight="1">
      <c r="A344" s="264" t="s">
        <v>474</v>
      </c>
      <c r="B344" s="554">
        <f>N335</f>
        <v>0</v>
      </c>
      <c r="C344" s="584" t="s">
        <v>277</v>
      </c>
      <c r="D344" s="585"/>
      <c r="E344" s="669">
        <f>IF(ISERROR(B344/B343),"",B344/B343)</f>
        <v>0</v>
      </c>
      <c r="F344" s="669"/>
      <c r="G344" s="577" t="s">
        <v>278</v>
      </c>
      <c r="H344" s="577"/>
      <c r="I344" s="607">
        <f>V335</f>
        <v>0</v>
      </c>
      <c r="J344" s="607"/>
      <c r="K344" s="607" t="s">
        <v>279</v>
      </c>
      <c r="L344" s="607"/>
      <c r="M344" s="608" t="str">
        <f t="array" ref="M344">IF(ISERROR(I344/B342),"",I344/B342)</f>
        <v/>
      </c>
      <c r="N344" s="608"/>
      <c r="O344" s="607"/>
      <c r="P344" s="577" t="s">
        <v>266</v>
      </c>
      <c r="Q344" s="577"/>
      <c r="R344" s="606">
        <f>SUM(R337:S343)</f>
        <v>0</v>
      </c>
      <c r="S344" s="606"/>
      <c r="T344" s="601"/>
      <c r="U344" s="601"/>
      <c r="V344" s="577" t="s">
        <v>266</v>
      </c>
      <c r="W344" s="577"/>
      <c r="X344" s="604">
        <f>SUM(X337:Y343)</f>
        <v>0</v>
      </c>
      <c r="Y344" s="604"/>
      <c r="Z344" s="601"/>
      <c r="AA344" s="60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27" t="s">
        <v>475</v>
      </c>
      <c r="B346" s="630" t="s">
        <v>280</v>
      </c>
      <c r="C346" s="630" t="s">
        <v>281</v>
      </c>
      <c r="D346" s="630" t="s">
        <v>282</v>
      </c>
      <c r="E346" s="624" t="s">
        <v>283</v>
      </c>
      <c r="F346" s="624" t="s">
        <v>284</v>
      </c>
      <c r="G346" s="607" t="s">
        <v>285</v>
      </c>
      <c r="H346" s="607"/>
      <c r="I346" s="630" t="s">
        <v>286</v>
      </c>
      <c r="J346" s="636" t="s">
        <v>271</v>
      </c>
      <c r="K346" s="639" t="s">
        <v>287</v>
      </c>
      <c r="L346" s="630" t="s">
        <v>270</v>
      </c>
      <c r="M346" s="620" t="s">
        <v>288</v>
      </c>
      <c r="N346" s="622" t="s">
        <v>252</v>
      </c>
      <c r="O346" s="607" t="s">
        <v>289</v>
      </c>
      <c r="P346" s="607"/>
      <c r="Q346" s="607"/>
      <c r="R346" s="607"/>
      <c r="S346" s="607"/>
      <c r="T346" s="607"/>
      <c r="U346" s="607"/>
      <c r="V346" s="607" t="s">
        <v>290</v>
      </c>
      <c r="W346" s="622" t="s">
        <v>291</v>
      </c>
      <c r="X346" s="607" t="s">
        <v>292</v>
      </c>
      <c r="Y346" s="607"/>
      <c r="Z346" s="607"/>
      <c r="AA346" s="607"/>
    </row>
    <row r="347" spans="1:27" ht="21.95" hidden="1" customHeight="1">
      <c r="A347" s="628"/>
      <c r="B347" s="631"/>
      <c r="C347" s="631"/>
      <c r="D347" s="631"/>
      <c r="E347" s="625"/>
      <c r="F347" s="625"/>
      <c r="G347" s="607"/>
      <c r="H347" s="607"/>
      <c r="I347" s="631"/>
      <c r="J347" s="637"/>
      <c r="K347" s="640"/>
      <c r="L347" s="631"/>
      <c r="M347" s="621"/>
      <c r="N347" s="622"/>
      <c r="O347" s="607" t="s">
        <v>259</v>
      </c>
      <c r="P347" s="607" t="s">
        <v>261</v>
      </c>
      <c r="Q347" s="607" t="s">
        <v>263</v>
      </c>
      <c r="R347" s="623" t="s">
        <v>265</v>
      </c>
      <c r="S347" s="577" t="s">
        <v>267</v>
      </c>
      <c r="T347" s="607" t="s">
        <v>272</v>
      </c>
      <c r="U347" s="607" t="s">
        <v>264</v>
      </c>
      <c r="V347" s="607"/>
      <c r="W347" s="622"/>
      <c r="X347" s="607" t="s">
        <v>293</v>
      </c>
      <c r="Y347" s="607" t="s">
        <v>294</v>
      </c>
      <c r="Z347" s="607" t="s">
        <v>295</v>
      </c>
      <c r="AA347" s="607" t="s">
        <v>264</v>
      </c>
    </row>
    <row r="348" spans="1:27" ht="21.95" hidden="1" customHeight="1">
      <c r="A348" s="629"/>
      <c r="B348" s="632"/>
      <c r="C348" s="632"/>
      <c r="D348" s="632"/>
      <c r="E348" s="626"/>
      <c r="F348" s="626"/>
      <c r="G348" s="302" t="s">
        <v>296</v>
      </c>
      <c r="H348" s="558" t="s">
        <v>297</v>
      </c>
      <c r="I348" s="632"/>
      <c r="J348" s="638"/>
      <c r="K348" s="641"/>
      <c r="L348" s="632"/>
      <c r="M348" s="621"/>
      <c r="N348" s="622"/>
      <c r="O348" s="607"/>
      <c r="P348" s="607"/>
      <c r="Q348" s="607"/>
      <c r="R348" s="623"/>
      <c r="S348" s="577"/>
      <c r="T348" s="607"/>
      <c r="U348" s="607"/>
      <c r="V348" s="607"/>
      <c r="W348" s="622"/>
      <c r="X348" s="607"/>
      <c r="Y348" s="607"/>
      <c r="Z348" s="607"/>
      <c r="AA348" s="607"/>
    </row>
    <row r="349" spans="1:27" ht="20.100000000000001" hidden="1" customHeight="1">
      <c r="A349" s="253">
        <v>30100030</v>
      </c>
      <c r="B349" s="551" t="s">
        <v>178</v>
      </c>
      <c r="C349" s="125" t="s">
        <v>179</v>
      </c>
      <c r="D349" s="563">
        <v>5.03</v>
      </c>
      <c r="E349" s="563"/>
      <c r="F349" s="563"/>
      <c r="G349" s="127"/>
      <c r="H349" s="552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60"/>
      <c r="P349" s="560"/>
      <c r="Q349" s="560"/>
      <c r="R349" s="560"/>
      <c r="S349" s="560"/>
      <c r="T349" s="560"/>
      <c r="U349" s="56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63">
        <v>5.03</v>
      </c>
      <c r="E350" s="563"/>
      <c r="F350" s="563"/>
      <c r="G350" s="127"/>
      <c r="H350" s="552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60"/>
      <c r="P350" s="560"/>
      <c r="Q350" s="560"/>
      <c r="R350" s="560"/>
      <c r="S350" s="560"/>
      <c r="T350" s="560"/>
      <c r="U350" s="56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63">
        <v>5.03</v>
      </c>
      <c r="E351" s="563"/>
      <c r="F351" s="563"/>
      <c r="G351" s="127"/>
      <c r="H351" s="552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60"/>
      <c r="P351" s="560"/>
      <c r="Q351" s="560"/>
      <c r="R351" s="560"/>
      <c r="S351" s="560"/>
      <c r="T351" s="560"/>
      <c r="U351" s="56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63">
        <v>5.03</v>
      </c>
      <c r="E352" s="563"/>
      <c r="F352" s="563"/>
      <c r="G352" s="127"/>
      <c r="H352" s="552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60"/>
      <c r="P352" s="560"/>
      <c r="Q352" s="560"/>
      <c r="R352" s="560"/>
      <c r="S352" s="560"/>
      <c r="T352" s="560"/>
      <c r="U352" s="56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63">
        <v>5.03</v>
      </c>
      <c r="E353" s="563"/>
      <c r="F353" s="563"/>
      <c r="G353" s="127"/>
      <c r="H353" s="552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60"/>
      <c r="P353" s="560"/>
      <c r="Q353" s="560"/>
      <c r="R353" s="560"/>
      <c r="S353" s="560"/>
      <c r="T353" s="560"/>
      <c r="U353" s="56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63">
        <v>5.04</v>
      </c>
      <c r="E354" s="563"/>
      <c r="F354" s="366"/>
      <c r="G354" s="134"/>
      <c r="H354" s="552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60"/>
      <c r="P354" s="560"/>
      <c r="Q354" s="560"/>
      <c r="R354" s="560"/>
      <c r="S354" s="560"/>
      <c r="T354" s="560"/>
      <c r="U354" s="56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63">
        <v>5.03</v>
      </c>
      <c r="E355" s="563"/>
      <c r="F355" s="563"/>
      <c r="G355" s="127"/>
      <c r="H355" s="552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60"/>
      <c r="P355" s="560"/>
      <c r="Q355" s="560"/>
      <c r="R355" s="560"/>
      <c r="S355" s="560"/>
      <c r="T355" s="560"/>
      <c r="U355" s="56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63">
        <v>5.03</v>
      </c>
      <c r="E356" s="563"/>
      <c r="F356" s="563"/>
      <c r="G356" s="127"/>
      <c r="H356" s="552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60"/>
      <c r="P356" s="560"/>
      <c r="Q356" s="560"/>
      <c r="R356" s="560"/>
      <c r="S356" s="560"/>
      <c r="T356" s="560"/>
      <c r="U356" s="56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63">
        <v>5.04</v>
      </c>
      <c r="E357" s="563"/>
      <c r="F357" s="367"/>
      <c r="G357" s="127"/>
      <c r="H357" s="552">
        <f t="shared" si="86"/>
        <v>0</v>
      </c>
      <c r="I357" s="552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60"/>
      <c r="P357" s="560"/>
      <c r="Q357" s="560"/>
      <c r="R357" s="560"/>
      <c r="S357" s="560"/>
      <c r="T357" s="560"/>
      <c r="U357" s="56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63">
        <v>5.04</v>
      </c>
      <c r="E358" s="563"/>
      <c r="F358" s="367"/>
      <c r="G358" s="127"/>
      <c r="H358" s="552">
        <f t="shared" si="86"/>
        <v>0</v>
      </c>
      <c r="I358" s="552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60"/>
      <c r="P358" s="560"/>
      <c r="Q358" s="560"/>
      <c r="R358" s="560"/>
      <c r="S358" s="560"/>
      <c r="T358" s="560"/>
      <c r="U358" s="56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63">
        <v>5.03</v>
      </c>
      <c r="E359" s="563"/>
      <c r="F359" s="367"/>
      <c r="G359" s="127"/>
      <c r="H359" s="552">
        <f t="shared" si="86"/>
        <v>0</v>
      </c>
      <c r="I359" s="552"/>
      <c r="J359" s="129"/>
      <c r="K359" s="130"/>
      <c r="L359" s="128"/>
      <c r="M359" s="108"/>
      <c r="N359" s="129"/>
      <c r="O359" s="560"/>
      <c r="P359" s="560"/>
      <c r="Q359" s="560"/>
      <c r="R359" s="560"/>
      <c r="S359" s="560"/>
      <c r="T359" s="560"/>
      <c r="U359" s="56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63">
        <v>5.03</v>
      </c>
      <c r="E360" s="563"/>
      <c r="F360" s="367"/>
      <c r="G360" s="127"/>
      <c r="H360" s="552">
        <f t="shared" si="86"/>
        <v>0</v>
      </c>
      <c r="I360" s="552"/>
      <c r="J360" s="129"/>
      <c r="K360" s="130"/>
      <c r="L360" s="128"/>
      <c r="M360" s="108"/>
      <c r="N360" s="129"/>
      <c r="O360" s="560"/>
      <c r="P360" s="560"/>
      <c r="Q360" s="560"/>
      <c r="R360" s="560"/>
      <c r="S360" s="560"/>
      <c r="T360" s="560"/>
      <c r="U360" s="56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63">
        <v>5.0599999999999996</v>
      </c>
      <c r="E361" s="563"/>
      <c r="F361" s="563"/>
      <c r="G361" s="127"/>
      <c r="H361" s="552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60"/>
      <c r="P361" s="560"/>
      <c r="Q361" s="560"/>
      <c r="R361" s="560"/>
      <c r="S361" s="560"/>
      <c r="T361" s="560"/>
      <c r="U361" s="56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63">
        <v>5.09</v>
      </c>
      <c r="E362" s="563"/>
      <c r="F362" s="563"/>
      <c r="G362" s="127"/>
      <c r="H362" s="552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60"/>
      <c r="P362" s="560"/>
      <c r="Q362" s="560"/>
      <c r="R362" s="560"/>
      <c r="S362" s="560"/>
      <c r="T362" s="560"/>
      <c r="U362" s="56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63">
        <v>5.09</v>
      </c>
      <c r="E363" s="563"/>
      <c r="F363" s="563"/>
      <c r="G363" s="127"/>
      <c r="H363" s="552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60"/>
      <c r="P363" s="560"/>
      <c r="Q363" s="560"/>
      <c r="R363" s="560"/>
      <c r="S363" s="560"/>
      <c r="T363" s="560"/>
      <c r="U363" s="56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58" t="s">
        <v>190</v>
      </c>
      <c r="D364" s="563">
        <v>4.8</v>
      </c>
      <c r="E364" s="563"/>
      <c r="F364" s="563"/>
      <c r="G364" s="127"/>
      <c r="H364" s="552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60"/>
      <c r="P364" s="560"/>
      <c r="Q364" s="560"/>
      <c r="R364" s="560"/>
      <c r="S364" s="560"/>
      <c r="T364" s="560"/>
      <c r="U364" s="56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58" t="s">
        <v>187</v>
      </c>
      <c r="D365" s="563">
        <v>4.8</v>
      </c>
      <c r="E365" s="563"/>
      <c r="F365" s="563"/>
      <c r="G365" s="127"/>
      <c r="H365" s="552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60"/>
      <c r="P365" s="560"/>
      <c r="Q365" s="560"/>
      <c r="R365" s="560"/>
      <c r="S365" s="560"/>
      <c r="T365" s="560"/>
      <c r="U365" s="56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58" t="s">
        <v>179</v>
      </c>
      <c r="D366" s="563">
        <v>4.8</v>
      </c>
      <c r="E366" s="563"/>
      <c r="F366" s="563"/>
      <c r="G366" s="127"/>
      <c r="H366" s="552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60"/>
      <c r="P366" s="560"/>
      <c r="Q366" s="560"/>
      <c r="R366" s="560"/>
      <c r="S366" s="560"/>
      <c r="T366" s="560"/>
      <c r="U366" s="56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58" t="s">
        <v>199</v>
      </c>
      <c r="D367" s="563">
        <v>4.8</v>
      </c>
      <c r="E367" s="563"/>
      <c r="F367" s="563"/>
      <c r="G367" s="127"/>
      <c r="H367" s="552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60"/>
      <c r="P367" s="560"/>
      <c r="Q367" s="560"/>
      <c r="R367" s="560"/>
      <c r="S367" s="560"/>
      <c r="T367" s="560"/>
      <c r="U367" s="56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63">
        <v>4.99</v>
      </c>
      <c r="E368" s="563"/>
      <c r="F368" s="563"/>
      <c r="G368" s="127"/>
      <c r="H368" s="552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60"/>
      <c r="P368" s="560"/>
      <c r="Q368" s="560"/>
      <c r="R368" s="560"/>
      <c r="S368" s="560"/>
      <c r="T368" s="560"/>
      <c r="U368" s="56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63">
        <v>4.99</v>
      </c>
      <c r="E369" s="563"/>
      <c r="F369" s="563"/>
      <c r="G369" s="127"/>
      <c r="H369" s="552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60"/>
      <c r="P369" s="560"/>
      <c r="Q369" s="560"/>
      <c r="R369" s="560"/>
      <c r="S369" s="560"/>
      <c r="T369" s="560"/>
      <c r="U369" s="56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11" t="s">
        <v>201</v>
      </c>
      <c r="B370" s="612"/>
      <c r="C370" s="5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51" t="s">
        <v>206</v>
      </c>
      <c r="C371" s="125" t="s">
        <v>199</v>
      </c>
      <c r="D371" s="563">
        <v>5.03</v>
      </c>
      <c r="E371" s="563"/>
      <c r="F371" s="563"/>
      <c r="G371" s="127"/>
      <c r="H371" s="552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56"/>
      <c r="P371" s="556"/>
      <c r="Q371" s="556"/>
      <c r="R371" s="556"/>
      <c r="S371" s="556"/>
      <c r="T371" s="556"/>
      <c r="U371" s="556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51" t="s">
        <v>425</v>
      </c>
      <c r="C372" s="177" t="s">
        <v>427</v>
      </c>
      <c r="D372" s="563">
        <v>5.03</v>
      </c>
      <c r="E372" s="563"/>
      <c r="F372" s="563"/>
      <c r="G372" s="127"/>
      <c r="H372" s="552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56"/>
      <c r="P372" s="556"/>
      <c r="Q372" s="556"/>
      <c r="R372" s="556"/>
      <c r="S372" s="556"/>
      <c r="T372" s="556"/>
      <c r="U372" s="556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51" t="s">
        <v>206</v>
      </c>
      <c r="C373" s="125" t="s">
        <v>186</v>
      </c>
      <c r="D373" s="563">
        <v>5.03</v>
      </c>
      <c r="E373" s="563"/>
      <c r="F373" s="563"/>
      <c r="G373" s="127"/>
      <c r="H373" s="552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56"/>
      <c r="P373" s="556"/>
      <c r="Q373" s="556"/>
      <c r="R373" s="556"/>
      <c r="S373" s="556"/>
      <c r="T373" s="556"/>
      <c r="U373" s="556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51" t="s">
        <v>206</v>
      </c>
      <c r="C374" s="125" t="s">
        <v>203</v>
      </c>
      <c r="D374" s="563">
        <v>5.03</v>
      </c>
      <c r="E374" s="563"/>
      <c r="F374" s="563"/>
      <c r="G374" s="127"/>
      <c r="H374" s="552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56"/>
      <c r="P374" s="556"/>
      <c r="Q374" s="556"/>
      <c r="R374" s="556"/>
      <c r="S374" s="556"/>
      <c r="T374" s="556"/>
      <c r="U374" s="556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51" t="s">
        <v>206</v>
      </c>
      <c r="C375" s="125" t="s">
        <v>207</v>
      </c>
      <c r="D375" s="563">
        <v>5.03</v>
      </c>
      <c r="E375" s="563"/>
      <c r="F375" s="563"/>
      <c r="G375" s="127"/>
      <c r="H375" s="552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56"/>
      <c r="P375" s="556"/>
      <c r="Q375" s="556"/>
      <c r="R375" s="556"/>
      <c r="S375" s="556"/>
      <c r="T375" s="556"/>
      <c r="U375" s="556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51" t="s">
        <v>414</v>
      </c>
      <c r="C376" s="177" t="s">
        <v>415</v>
      </c>
      <c r="D376" s="563"/>
      <c r="E376" s="563"/>
      <c r="F376" s="563"/>
      <c r="G376" s="127"/>
      <c r="H376" s="552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56"/>
      <c r="P376" s="556"/>
      <c r="Q376" s="556"/>
      <c r="R376" s="556"/>
      <c r="S376" s="556"/>
      <c r="T376" s="556"/>
      <c r="U376" s="556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51" t="s">
        <v>414</v>
      </c>
      <c r="C377" s="177" t="s">
        <v>416</v>
      </c>
      <c r="D377" s="563"/>
      <c r="E377" s="563"/>
      <c r="F377" s="563"/>
      <c r="G377" s="127"/>
      <c r="H377" s="552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56"/>
      <c r="P377" s="556"/>
      <c r="Q377" s="556"/>
      <c r="R377" s="556"/>
      <c r="S377" s="556"/>
      <c r="T377" s="556"/>
      <c r="U377" s="556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51" t="s">
        <v>414</v>
      </c>
      <c r="C378" s="177" t="s">
        <v>61</v>
      </c>
      <c r="D378" s="563"/>
      <c r="E378" s="563"/>
      <c r="F378" s="563"/>
      <c r="G378" s="127"/>
      <c r="H378" s="552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56"/>
      <c r="P378" s="556"/>
      <c r="Q378" s="556"/>
      <c r="R378" s="556"/>
      <c r="S378" s="556"/>
      <c r="T378" s="556"/>
      <c r="U378" s="556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51" t="s">
        <v>208</v>
      </c>
      <c r="C379" s="125" t="s">
        <v>179</v>
      </c>
      <c r="D379" s="563">
        <v>5.08</v>
      </c>
      <c r="E379" s="563"/>
      <c r="F379" s="563"/>
      <c r="G379" s="127"/>
      <c r="H379" s="552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56"/>
      <c r="P379" s="556"/>
      <c r="Q379" s="556"/>
      <c r="R379" s="556"/>
      <c r="S379" s="556"/>
      <c r="T379" s="556"/>
      <c r="U379" s="556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51" t="s">
        <v>208</v>
      </c>
      <c r="C380" s="125" t="s">
        <v>204</v>
      </c>
      <c r="D380" s="563">
        <v>5.08</v>
      </c>
      <c r="E380" s="563"/>
      <c r="F380" s="563"/>
      <c r="G380" s="127"/>
      <c r="H380" s="552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56"/>
      <c r="P380" s="556"/>
      <c r="Q380" s="556"/>
      <c r="R380" s="556"/>
      <c r="S380" s="556"/>
      <c r="T380" s="556"/>
      <c r="U380" s="556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51" t="s">
        <v>208</v>
      </c>
      <c r="C381" s="125" t="s">
        <v>205</v>
      </c>
      <c r="D381" s="563">
        <v>5.08</v>
      </c>
      <c r="E381" s="563"/>
      <c r="F381" s="563"/>
      <c r="G381" s="127"/>
      <c r="H381" s="552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56"/>
      <c r="P381" s="556"/>
      <c r="Q381" s="556"/>
      <c r="R381" s="556"/>
      <c r="S381" s="556"/>
      <c r="T381" s="556"/>
      <c r="U381" s="556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51" t="s">
        <v>208</v>
      </c>
      <c r="C382" s="125" t="s">
        <v>186</v>
      </c>
      <c r="D382" s="563">
        <v>5.08</v>
      </c>
      <c r="E382" s="563"/>
      <c r="F382" s="563"/>
      <c r="G382" s="127"/>
      <c r="H382" s="552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56"/>
      <c r="P382" s="556"/>
      <c r="Q382" s="556"/>
      <c r="R382" s="556"/>
      <c r="S382" s="556"/>
      <c r="T382" s="556"/>
      <c r="U382" s="556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51" t="s">
        <v>208</v>
      </c>
      <c r="C383" s="125" t="s">
        <v>203</v>
      </c>
      <c r="D383" s="563">
        <v>5.08</v>
      </c>
      <c r="E383" s="563"/>
      <c r="F383" s="563"/>
      <c r="G383" s="127"/>
      <c r="H383" s="552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56"/>
      <c r="P383" s="556"/>
      <c r="Q383" s="556"/>
      <c r="R383" s="556"/>
      <c r="S383" s="556"/>
      <c r="T383" s="556"/>
      <c r="U383" s="556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51" t="s">
        <v>208</v>
      </c>
      <c r="C384" s="125" t="s">
        <v>199</v>
      </c>
      <c r="D384" s="563">
        <v>5.08</v>
      </c>
      <c r="E384" s="563"/>
      <c r="F384" s="563"/>
      <c r="G384" s="127"/>
      <c r="H384" s="552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60"/>
      <c r="P384" s="560"/>
      <c r="Q384" s="560"/>
      <c r="R384" s="560"/>
      <c r="S384" s="560"/>
      <c r="T384" s="560"/>
      <c r="U384" s="56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51" t="s">
        <v>208</v>
      </c>
      <c r="C385" s="125" t="s">
        <v>187</v>
      </c>
      <c r="D385" s="563">
        <v>5.08</v>
      </c>
      <c r="E385" s="563"/>
      <c r="F385" s="563"/>
      <c r="G385" s="127"/>
      <c r="H385" s="552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56"/>
      <c r="P385" s="556"/>
      <c r="Q385" s="556"/>
      <c r="R385" s="556"/>
      <c r="S385" s="556"/>
      <c r="T385" s="556"/>
      <c r="U385" s="556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51" t="s">
        <v>208</v>
      </c>
      <c r="C386" s="125" t="s">
        <v>207</v>
      </c>
      <c r="D386" s="563">
        <v>5.08</v>
      </c>
      <c r="E386" s="563"/>
      <c r="F386" s="563"/>
      <c r="G386" s="127"/>
      <c r="H386" s="552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60"/>
      <c r="P386" s="560"/>
      <c r="Q386" s="560"/>
      <c r="R386" s="560"/>
      <c r="S386" s="560"/>
      <c r="T386" s="560"/>
      <c r="U386" s="56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51" t="s">
        <v>209</v>
      </c>
      <c r="C387" s="125" t="s">
        <v>194</v>
      </c>
      <c r="D387" s="563">
        <v>5.03</v>
      </c>
      <c r="E387" s="563"/>
      <c r="F387" s="563"/>
      <c r="G387" s="127"/>
      <c r="H387" s="552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56"/>
      <c r="P387" s="556"/>
      <c r="Q387" s="556"/>
      <c r="R387" s="556"/>
      <c r="S387" s="556"/>
      <c r="T387" s="556"/>
      <c r="U387" s="556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51" t="s">
        <v>209</v>
      </c>
      <c r="C388" s="125" t="s">
        <v>179</v>
      </c>
      <c r="D388" s="563">
        <v>5.03</v>
      </c>
      <c r="E388" s="563"/>
      <c r="F388" s="563"/>
      <c r="G388" s="127"/>
      <c r="H388" s="552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56"/>
      <c r="P388" s="556"/>
      <c r="Q388" s="556"/>
      <c r="R388" s="556"/>
      <c r="S388" s="556"/>
      <c r="T388" s="556"/>
      <c r="U388" s="556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51" t="s">
        <v>209</v>
      </c>
      <c r="C389" s="125" t="s">
        <v>195</v>
      </c>
      <c r="D389" s="563">
        <v>5.03</v>
      </c>
      <c r="E389" s="563"/>
      <c r="F389" s="563"/>
      <c r="G389" s="127"/>
      <c r="H389" s="552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56"/>
      <c r="P389" s="556"/>
      <c r="Q389" s="556"/>
      <c r="R389" s="556"/>
      <c r="S389" s="556"/>
      <c r="T389" s="556"/>
      <c r="U389" s="556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51" t="s">
        <v>209</v>
      </c>
      <c r="C390" s="125" t="s">
        <v>204</v>
      </c>
      <c r="D390" s="563">
        <v>5.03</v>
      </c>
      <c r="E390" s="563"/>
      <c r="F390" s="563"/>
      <c r="G390" s="127"/>
      <c r="H390" s="552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56"/>
      <c r="P390" s="556"/>
      <c r="Q390" s="556"/>
      <c r="R390" s="556"/>
      <c r="S390" s="556"/>
      <c r="T390" s="556"/>
      <c r="U390" s="556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51" t="s">
        <v>382</v>
      </c>
      <c r="C391" s="177" t="s">
        <v>383</v>
      </c>
      <c r="D391" s="563">
        <v>5.03</v>
      </c>
      <c r="E391" s="563"/>
      <c r="F391" s="563"/>
      <c r="G391" s="127"/>
      <c r="H391" s="552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56"/>
      <c r="P391" s="556"/>
      <c r="Q391" s="556"/>
      <c r="R391" s="556"/>
      <c r="S391" s="556"/>
      <c r="T391" s="556"/>
      <c r="U391" s="556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51" t="s">
        <v>382</v>
      </c>
      <c r="C392" s="177" t="s">
        <v>384</v>
      </c>
      <c r="D392" s="563">
        <v>5.03</v>
      </c>
      <c r="E392" s="563"/>
      <c r="F392" s="563"/>
      <c r="G392" s="127"/>
      <c r="H392" s="552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56"/>
      <c r="P392" s="556"/>
      <c r="Q392" s="556"/>
      <c r="R392" s="556"/>
      <c r="S392" s="556"/>
      <c r="T392" s="556"/>
      <c r="U392" s="556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51" t="s">
        <v>382</v>
      </c>
      <c r="C393" s="177" t="s">
        <v>389</v>
      </c>
      <c r="D393" s="563">
        <v>5.03</v>
      </c>
      <c r="E393" s="563"/>
      <c r="F393" s="563"/>
      <c r="G393" s="127"/>
      <c r="H393" s="552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56"/>
      <c r="P393" s="556"/>
      <c r="Q393" s="556"/>
      <c r="R393" s="556"/>
      <c r="S393" s="556"/>
      <c r="T393" s="556"/>
      <c r="U393" s="556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51" t="s">
        <v>382</v>
      </c>
      <c r="C394" s="177" t="s">
        <v>391</v>
      </c>
      <c r="D394" s="563">
        <v>5.03</v>
      </c>
      <c r="E394" s="563"/>
      <c r="F394" s="563"/>
      <c r="G394" s="127"/>
      <c r="H394" s="552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56"/>
      <c r="P394" s="556"/>
      <c r="Q394" s="556"/>
      <c r="R394" s="556"/>
      <c r="S394" s="556"/>
      <c r="T394" s="556"/>
      <c r="U394" s="556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51" t="s">
        <v>418</v>
      </c>
      <c r="C395" s="177" t="s">
        <v>364</v>
      </c>
      <c r="D395" s="563">
        <v>5.03</v>
      </c>
      <c r="E395" s="563"/>
      <c r="F395" s="563"/>
      <c r="G395" s="127"/>
      <c r="H395" s="552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56"/>
      <c r="P395" s="556"/>
      <c r="Q395" s="556"/>
      <c r="R395" s="556"/>
      <c r="S395" s="556"/>
      <c r="T395" s="556"/>
      <c r="U395" s="556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51" t="s">
        <v>418</v>
      </c>
      <c r="C396" s="177" t="s">
        <v>365</v>
      </c>
      <c r="D396" s="563">
        <v>5.03</v>
      </c>
      <c r="E396" s="563"/>
      <c r="F396" s="563"/>
      <c r="G396" s="127"/>
      <c r="H396" s="552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56"/>
      <c r="P396" s="556"/>
      <c r="Q396" s="556"/>
      <c r="R396" s="556"/>
      <c r="S396" s="556"/>
      <c r="T396" s="556"/>
      <c r="U396" s="556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51" t="s">
        <v>418</v>
      </c>
      <c r="C397" s="177" t="s">
        <v>366</v>
      </c>
      <c r="D397" s="563">
        <v>5.03</v>
      </c>
      <c r="E397" s="563"/>
      <c r="F397" s="563"/>
      <c r="G397" s="127"/>
      <c r="H397" s="552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56"/>
      <c r="P397" s="556"/>
      <c r="Q397" s="556"/>
      <c r="R397" s="556"/>
      <c r="S397" s="556"/>
      <c r="T397" s="556"/>
      <c r="U397" s="556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51" t="s">
        <v>418</v>
      </c>
      <c r="C398" s="177" t="s">
        <v>367</v>
      </c>
      <c r="D398" s="563">
        <v>5.03</v>
      </c>
      <c r="E398" s="563"/>
      <c r="F398" s="563"/>
      <c r="G398" s="127"/>
      <c r="H398" s="552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56"/>
      <c r="P398" s="556"/>
      <c r="Q398" s="556"/>
      <c r="R398" s="556"/>
      <c r="S398" s="556"/>
      <c r="T398" s="556"/>
      <c r="U398" s="556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63">
        <v>5.03</v>
      </c>
      <c r="E399" s="563"/>
      <c r="F399" s="563"/>
      <c r="G399" s="127"/>
      <c r="H399" s="552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60"/>
      <c r="P399" s="560"/>
      <c r="Q399" s="560"/>
      <c r="R399" s="560"/>
      <c r="S399" s="560"/>
      <c r="T399" s="560"/>
      <c r="U399" s="56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63">
        <v>5.03</v>
      </c>
      <c r="E400" s="563"/>
      <c r="F400" s="563"/>
      <c r="G400" s="127"/>
      <c r="H400" s="552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60"/>
      <c r="P400" s="560"/>
      <c r="Q400" s="560"/>
      <c r="R400" s="560"/>
      <c r="S400" s="560"/>
      <c r="T400" s="560"/>
      <c r="U400" s="56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63">
        <v>5.03</v>
      </c>
      <c r="E401" s="563"/>
      <c r="F401" s="563"/>
      <c r="G401" s="127"/>
      <c r="H401" s="552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60"/>
      <c r="P401" s="560"/>
      <c r="Q401" s="560"/>
      <c r="R401" s="560"/>
      <c r="S401" s="560"/>
      <c r="T401" s="560"/>
      <c r="U401" s="56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63">
        <v>5.03</v>
      </c>
      <c r="E402" s="563"/>
      <c r="F402" s="563"/>
      <c r="G402" s="127"/>
      <c r="H402" s="552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60"/>
      <c r="P402" s="560"/>
      <c r="Q402" s="560"/>
      <c r="R402" s="560"/>
      <c r="S402" s="560"/>
      <c r="T402" s="560"/>
      <c r="U402" s="56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63">
        <v>5.03</v>
      </c>
      <c r="E403" s="563"/>
      <c r="F403" s="563"/>
      <c r="G403" s="127"/>
      <c r="H403" s="552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60"/>
      <c r="P403" s="560"/>
      <c r="Q403" s="560"/>
      <c r="R403" s="560"/>
      <c r="S403" s="560"/>
      <c r="T403" s="560"/>
      <c r="U403" s="56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63">
        <v>5.03</v>
      </c>
      <c r="E404" s="563"/>
      <c r="F404" s="563"/>
      <c r="G404" s="127"/>
      <c r="H404" s="552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60"/>
      <c r="P404" s="560"/>
      <c r="Q404" s="560"/>
      <c r="R404" s="560"/>
      <c r="S404" s="560"/>
      <c r="T404" s="560"/>
      <c r="U404" s="56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63">
        <v>5.03</v>
      </c>
      <c r="E405" s="563"/>
      <c r="F405" s="563"/>
      <c r="G405" s="127"/>
      <c r="H405" s="552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60"/>
      <c r="P405" s="560"/>
      <c r="Q405" s="560"/>
      <c r="R405" s="560"/>
      <c r="S405" s="560"/>
      <c r="T405" s="560"/>
      <c r="U405" s="56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63">
        <v>5.03</v>
      </c>
      <c r="E406" s="563"/>
      <c r="F406" s="563"/>
      <c r="G406" s="127"/>
      <c r="H406" s="552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60"/>
      <c r="P406" s="560"/>
      <c r="Q406" s="560"/>
      <c r="R406" s="560"/>
      <c r="S406" s="560"/>
      <c r="T406" s="560"/>
      <c r="U406" s="56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63">
        <v>5.03</v>
      </c>
      <c r="E407" s="563"/>
      <c r="F407" s="563"/>
      <c r="G407" s="127"/>
      <c r="H407" s="552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60"/>
      <c r="P407" s="560"/>
      <c r="Q407" s="560"/>
      <c r="R407" s="560"/>
      <c r="S407" s="560"/>
      <c r="T407" s="560"/>
      <c r="U407" s="56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63">
        <v>5.03</v>
      </c>
      <c r="E408" s="563"/>
      <c r="F408" s="563"/>
      <c r="G408" s="127"/>
      <c r="H408" s="552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60"/>
      <c r="P408" s="560"/>
      <c r="Q408" s="560"/>
      <c r="R408" s="560"/>
      <c r="S408" s="560"/>
      <c r="T408" s="560"/>
      <c r="U408" s="56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63">
        <v>50.3</v>
      </c>
      <c r="E409" s="563"/>
      <c r="F409" s="563"/>
      <c r="G409" s="127"/>
      <c r="H409" s="552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60"/>
      <c r="P409" s="560"/>
      <c r="Q409" s="560"/>
      <c r="R409" s="560"/>
      <c r="S409" s="560"/>
      <c r="T409" s="560"/>
      <c r="U409" s="56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63">
        <v>5</v>
      </c>
      <c r="E410" s="563"/>
      <c r="F410" s="563"/>
      <c r="G410" s="127"/>
      <c r="H410" s="552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60"/>
      <c r="P410" s="560"/>
      <c r="Q410" s="560"/>
      <c r="R410" s="560"/>
      <c r="S410" s="560"/>
      <c r="T410" s="560"/>
      <c r="U410" s="56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63">
        <v>5.03</v>
      </c>
      <c r="E411" s="563"/>
      <c r="F411" s="563"/>
      <c r="G411" s="127"/>
      <c r="H411" s="552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60"/>
      <c r="P411" s="560"/>
      <c r="Q411" s="560"/>
      <c r="R411" s="560"/>
      <c r="S411" s="560"/>
      <c r="T411" s="560"/>
      <c r="U411" s="56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63">
        <v>5.03</v>
      </c>
      <c r="E412" s="563"/>
      <c r="F412" s="563"/>
      <c r="G412" s="127"/>
      <c r="H412" s="552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60"/>
      <c r="P412" s="560"/>
      <c r="Q412" s="560"/>
      <c r="R412" s="560"/>
      <c r="S412" s="560"/>
      <c r="T412" s="560"/>
      <c r="U412" s="56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63"/>
      <c r="E413" s="563"/>
      <c r="F413" s="563"/>
      <c r="G413" s="127"/>
      <c r="H413" s="552">
        <f t="shared" si="93"/>
        <v>0</v>
      </c>
      <c r="I413" s="128"/>
      <c r="J413" s="129"/>
      <c r="K413" s="130"/>
      <c r="L413" s="128"/>
      <c r="M413" s="108"/>
      <c r="N413" s="129"/>
      <c r="O413" s="560"/>
      <c r="P413" s="560"/>
      <c r="Q413" s="560"/>
      <c r="R413" s="560"/>
      <c r="S413" s="560"/>
      <c r="T413" s="560"/>
      <c r="U413" s="56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63">
        <v>5.0599999999999996</v>
      </c>
      <c r="E414" s="563"/>
      <c r="F414" s="563"/>
      <c r="G414" s="127"/>
      <c r="H414" s="552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60"/>
      <c r="P414" s="560"/>
      <c r="Q414" s="560"/>
      <c r="R414" s="560"/>
      <c r="S414" s="560"/>
      <c r="T414" s="560"/>
      <c r="U414" s="56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63">
        <v>5.0599999999999996</v>
      </c>
      <c r="E415" s="563"/>
      <c r="F415" s="563"/>
      <c r="G415" s="127"/>
      <c r="H415" s="552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60"/>
      <c r="P415" s="560"/>
      <c r="Q415" s="560"/>
      <c r="R415" s="560"/>
      <c r="S415" s="560"/>
      <c r="T415" s="560"/>
      <c r="U415" s="56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63">
        <v>5.0599999999999996</v>
      </c>
      <c r="E416" s="563"/>
      <c r="F416" s="563"/>
      <c r="G416" s="127"/>
      <c r="H416" s="552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60"/>
      <c r="P416" s="560"/>
      <c r="Q416" s="560"/>
      <c r="R416" s="560"/>
      <c r="S416" s="560"/>
      <c r="T416" s="560"/>
      <c r="U416" s="56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63">
        <v>5.0599999999999996</v>
      </c>
      <c r="E417" s="563"/>
      <c r="F417" s="563"/>
      <c r="G417" s="127"/>
      <c r="H417" s="552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60"/>
      <c r="P417" s="560"/>
      <c r="Q417" s="560"/>
      <c r="R417" s="560"/>
      <c r="S417" s="560"/>
      <c r="T417" s="560"/>
      <c r="U417" s="56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63"/>
      <c r="E418" s="563"/>
      <c r="F418" s="563"/>
      <c r="G418" s="127"/>
      <c r="H418" s="552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60"/>
      <c r="P418" s="560"/>
      <c r="Q418" s="560"/>
      <c r="R418" s="560"/>
      <c r="S418" s="560"/>
      <c r="T418" s="560"/>
      <c r="U418" s="56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63"/>
      <c r="E419" s="563"/>
      <c r="F419" s="563"/>
      <c r="G419" s="127"/>
      <c r="H419" s="552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60"/>
      <c r="P419" s="560"/>
      <c r="Q419" s="560"/>
      <c r="R419" s="560"/>
      <c r="S419" s="560"/>
      <c r="T419" s="560"/>
      <c r="U419" s="56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63"/>
      <c r="E420" s="563"/>
      <c r="F420" s="563"/>
      <c r="G420" s="127"/>
      <c r="H420" s="552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60"/>
      <c r="P420" s="560"/>
      <c r="Q420" s="560"/>
      <c r="R420" s="560"/>
      <c r="S420" s="560"/>
      <c r="T420" s="560"/>
      <c r="U420" s="56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63"/>
      <c r="E421" s="563"/>
      <c r="F421" s="563"/>
      <c r="G421" s="127"/>
      <c r="H421" s="552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60"/>
      <c r="P421" s="560"/>
      <c r="Q421" s="560"/>
      <c r="R421" s="560"/>
      <c r="S421" s="560"/>
      <c r="T421" s="560"/>
      <c r="U421" s="56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63"/>
      <c r="E422" s="563"/>
      <c r="F422" s="563"/>
      <c r="G422" s="127"/>
      <c r="H422" s="552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60"/>
      <c r="P422" s="560"/>
      <c r="Q422" s="560"/>
      <c r="R422" s="560"/>
      <c r="S422" s="560"/>
      <c r="T422" s="560"/>
      <c r="U422" s="56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63"/>
      <c r="E423" s="563"/>
      <c r="F423" s="563"/>
      <c r="G423" s="127"/>
      <c r="H423" s="552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60"/>
      <c r="P423" s="560"/>
      <c r="Q423" s="560"/>
      <c r="R423" s="560"/>
      <c r="S423" s="560"/>
      <c r="T423" s="560"/>
      <c r="U423" s="56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63"/>
      <c r="E424" s="563"/>
      <c r="F424" s="563"/>
      <c r="G424" s="127"/>
      <c r="H424" s="552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60"/>
      <c r="P424" s="560"/>
      <c r="Q424" s="560"/>
      <c r="R424" s="560"/>
      <c r="S424" s="560"/>
      <c r="T424" s="560"/>
      <c r="U424" s="56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63"/>
      <c r="E425" s="563"/>
      <c r="F425" s="563"/>
      <c r="G425" s="127"/>
      <c r="H425" s="552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60"/>
      <c r="P425" s="560"/>
      <c r="Q425" s="560"/>
      <c r="R425" s="560"/>
      <c r="S425" s="560"/>
      <c r="T425" s="560"/>
      <c r="U425" s="56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63"/>
      <c r="E426" s="563"/>
      <c r="F426" s="563"/>
      <c r="G426" s="127"/>
      <c r="H426" s="552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60"/>
      <c r="P426" s="560"/>
      <c r="Q426" s="560"/>
      <c r="R426" s="560"/>
      <c r="S426" s="560"/>
      <c r="T426" s="560"/>
      <c r="U426" s="56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63"/>
      <c r="E427" s="563"/>
      <c r="F427" s="563"/>
      <c r="G427" s="127"/>
      <c r="H427" s="552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60"/>
      <c r="P427" s="560"/>
      <c r="Q427" s="560"/>
      <c r="R427" s="560"/>
      <c r="S427" s="560"/>
      <c r="T427" s="560"/>
      <c r="U427" s="56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9" t="s">
        <v>216</v>
      </c>
      <c r="B428" s="619"/>
      <c r="C428" s="5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51" t="s">
        <v>217</v>
      </c>
      <c r="C429" s="125" t="s">
        <v>179</v>
      </c>
      <c r="D429" s="563">
        <v>5.03</v>
      </c>
      <c r="E429" s="563"/>
      <c r="F429" s="563"/>
      <c r="G429" s="127"/>
      <c r="H429" s="552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60"/>
      <c r="P429" s="560"/>
      <c r="Q429" s="560"/>
      <c r="R429" s="560"/>
      <c r="S429" s="560"/>
      <c r="T429" s="560"/>
      <c r="U429" s="560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51" t="s">
        <v>217</v>
      </c>
      <c r="C430" s="125" t="s">
        <v>186</v>
      </c>
      <c r="D430" s="563">
        <v>5.03</v>
      </c>
      <c r="E430" s="563"/>
      <c r="F430" s="563"/>
      <c r="G430" s="127"/>
      <c r="H430" s="552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60"/>
      <c r="P430" s="560"/>
      <c r="Q430" s="560"/>
      <c r="R430" s="560"/>
      <c r="S430" s="560"/>
      <c r="T430" s="560"/>
      <c r="U430" s="56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51" t="s">
        <v>217</v>
      </c>
      <c r="C431" s="125" t="s">
        <v>204</v>
      </c>
      <c r="D431" s="563">
        <v>5.03</v>
      </c>
      <c r="E431" s="563"/>
      <c r="F431" s="563"/>
      <c r="G431" s="127"/>
      <c r="H431" s="552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60"/>
      <c r="P431" s="560"/>
      <c r="Q431" s="560"/>
      <c r="R431" s="560"/>
      <c r="S431" s="560"/>
      <c r="T431" s="560"/>
      <c r="U431" s="560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63">
        <v>5.03</v>
      </c>
      <c r="E432" s="563"/>
      <c r="F432" s="563"/>
      <c r="G432" s="127"/>
      <c r="H432" s="552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60"/>
      <c r="P432" s="560"/>
      <c r="Q432" s="560"/>
      <c r="R432" s="560"/>
      <c r="S432" s="560"/>
      <c r="T432" s="560"/>
      <c r="U432" s="56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63">
        <v>5.03</v>
      </c>
      <c r="E433" s="563"/>
      <c r="F433" s="563"/>
      <c r="G433" s="127"/>
      <c r="H433" s="552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60"/>
      <c r="P433" s="560"/>
      <c r="Q433" s="560"/>
      <c r="R433" s="560"/>
      <c r="S433" s="560"/>
      <c r="T433" s="560"/>
      <c r="U433" s="560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63">
        <v>5.03</v>
      </c>
      <c r="E434" s="563"/>
      <c r="F434" s="563"/>
      <c r="G434" s="127"/>
      <c r="H434" s="552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60"/>
      <c r="P434" s="560"/>
      <c r="Q434" s="560"/>
      <c r="R434" s="560"/>
      <c r="S434" s="560"/>
      <c r="T434" s="560"/>
      <c r="U434" s="560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63">
        <v>5.03</v>
      </c>
      <c r="E435" s="563"/>
      <c r="F435" s="563"/>
      <c r="G435" s="127"/>
      <c r="H435" s="552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60"/>
      <c r="P435" s="560"/>
      <c r="Q435" s="560"/>
      <c r="R435" s="560"/>
      <c r="S435" s="560"/>
      <c r="T435" s="560"/>
      <c r="U435" s="560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63">
        <v>5.03</v>
      </c>
      <c r="E436" s="563"/>
      <c r="F436" s="563"/>
      <c r="G436" s="127"/>
      <c r="H436" s="552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60"/>
      <c r="P436" s="560"/>
      <c r="Q436" s="560"/>
      <c r="R436" s="560"/>
      <c r="S436" s="560"/>
      <c r="T436" s="560"/>
      <c r="U436" s="56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63">
        <v>5.03</v>
      </c>
      <c r="E437" s="563"/>
      <c r="F437" s="563"/>
      <c r="G437" s="146"/>
      <c r="H437" s="552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60"/>
      <c r="P437" s="560"/>
      <c r="Q437" s="560"/>
      <c r="R437" s="560"/>
      <c r="S437" s="560"/>
      <c r="T437" s="560"/>
      <c r="U437" s="56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63">
        <v>5.03</v>
      </c>
      <c r="E438" s="563"/>
      <c r="F438" s="563"/>
      <c r="G438" s="127"/>
      <c r="H438" s="552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60"/>
      <c r="P438" s="560"/>
      <c r="Q438" s="560"/>
      <c r="R438" s="560"/>
      <c r="S438" s="560"/>
      <c r="T438" s="560"/>
      <c r="U438" s="56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63">
        <v>5.03</v>
      </c>
      <c r="E439" s="563"/>
      <c r="F439" s="563"/>
      <c r="G439" s="127"/>
      <c r="H439" s="552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60"/>
      <c r="P439" s="560"/>
      <c r="Q439" s="560"/>
      <c r="R439" s="560"/>
      <c r="S439" s="560"/>
      <c r="T439" s="560"/>
      <c r="U439" s="56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63">
        <v>5.03</v>
      </c>
      <c r="E440" s="563"/>
      <c r="F440" s="563"/>
      <c r="G440" s="127"/>
      <c r="H440" s="552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60"/>
      <c r="P440" s="560"/>
      <c r="Q440" s="560"/>
      <c r="R440" s="560"/>
      <c r="S440" s="560"/>
      <c r="T440" s="560"/>
      <c r="U440" s="56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63">
        <v>5.03</v>
      </c>
      <c r="E441" s="563"/>
      <c r="F441" s="563"/>
      <c r="G441" s="127"/>
      <c r="H441" s="552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60"/>
      <c r="P441" s="560"/>
      <c r="Q441" s="560"/>
      <c r="R441" s="560"/>
      <c r="S441" s="560"/>
      <c r="T441" s="560"/>
      <c r="U441" s="56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63">
        <v>5.03</v>
      </c>
      <c r="E442" s="563"/>
      <c r="F442" s="563"/>
      <c r="G442" s="127"/>
      <c r="H442" s="552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60"/>
      <c r="P442" s="560"/>
      <c r="Q442" s="560"/>
      <c r="R442" s="560"/>
      <c r="S442" s="560"/>
      <c r="T442" s="560"/>
      <c r="U442" s="56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63">
        <v>5.03</v>
      </c>
      <c r="E443" s="563"/>
      <c r="F443" s="563"/>
      <c r="G443" s="127"/>
      <c r="H443" s="552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60"/>
      <c r="P443" s="560"/>
      <c r="Q443" s="560"/>
      <c r="R443" s="560"/>
      <c r="S443" s="560"/>
      <c r="T443" s="560"/>
      <c r="U443" s="56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63">
        <v>5.03</v>
      </c>
      <c r="E444" s="563"/>
      <c r="F444" s="563"/>
      <c r="G444" s="127"/>
      <c r="H444" s="552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60"/>
      <c r="P444" s="560"/>
      <c r="Q444" s="560"/>
      <c r="R444" s="560"/>
      <c r="S444" s="560"/>
      <c r="T444" s="560"/>
      <c r="U444" s="56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51" t="s">
        <v>222</v>
      </c>
      <c r="C445" s="125" t="s">
        <v>181</v>
      </c>
      <c r="D445" s="563">
        <v>9.36</v>
      </c>
      <c r="E445" s="563"/>
      <c r="F445" s="563"/>
      <c r="G445" s="127"/>
      <c r="H445" s="552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60"/>
      <c r="P445" s="560"/>
      <c r="Q445" s="560"/>
      <c r="R445" s="560"/>
      <c r="S445" s="560"/>
      <c r="T445" s="560"/>
      <c r="U445" s="56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51" t="s">
        <v>222</v>
      </c>
      <c r="C446" s="125" t="s">
        <v>179</v>
      </c>
      <c r="D446" s="563">
        <v>9.36</v>
      </c>
      <c r="E446" s="563"/>
      <c r="F446" s="563"/>
      <c r="G446" s="127"/>
      <c r="H446" s="552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60"/>
      <c r="P446" s="560"/>
      <c r="Q446" s="560"/>
      <c r="R446" s="560"/>
      <c r="S446" s="560"/>
      <c r="T446" s="560"/>
      <c r="U446" s="56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51" t="s">
        <v>222</v>
      </c>
      <c r="C447" s="125" t="s">
        <v>221</v>
      </c>
      <c r="D447" s="563">
        <v>9.36</v>
      </c>
      <c r="E447" s="563"/>
      <c r="F447" s="563"/>
      <c r="G447" s="127"/>
      <c r="H447" s="552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60"/>
      <c r="P447" s="560"/>
      <c r="Q447" s="560"/>
      <c r="R447" s="560"/>
      <c r="S447" s="560"/>
      <c r="T447" s="560"/>
      <c r="U447" s="56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51" t="s">
        <v>222</v>
      </c>
      <c r="C448" s="125" t="s">
        <v>186</v>
      </c>
      <c r="D448" s="563">
        <v>9.36</v>
      </c>
      <c r="E448" s="563"/>
      <c r="F448" s="563"/>
      <c r="G448" s="127"/>
      <c r="H448" s="552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60"/>
      <c r="P448" s="560"/>
      <c r="Q448" s="560"/>
      <c r="R448" s="560"/>
      <c r="S448" s="560"/>
      <c r="T448" s="560"/>
      <c r="U448" s="56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51" t="s">
        <v>393</v>
      </c>
      <c r="C449" s="177" t="s">
        <v>395</v>
      </c>
      <c r="D449" s="563">
        <v>5</v>
      </c>
      <c r="E449" s="563"/>
      <c r="F449" s="563"/>
      <c r="G449" s="127"/>
      <c r="H449" s="552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60"/>
      <c r="P449" s="560"/>
      <c r="Q449" s="560"/>
      <c r="R449" s="560"/>
      <c r="S449" s="560"/>
      <c r="T449" s="560"/>
      <c r="U449" s="56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51" t="s">
        <v>393</v>
      </c>
      <c r="C450" s="177" t="s">
        <v>402</v>
      </c>
      <c r="D450" s="563">
        <v>5</v>
      </c>
      <c r="E450" s="563"/>
      <c r="F450" s="563"/>
      <c r="G450" s="127"/>
      <c r="H450" s="552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60"/>
      <c r="P450" s="560"/>
      <c r="Q450" s="560"/>
      <c r="R450" s="560"/>
      <c r="S450" s="560"/>
      <c r="T450" s="560"/>
      <c r="U450" s="56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51" t="s">
        <v>404</v>
      </c>
      <c r="C451" s="177" t="s">
        <v>405</v>
      </c>
      <c r="D451" s="563">
        <v>5</v>
      </c>
      <c r="E451" s="563"/>
      <c r="F451" s="563"/>
      <c r="G451" s="127"/>
      <c r="H451" s="552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60"/>
      <c r="P451" s="560"/>
      <c r="Q451" s="560"/>
      <c r="R451" s="560"/>
      <c r="S451" s="560"/>
      <c r="T451" s="560"/>
      <c r="U451" s="56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51" t="s">
        <v>342</v>
      </c>
      <c r="C452" s="177" t="s">
        <v>372</v>
      </c>
      <c r="D452" s="563">
        <v>5</v>
      </c>
      <c r="E452" s="563"/>
      <c r="F452" s="563"/>
      <c r="G452" s="127"/>
      <c r="H452" s="552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60"/>
      <c r="P452" s="560"/>
      <c r="Q452" s="560"/>
      <c r="R452" s="560"/>
      <c r="S452" s="560"/>
      <c r="T452" s="560"/>
      <c r="U452" s="56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51" t="s">
        <v>343</v>
      </c>
      <c r="C453" s="125" t="s">
        <v>345</v>
      </c>
      <c r="D453" s="563">
        <v>5</v>
      </c>
      <c r="E453" s="563"/>
      <c r="F453" s="563"/>
      <c r="G453" s="127"/>
      <c r="H453" s="552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60"/>
      <c r="P453" s="560"/>
      <c r="Q453" s="560"/>
      <c r="R453" s="560"/>
      <c r="S453" s="560"/>
      <c r="T453" s="560"/>
      <c r="U453" s="56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51" t="s">
        <v>343</v>
      </c>
      <c r="C454" s="125" t="s">
        <v>347</v>
      </c>
      <c r="D454" s="563">
        <v>5</v>
      </c>
      <c r="E454" s="563"/>
      <c r="F454" s="563"/>
      <c r="G454" s="127"/>
      <c r="H454" s="552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60"/>
      <c r="P454" s="560"/>
      <c r="Q454" s="560"/>
      <c r="R454" s="560"/>
      <c r="S454" s="560"/>
      <c r="T454" s="560"/>
      <c r="U454" s="56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63">
        <v>5.0599999999999996</v>
      </c>
      <c r="E455" s="563"/>
      <c r="F455" s="563"/>
      <c r="G455" s="127"/>
      <c r="H455" s="552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60"/>
      <c r="P455" s="560"/>
      <c r="Q455" s="560"/>
      <c r="R455" s="560"/>
      <c r="S455" s="560"/>
      <c r="T455" s="560"/>
      <c r="U455" s="56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63">
        <v>5.0599999999999996</v>
      </c>
      <c r="E456" s="563"/>
      <c r="F456" s="563"/>
      <c r="G456" s="127"/>
      <c r="H456" s="552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60"/>
      <c r="P456" s="560"/>
      <c r="Q456" s="560"/>
      <c r="R456" s="560"/>
      <c r="S456" s="560"/>
      <c r="T456" s="560"/>
      <c r="U456" s="56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63"/>
      <c r="E457" s="563"/>
      <c r="F457" s="563"/>
      <c r="G457" s="127"/>
      <c r="H457" s="552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60"/>
      <c r="P457" s="560"/>
      <c r="Q457" s="560"/>
      <c r="R457" s="560"/>
      <c r="S457" s="560"/>
      <c r="T457" s="560"/>
      <c r="U457" s="56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63"/>
      <c r="E458" s="563"/>
      <c r="F458" s="563"/>
      <c r="G458" s="127"/>
      <c r="H458" s="552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60"/>
      <c r="P458" s="560"/>
      <c r="Q458" s="560"/>
      <c r="R458" s="560"/>
      <c r="S458" s="560"/>
      <c r="T458" s="560"/>
      <c r="U458" s="56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63"/>
      <c r="E459" s="563"/>
      <c r="F459" s="563"/>
      <c r="G459" s="127"/>
      <c r="H459" s="552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60"/>
      <c r="P459" s="560"/>
      <c r="Q459" s="560"/>
      <c r="R459" s="560"/>
      <c r="S459" s="560"/>
      <c r="T459" s="560"/>
      <c r="U459" s="56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63">
        <v>5.07</v>
      </c>
      <c r="E460" s="563"/>
      <c r="F460" s="563"/>
      <c r="G460" s="127"/>
      <c r="H460" s="552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60"/>
      <c r="P460" s="560"/>
      <c r="Q460" s="560"/>
      <c r="R460" s="560"/>
      <c r="S460" s="560"/>
      <c r="T460" s="560"/>
      <c r="U460" s="56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63">
        <v>5.07</v>
      </c>
      <c r="E461" s="563"/>
      <c r="F461" s="563"/>
      <c r="G461" s="127"/>
      <c r="H461" s="552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60"/>
      <c r="P461" s="560"/>
      <c r="Q461" s="560"/>
      <c r="R461" s="560"/>
      <c r="S461" s="560"/>
      <c r="T461" s="560"/>
      <c r="U461" s="56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63">
        <v>5.0599999999999996</v>
      </c>
      <c r="E462" s="563"/>
      <c r="F462" s="564"/>
      <c r="G462" s="127"/>
      <c r="H462" s="552">
        <f>D462*G462</f>
        <v>0</v>
      </c>
      <c r="I462" s="128"/>
      <c r="J462" s="129" t="str">
        <f t="array" ref="J462">IF(ISERROR(G462/I462),"",G462/I462)</f>
        <v/>
      </c>
      <c r="K462" s="552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60"/>
      <c r="P462" s="560"/>
      <c r="Q462" s="560"/>
      <c r="R462" s="560"/>
      <c r="S462" s="560"/>
      <c r="T462" s="560"/>
      <c r="U462" s="56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11" t="s">
        <v>224</v>
      </c>
      <c r="B463" s="612"/>
      <c r="C463" s="5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63">
        <v>5.03</v>
      </c>
      <c r="E464" s="563"/>
      <c r="F464" s="563"/>
      <c r="G464" s="127"/>
      <c r="H464" s="552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60"/>
      <c r="P464" s="560"/>
      <c r="Q464" s="560"/>
      <c r="R464" s="560"/>
      <c r="S464" s="560"/>
      <c r="T464" s="560"/>
      <c r="U464" s="56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63">
        <v>5.03</v>
      </c>
      <c r="E465" s="563"/>
      <c r="F465" s="563"/>
      <c r="G465" s="127"/>
      <c r="H465" s="552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60"/>
      <c r="P465" s="560"/>
      <c r="Q465" s="560"/>
      <c r="R465" s="560"/>
      <c r="S465" s="560"/>
      <c r="T465" s="560"/>
      <c r="U465" s="56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63">
        <v>5.04</v>
      </c>
      <c r="E466" s="563"/>
      <c r="F466" s="563"/>
      <c r="G466" s="127"/>
      <c r="H466" s="552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60"/>
      <c r="P466" s="560"/>
      <c r="Q466" s="560"/>
      <c r="R466" s="560"/>
      <c r="S466" s="560"/>
      <c r="T466" s="560"/>
      <c r="U466" s="56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63">
        <v>5.03</v>
      </c>
      <c r="E467" s="563"/>
      <c r="F467" s="563"/>
      <c r="G467" s="127"/>
      <c r="H467" s="552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60"/>
      <c r="P467" s="560"/>
      <c r="Q467" s="560"/>
      <c r="R467" s="560"/>
      <c r="S467" s="560"/>
      <c r="T467" s="560"/>
      <c r="U467" s="56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57" t="s">
        <v>203</v>
      </c>
      <c r="D468" s="563">
        <v>5.03</v>
      </c>
      <c r="E468" s="563"/>
      <c r="F468" s="563"/>
      <c r="G468" s="127"/>
      <c r="H468" s="552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60"/>
      <c r="P468" s="560"/>
      <c r="Q468" s="560"/>
      <c r="R468" s="560"/>
      <c r="S468" s="560"/>
      <c r="T468" s="560"/>
      <c r="U468" s="56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63">
        <v>5.03</v>
      </c>
      <c r="E469" s="563"/>
      <c r="F469" s="563"/>
      <c r="G469" s="127"/>
      <c r="H469" s="552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60"/>
      <c r="P469" s="560"/>
      <c r="Q469" s="560"/>
      <c r="R469" s="560"/>
      <c r="S469" s="560"/>
      <c r="T469" s="560"/>
      <c r="U469" s="56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63">
        <v>5.03</v>
      </c>
      <c r="E470" s="563"/>
      <c r="F470" s="563"/>
      <c r="G470" s="127"/>
      <c r="H470" s="552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60"/>
      <c r="P470" s="560"/>
      <c r="Q470" s="560"/>
      <c r="R470" s="560"/>
      <c r="S470" s="560"/>
      <c r="T470" s="560"/>
      <c r="U470" s="56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57" t="s">
        <v>228</v>
      </c>
      <c r="D471" s="563">
        <v>5.03</v>
      </c>
      <c r="E471" s="563"/>
      <c r="F471" s="563"/>
      <c r="G471" s="127"/>
      <c r="H471" s="552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60"/>
      <c r="P471" s="560"/>
      <c r="Q471" s="560"/>
      <c r="R471" s="560"/>
      <c r="S471" s="560"/>
      <c r="T471" s="560"/>
      <c r="U471" s="56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57" t="s">
        <v>212</v>
      </c>
      <c r="D472" s="563">
        <v>5.03</v>
      </c>
      <c r="E472" s="563"/>
      <c r="F472" s="563"/>
      <c r="G472" s="127"/>
      <c r="H472" s="552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60"/>
      <c r="P472" s="560"/>
      <c r="Q472" s="560"/>
      <c r="R472" s="560"/>
      <c r="S472" s="560"/>
      <c r="T472" s="560"/>
      <c r="U472" s="56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57" t="s">
        <v>203</v>
      </c>
      <c r="D473" s="563">
        <v>5.03</v>
      </c>
      <c r="E473" s="563"/>
      <c r="F473" s="563"/>
      <c r="G473" s="127"/>
      <c r="H473" s="552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60"/>
      <c r="P473" s="560"/>
      <c r="Q473" s="560"/>
      <c r="R473" s="560"/>
      <c r="S473" s="560"/>
      <c r="T473" s="560"/>
      <c r="U473" s="56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57" t="s">
        <v>186</v>
      </c>
      <c r="D474" s="563">
        <v>5.03</v>
      </c>
      <c r="E474" s="563"/>
      <c r="F474" s="563"/>
      <c r="G474" s="127"/>
      <c r="H474" s="552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60"/>
      <c r="P474" s="560"/>
      <c r="Q474" s="560"/>
      <c r="R474" s="560"/>
      <c r="S474" s="560"/>
      <c r="T474" s="560"/>
      <c r="U474" s="56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57" t="s">
        <v>228</v>
      </c>
      <c r="D475" s="563">
        <v>5.03</v>
      </c>
      <c r="E475" s="563"/>
      <c r="F475" s="563"/>
      <c r="G475" s="127"/>
      <c r="H475" s="552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60"/>
      <c r="P475" s="560"/>
      <c r="Q475" s="560"/>
      <c r="R475" s="560"/>
      <c r="S475" s="560"/>
      <c r="T475" s="560"/>
      <c r="U475" s="56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57" t="s">
        <v>199</v>
      </c>
      <c r="D476" s="563">
        <v>5.03</v>
      </c>
      <c r="E476" s="563"/>
      <c r="F476" s="563"/>
      <c r="G476" s="127"/>
      <c r="H476" s="552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60"/>
      <c r="P476" s="560"/>
      <c r="Q476" s="560"/>
      <c r="R476" s="560"/>
      <c r="S476" s="560"/>
      <c r="T476" s="560"/>
      <c r="U476" s="56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63">
        <v>5.0599999999999996</v>
      </c>
      <c r="E477" s="563"/>
      <c r="F477" s="563"/>
      <c r="G477" s="127"/>
      <c r="H477" s="552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60"/>
      <c r="P477" s="560"/>
      <c r="Q477" s="560"/>
      <c r="R477" s="560"/>
      <c r="S477" s="560"/>
      <c r="T477" s="560"/>
      <c r="U477" s="56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63">
        <v>5.0599999999999996</v>
      </c>
      <c r="E478" s="563"/>
      <c r="F478" s="563"/>
      <c r="G478" s="127"/>
      <c r="H478" s="552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60"/>
      <c r="P478" s="560"/>
      <c r="Q478" s="560"/>
      <c r="R478" s="560"/>
      <c r="S478" s="560"/>
      <c r="T478" s="560"/>
      <c r="U478" s="56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11" t="s">
        <v>231</v>
      </c>
      <c r="B479" s="612"/>
      <c r="C479" s="5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63">
        <v>5.04</v>
      </c>
      <c r="E480" s="563"/>
      <c r="F480" s="563"/>
      <c r="G480" s="127"/>
      <c r="H480" s="552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60"/>
      <c r="P480" s="560"/>
      <c r="Q480" s="560"/>
      <c r="R480" s="560"/>
      <c r="S480" s="560"/>
      <c r="T480" s="560"/>
      <c r="U480" s="56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63">
        <v>5.04</v>
      </c>
      <c r="E481" s="563"/>
      <c r="F481" s="563"/>
      <c r="G481" s="127"/>
      <c r="H481" s="552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60"/>
      <c r="P481" s="560"/>
      <c r="Q481" s="560"/>
      <c r="R481" s="560"/>
      <c r="S481" s="560"/>
      <c r="T481" s="560"/>
      <c r="U481" s="56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63">
        <v>5.04</v>
      </c>
      <c r="E482" s="563"/>
      <c r="F482" s="563"/>
      <c r="G482" s="127"/>
      <c r="H482" s="552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60"/>
      <c r="P482" s="560"/>
      <c r="Q482" s="560"/>
      <c r="R482" s="560"/>
      <c r="S482" s="560"/>
      <c r="T482" s="560"/>
      <c r="U482" s="56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63">
        <v>5.04</v>
      </c>
      <c r="E483" s="563"/>
      <c r="F483" s="563"/>
      <c r="G483" s="127"/>
      <c r="H483" s="552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60"/>
      <c r="P483" s="560"/>
      <c r="Q483" s="560"/>
      <c r="R483" s="560"/>
      <c r="S483" s="560"/>
      <c r="T483" s="560"/>
      <c r="U483" s="56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63">
        <v>5.04</v>
      </c>
      <c r="E484" s="563"/>
      <c r="F484" s="563"/>
      <c r="G484" s="127"/>
      <c r="H484" s="552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60"/>
      <c r="P484" s="560"/>
      <c r="Q484" s="560"/>
      <c r="R484" s="560"/>
      <c r="S484" s="560"/>
      <c r="T484" s="560"/>
      <c r="U484" s="56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63">
        <v>5.04</v>
      </c>
      <c r="E485" s="563"/>
      <c r="F485" s="563"/>
      <c r="G485" s="127"/>
      <c r="H485" s="552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60"/>
      <c r="P485" s="560"/>
      <c r="Q485" s="560"/>
      <c r="R485" s="560"/>
      <c r="S485" s="560"/>
      <c r="T485" s="560"/>
      <c r="U485" s="56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63">
        <v>5.04</v>
      </c>
      <c r="E486" s="563"/>
      <c r="F486" s="563"/>
      <c r="G486" s="127"/>
      <c r="H486" s="552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60"/>
      <c r="P486" s="560"/>
      <c r="Q486" s="560"/>
      <c r="R486" s="560"/>
      <c r="S486" s="560"/>
      <c r="T486" s="560"/>
      <c r="U486" s="56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63">
        <v>5.04</v>
      </c>
      <c r="E487" s="563"/>
      <c r="F487" s="563"/>
      <c r="G487" s="127"/>
      <c r="H487" s="552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60"/>
      <c r="P487" s="560"/>
      <c r="Q487" s="560"/>
      <c r="R487" s="560"/>
      <c r="S487" s="560"/>
      <c r="T487" s="560"/>
      <c r="U487" s="56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63">
        <v>5.04</v>
      </c>
      <c r="E488" s="563"/>
      <c r="F488" s="563"/>
      <c r="G488" s="127"/>
      <c r="H488" s="552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60"/>
      <c r="P488" s="560"/>
      <c r="Q488" s="560"/>
      <c r="R488" s="560"/>
      <c r="S488" s="560"/>
      <c r="T488" s="560"/>
      <c r="U488" s="56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63">
        <v>5.04</v>
      </c>
      <c r="E489" s="563"/>
      <c r="F489" s="563"/>
      <c r="G489" s="127"/>
      <c r="H489" s="552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60"/>
      <c r="P489" s="560"/>
      <c r="Q489" s="560"/>
      <c r="R489" s="560"/>
      <c r="S489" s="560"/>
      <c r="T489" s="560"/>
      <c r="U489" s="56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11" t="s">
        <v>234</v>
      </c>
      <c r="B490" s="612"/>
      <c r="C490" s="5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58"/>
      <c r="D491" s="563">
        <v>3.65</v>
      </c>
      <c r="E491" s="563"/>
      <c r="F491" s="564"/>
      <c r="G491" s="127"/>
      <c r="H491" s="552">
        <f t="shared" ref="H491:H505" si="127">D491*G491</f>
        <v>0</v>
      </c>
      <c r="I491" s="128"/>
      <c r="J491" s="129" t="str">
        <f t="array" ref="J491">IF(ISERROR(G491/I491),"",G491/I491)</f>
        <v/>
      </c>
      <c r="K491" s="552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60"/>
      <c r="P491" s="560"/>
      <c r="Q491" s="560"/>
      <c r="R491" s="560"/>
      <c r="S491" s="560"/>
      <c r="T491" s="560"/>
      <c r="U491" s="560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58"/>
      <c r="D492" s="563">
        <v>6.58</v>
      </c>
      <c r="E492" s="563"/>
      <c r="F492" s="563"/>
      <c r="G492" s="127"/>
      <c r="H492" s="552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60"/>
      <c r="P492" s="560"/>
      <c r="Q492" s="560"/>
      <c r="R492" s="560"/>
      <c r="S492" s="560"/>
      <c r="T492" s="560"/>
      <c r="U492" s="560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58"/>
      <c r="D493" s="563">
        <v>7.8</v>
      </c>
      <c r="E493" s="563"/>
      <c r="F493" s="563"/>
      <c r="G493" s="127"/>
      <c r="H493" s="552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60"/>
      <c r="P493" s="560"/>
      <c r="Q493" s="560"/>
      <c r="R493" s="560"/>
      <c r="S493" s="560"/>
      <c r="T493" s="560"/>
      <c r="U493" s="560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58"/>
      <c r="D494" s="563">
        <v>4.4000000000000004</v>
      </c>
      <c r="E494" s="563"/>
      <c r="F494" s="563"/>
      <c r="G494" s="127"/>
      <c r="H494" s="552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60"/>
      <c r="P494" s="560"/>
      <c r="Q494" s="560"/>
      <c r="R494" s="560"/>
      <c r="S494" s="560"/>
      <c r="T494" s="560"/>
      <c r="U494" s="560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63"/>
      <c r="E495" s="563"/>
      <c r="F495" s="563"/>
      <c r="G495" s="127"/>
      <c r="H495" s="552">
        <f t="shared" si="127"/>
        <v>0</v>
      </c>
      <c r="I495" s="128"/>
      <c r="J495" s="129"/>
      <c r="K495" s="130"/>
      <c r="L495" s="128"/>
      <c r="M495" s="108"/>
      <c r="N495" s="129"/>
      <c r="O495" s="560"/>
      <c r="P495" s="560"/>
      <c r="Q495" s="560"/>
      <c r="R495" s="560"/>
      <c r="S495" s="560"/>
      <c r="T495" s="560"/>
      <c r="U495" s="56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58"/>
      <c r="D496" s="563"/>
      <c r="E496" s="563"/>
      <c r="F496" s="563"/>
      <c r="G496" s="127"/>
      <c r="H496" s="552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60"/>
      <c r="P496" s="560"/>
      <c r="Q496" s="560"/>
      <c r="R496" s="560"/>
      <c r="S496" s="560"/>
      <c r="T496" s="560"/>
      <c r="U496" s="56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58" t="s">
        <v>239</v>
      </c>
      <c r="C497" s="558" t="s">
        <v>179</v>
      </c>
      <c r="D497" s="563">
        <v>6.04</v>
      </c>
      <c r="E497" s="563"/>
      <c r="F497" s="563"/>
      <c r="G497" s="127"/>
      <c r="H497" s="552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60"/>
      <c r="P497" s="560"/>
      <c r="Q497" s="560"/>
      <c r="R497" s="560"/>
      <c r="S497" s="560"/>
      <c r="T497" s="560"/>
      <c r="U497" s="56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58" t="s">
        <v>239</v>
      </c>
      <c r="C498" s="558" t="s">
        <v>186</v>
      </c>
      <c r="D498" s="563">
        <v>6.04</v>
      </c>
      <c r="E498" s="563"/>
      <c r="F498" s="563"/>
      <c r="G498" s="127"/>
      <c r="H498" s="552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60"/>
      <c r="P498" s="560"/>
      <c r="Q498" s="560"/>
      <c r="R498" s="560"/>
      <c r="S498" s="560"/>
      <c r="T498" s="560"/>
      <c r="U498" s="56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58" t="s">
        <v>440</v>
      </c>
      <c r="C499" s="558" t="s">
        <v>179</v>
      </c>
      <c r="D499" s="563"/>
      <c r="E499" s="563"/>
      <c r="F499" s="563"/>
      <c r="G499" s="127"/>
      <c r="H499" s="552">
        <f t="shared" si="127"/>
        <v>0</v>
      </c>
      <c r="I499" s="128"/>
      <c r="J499" s="129"/>
      <c r="K499" s="130"/>
      <c r="L499" s="128"/>
      <c r="M499" s="108"/>
      <c r="N499" s="129"/>
      <c r="O499" s="560"/>
      <c r="P499" s="560"/>
      <c r="Q499" s="560"/>
      <c r="R499" s="560"/>
      <c r="S499" s="560"/>
      <c r="T499" s="560"/>
      <c r="U499" s="56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58" t="s">
        <v>440</v>
      </c>
      <c r="C500" s="558" t="s">
        <v>186</v>
      </c>
      <c r="D500" s="563"/>
      <c r="E500" s="563"/>
      <c r="F500" s="563"/>
      <c r="G500" s="127"/>
      <c r="H500" s="552">
        <f t="shared" si="127"/>
        <v>0</v>
      </c>
      <c r="I500" s="128"/>
      <c r="J500" s="129"/>
      <c r="K500" s="130"/>
      <c r="L500" s="128"/>
      <c r="M500" s="108"/>
      <c r="N500" s="129"/>
      <c r="O500" s="560"/>
      <c r="P500" s="560"/>
      <c r="Q500" s="560"/>
      <c r="R500" s="560"/>
      <c r="S500" s="560"/>
      <c r="T500" s="560"/>
      <c r="U500" s="56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51" t="s">
        <v>240</v>
      </c>
      <c r="C501" s="125"/>
      <c r="D501" s="563">
        <v>7.3</v>
      </c>
      <c r="E501" s="563"/>
      <c r="F501" s="563"/>
      <c r="G501" s="127"/>
      <c r="H501" s="552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60"/>
      <c r="P501" s="560"/>
      <c r="Q501" s="560"/>
      <c r="R501" s="560"/>
      <c r="S501" s="560"/>
      <c r="T501" s="560"/>
      <c r="U501" s="56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51" t="s">
        <v>241</v>
      </c>
      <c r="C502" s="125"/>
      <c r="D502" s="563">
        <f>78*120/1000</f>
        <v>9.36</v>
      </c>
      <c r="E502" s="563"/>
      <c r="F502" s="563"/>
      <c r="G502" s="127"/>
      <c r="H502" s="552">
        <f t="shared" si="127"/>
        <v>0</v>
      </c>
      <c r="I502" s="128"/>
      <c r="J502" s="129"/>
      <c r="K502" s="130"/>
      <c r="L502" s="128"/>
      <c r="M502" s="108"/>
      <c r="N502" s="129"/>
      <c r="O502" s="560"/>
      <c r="P502" s="560"/>
      <c r="Q502" s="560"/>
      <c r="R502" s="560"/>
      <c r="S502" s="560"/>
      <c r="T502" s="560"/>
      <c r="U502" s="56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51" t="s">
        <v>242</v>
      </c>
      <c r="C503" s="125"/>
      <c r="D503" s="563">
        <v>4.5</v>
      </c>
      <c r="E503" s="563"/>
      <c r="F503" s="563"/>
      <c r="G503" s="127"/>
      <c r="H503" s="552">
        <f t="shared" si="127"/>
        <v>0</v>
      </c>
      <c r="I503" s="128"/>
      <c r="J503" s="129"/>
      <c r="K503" s="130"/>
      <c r="L503" s="128"/>
      <c r="M503" s="108"/>
      <c r="N503" s="129"/>
      <c r="O503" s="560"/>
      <c r="P503" s="560"/>
      <c r="Q503" s="560"/>
      <c r="R503" s="560"/>
      <c r="S503" s="560"/>
      <c r="T503" s="560"/>
      <c r="U503" s="56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51" t="s">
        <v>243</v>
      </c>
      <c r="C504" s="125"/>
      <c r="D504" s="563">
        <v>4.5</v>
      </c>
      <c r="E504" s="563"/>
      <c r="F504" s="563"/>
      <c r="G504" s="127"/>
      <c r="H504" s="552">
        <f t="shared" si="127"/>
        <v>0</v>
      </c>
      <c r="I504" s="128"/>
      <c r="J504" s="129"/>
      <c r="K504" s="130"/>
      <c r="L504" s="128"/>
      <c r="M504" s="108"/>
      <c r="N504" s="129"/>
      <c r="O504" s="560"/>
      <c r="P504" s="560"/>
      <c r="Q504" s="560"/>
      <c r="R504" s="560"/>
      <c r="S504" s="560"/>
      <c r="T504" s="560"/>
      <c r="U504" s="56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51"/>
      <c r="C505" s="125"/>
      <c r="D505" s="563"/>
      <c r="E505" s="563"/>
      <c r="F505" s="563"/>
      <c r="G505" s="127"/>
      <c r="H505" s="552">
        <f t="shared" si="127"/>
        <v>0</v>
      </c>
      <c r="I505" s="128"/>
      <c r="J505" s="129"/>
      <c r="K505" s="130"/>
      <c r="L505" s="128"/>
      <c r="M505" s="108"/>
      <c r="N505" s="129"/>
      <c r="O505" s="560"/>
      <c r="P505" s="560"/>
      <c r="Q505" s="560"/>
      <c r="R505" s="560"/>
      <c r="S505" s="560"/>
      <c r="T505" s="560"/>
      <c r="U505" s="560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11" t="s">
        <v>244</v>
      </c>
      <c r="B506" s="612"/>
      <c r="C506" s="5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13" t="s">
        <v>246</v>
      </c>
      <c r="B507" s="614"/>
      <c r="C507" s="614"/>
      <c r="D507" s="614"/>
      <c r="E507" s="614"/>
      <c r="F507" s="61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6" t="s">
        <v>471</v>
      </c>
      <c r="B508" s="554" t="s">
        <v>247</v>
      </c>
      <c r="C508" s="599" t="s">
        <v>248</v>
      </c>
      <c r="D508" s="600"/>
      <c r="E508" s="670" t="s">
        <v>249</v>
      </c>
      <c r="F508" s="670"/>
      <c r="G508" s="577" t="s">
        <v>250</v>
      </c>
      <c r="H508" s="577"/>
      <c r="I508" s="607" t="s">
        <v>251</v>
      </c>
      <c r="J508" s="607"/>
      <c r="K508" s="607" t="s">
        <v>252</v>
      </c>
      <c r="L508" s="607"/>
      <c r="M508" s="607" t="s">
        <v>253</v>
      </c>
      <c r="N508" s="607"/>
      <c r="O508" s="607" t="s">
        <v>254</v>
      </c>
      <c r="P508" s="577" t="s">
        <v>255</v>
      </c>
      <c r="Q508" s="577"/>
      <c r="R508" s="577" t="s">
        <v>252</v>
      </c>
      <c r="S508" s="577"/>
      <c r="T508" s="577" t="s">
        <v>256</v>
      </c>
      <c r="U508" s="577"/>
      <c r="V508" s="577" t="s">
        <v>257</v>
      </c>
      <c r="W508" s="577"/>
      <c r="X508" s="577" t="s">
        <v>252</v>
      </c>
      <c r="Y508" s="577"/>
      <c r="Z508" s="577" t="s">
        <v>256</v>
      </c>
      <c r="AA508" s="577"/>
    </row>
    <row r="509" spans="1:27" ht="20.100000000000001" hidden="1" customHeight="1">
      <c r="A509" s="617"/>
      <c r="B509" s="554" t="s">
        <v>258</v>
      </c>
      <c r="C509" s="599">
        <v>0</v>
      </c>
      <c r="D509" s="600"/>
      <c r="E509" s="670">
        <f>C509*11</f>
        <v>0</v>
      </c>
      <c r="F509" s="670"/>
      <c r="G509" s="577">
        <v>0</v>
      </c>
      <c r="H509" s="577"/>
      <c r="I509" s="610">
        <f>G509*11</f>
        <v>0</v>
      </c>
      <c r="J509" s="610"/>
      <c r="K509" s="610">
        <f>E509-I509</f>
        <v>0</v>
      </c>
      <c r="L509" s="610"/>
      <c r="M509" s="608" t="str">
        <f>IF(ISERROR(K509/E509),"",K509/E509)</f>
        <v/>
      </c>
      <c r="N509" s="608"/>
      <c r="O509" s="607"/>
      <c r="P509" s="577" t="s">
        <v>201</v>
      </c>
      <c r="Q509" s="577"/>
      <c r="R509" s="606">
        <f>SUM(O370:U370)</f>
        <v>0</v>
      </c>
      <c r="S509" s="606"/>
      <c r="T509" s="601" t="str">
        <f t="array" ref="T509">IF(ISERROR(R509/R516),"",R509/R516)</f>
        <v/>
      </c>
      <c r="U509" s="601"/>
      <c r="V509" s="577" t="s">
        <v>259</v>
      </c>
      <c r="W509" s="577"/>
      <c r="X509" s="604">
        <f>SUM(O370,O428,O463,O479,O490,O506)</f>
        <v>0</v>
      </c>
      <c r="Y509" s="604"/>
      <c r="Z509" s="601" t="str">
        <f t="array" ref="Z509">IF(ISERROR(X509/X516),"",X509/X516)</f>
        <v/>
      </c>
      <c r="AA509" s="601"/>
    </row>
    <row r="510" spans="1:27" ht="20.100000000000001" hidden="1" customHeight="1">
      <c r="A510" s="617"/>
      <c r="B510" s="554" t="s">
        <v>260</v>
      </c>
      <c r="C510" s="599">
        <v>0</v>
      </c>
      <c r="D510" s="600"/>
      <c r="E510" s="670">
        <f>C510*11</f>
        <v>0</v>
      </c>
      <c r="F510" s="670"/>
      <c r="G510" s="577">
        <v>0</v>
      </c>
      <c r="H510" s="577"/>
      <c r="I510" s="610">
        <f>G510*11</f>
        <v>0</v>
      </c>
      <c r="J510" s="610"/>
      <c r="K510" s="610">
        <f>E510-I510</f>
        <v>0</v>
      </c>
      <c r="L510" s="610"/>
      <c r="M510" s="608" t="str">
        <f>IF(ISERROR(K510/E510),"",K510/E510)</f>
        <v/>
      </c>
      <c r="N510" s="608"/>
      <c r="O510" s="607"/>
      <c r="P510" s="577" t="s">
        <v>216</v>
      </c>
      <c r="Q510" s="577"/>
      <c r="R510" s="606">
        <f>SUM(O428:U428)</f>
        <v>0</v>
      </c>
      <c r="S510" s="606"/>
      <c r="T510" s="601" t="str">
        <f>IF(ISERROR(R510/R516),"",R510/R516)</f>
        <v/>
      </c>
      <c r="U510" s="601"/>
      <c r="V510" s="577" t="s">
        <v>261</v>
      </c>
      <c r="W510" s="577"/>
      <c r="X510" s="604">
        <f>SUM(O371,O429,O464,O480,O491,O507)</f>
        <v>0</v>
      </c>
      <c r="Y510" s="604"/>
      <c r="Z510" s="601" t="str">
        <f>IF(ISERROR(X510/X516),"",X510/X516)</f>
        <v/>
      </c>
      <c r="AA510" s="601"/>
    </row>
    <row r="511" spans="1:27" ht="20.100000000000001" hidden="1" customHeight="1">
      <c r="A511" s="617"/>
      <c r="B511" s="554" t="s">
        <v>262</v>
      </c>
      <c r="C511" s="599">
        <v>0</v>
      </c>
      <c r="D511" s="600"/>
      <c r="E511" s="670">
        <f>C511*11</f>
        <v>0</v>
      </c>
      <c r="F511" s="670"/>
      <c r="G511" s="577">
        <v>0</v>
      </c>
      <c r="H511" s="577"/>
      <c r="I511" s="610">
        <f>G511*11</f>
        <v>0</v>
      </c>
      <c r="J511" s="610"/>
      <c r="K511" s="610">
        <f>E511-I511</f>
        <v>0</v>
      </c>
      <c r="L511" s="610"/>
      <c r="M511" s="608" t="str">
        <f>IF(ISERROR(K511/E511),"",K511/E511)</f>
        <v/>
      </c>
      <c r="N511" s="608"/>
      <c r="O511" s="607"/>
      <c r="P511" s="577" t="s">
        <v>224</v>
      </c>
      <c r="Q511" s="577"/>
      <c r="R511" s="606">
        <f>SUM(O463:U463)</f>
        <v>0</v>
      </c>
      <c r="S511" s="606"/>
      <c r="T511" s="601" t="str">
        <f>IF(ISERROR(R511/R516),"",R511/R516)</f>
        <v/>
      </c>
      <c r="U511" s="601"/>
      <c r="V511" s="577" t="s">
        <v>263</v>
      </c>
      <c r="W511" s="577"/>
      <c r="X511" s="604">
        <f>SUM(O373,O430,O465,O481,O492,O508)</f>
        <v>0</v>
      </c>
      <c r="Y511" s="604"/>
      <c r="Z511" s="601" t="str">
        <f>IF(ISERROR(X511/X516),"",X511/X516)</f>
        <v/>
      </c>
      <c r="AA511" s="601"/>
    </row>
    <row r="512" spans="1:27" ht="20.100000000000001" hidden="1" customHeight="1">
      <c r="A512" s="617"/>
      <c r="B512" s="554" t="s">
        <v>264</v>
      </c>
      <c r="C512" s="599">
        <v>1</v>
      </c>
      <c r="D512" s="600"/>
      <c r="E512" s="670">
        <f>C512*11</f>
        <v>11</v>
      </c>
      <c r="F512" s="670"/>
      <c r="G512" s="577">
        <v>1</v>
      </c>
      <c r="H512" s="577"/>
      <c r="I512" s="610">
        <f>G512*11</f>
        <v>11</v>
      </c>
      <c r="J512" s="610"/>
      <c r="K512" s="610">
        <f>E512-I512</f>
        <v>0</v>
      </c>
      <c r="L512" s="610"/>
      <c r="M512" s="608">
        <f>IF(ISERROR(K512/E512),"",K512/E512)</f>
        <v>0</v>
      </c>
      <c r="N512" s="608"/>
      <c r="O512" s="607"/>
      <c r="P512" s="577" t="s">
        <v>231</v>
      </c>
      <c r="Q512" s="577"/>
      <c r="R512" s="606">
        <f>SUM(O479:U479)</f>
        <v>0</v>
      </c>
      <c r="S512" s="606"/>
      <c r="T512" s="601" t="str">
        <f>IF(ISERROR(R512/R516),"",R512/R516)</f>
        <v/>
      </c>
      <c r="U512" s="601"/>
      <c r="V512" s="577" t="s">
        <v>265</v>
      </c>
      <c r="W512" s="577"/>
      <c r="X512" s="604">
        <f>SUM(O374,O431,O466,O482,O493,O509)</f>
        <v>0</v>
      </c>
      <c r="Y512" s="604"/>
      <c r="Z512" s="601" t="str">
        <f>IF(ISERROR(X512/X516),"",X512/X516)</f>
        <v/>
      </c>
      <c r="AA512" s="601"/>
    </row>
    <row r="513" spans="1:27" ht="20.100000000000001" hidden="1" customHeight="1">
      <c r="A513" s="618"/>
      <c r="B513" s="554" t="s">
        <v>266</v>
      </c>
      <c r="C513" s="609">
        <f>SUM(C509:D512)</f>
        <v>1</v>
      </c>
      <c r="D513" s="583"/>
      <c r="E513" s="670">
        <f>SUM(E509:F512)</f>
        <v>11</v>
      </c>
      <c r="F513" s="670"/>
      <c r="G513" s="577">
        <f>SUM(G509:H512)</f>
        <v>1</v>
      </c>
      <c r="H513" s="577"/>
      <c r="I513" s="610">
        <f>SUM(I509:J512)</f>
        <v>11</v>
      </c>
      <c r="J513" s="610"/>
      <c r="K513" s="610">
        <f>SUM(K509:L512)</f>
        <v>0</v>
      </c>
      <c r="L513" s="610"/>
      <c r="M513" s="608">
        <f>IF(ISERROR(K513/E513),"",K513/E513)</f>
        <v>0</v>
      </c>
      <c r="N513" s="608"/>
      <c r="O513" s="607"/>
      <c r="P513" s="577" t="s">
        <v>234</v>
      </c>
      <c r="Q513" s="577"/>
      <c r="R513" s="606">
        <f>SUM(O490:U490)</f>
        <v>0</v>
      </c>
      <c r="S513" s="606"/>
      <c r="T513" s="601" t="str">
        <f>IF(ISERROR(R513/R516),"",R513/R516)</f>
        <v/>
      </c>
      <c r="U513" s="601"/>
      <c r="V513" s="577" t="s">
        <v>267</v>
      </c>
      <c r="W513" s="577"/>
      <c r="X513" s="604">
        <f>SUM(O375,O432,O467,O483,O494,O510)</f>
        <v>0</v>
      </c>
      <c r="Y513" s="604"/>
      <c r="Z513" s="601" t="str">
        <f>IF(ISERROR(X513/X516),"",X513/X516)</f>
        <v/>
      </c>
      <c r="AA513" s="601"/>
    </row>
    <row r="514" spans="1:27" ht="20.100000000000001" hidden="1" customHeight="1">
      <c r="A514" s="261" t="s">
        <v>472</v>
      </c>
      <c r="B514" s="554">
        <f>G507</f>
        <v>0</v>
      </c>
      <c r="C514" s="587" t="s">
        <v>269</v>
      </c>
      <c r="D514" s="586"/>
      <c r="E514" s="669">
        <f>H507</f>
        <v>0</v>
      </c>
      <c r="F514" s="669"/>
      <c r="G514" s="577" t="s">
        <v>270</v>
      </c>
      <c r="H514" s="577"/>
      <c r="I514" s="605" t="str">
        <f>L507</f>
        <v/>
      </c>
      <c r="J514" s="605"/>
      <c r="K514" s="607" t="s">
        <v>271</v>
      </c>
      <c r="L514" s="607"/>
      <c r="M514" s="605" t="str">
        <f>J507</f>
        <v/>
      </c>
      <c r="N514" s="605"/>
      <c r="O514" s="607"/>
      <c r="P514" s="577" t="s">
        <v>244</v>
      </c>
      <c r="Q514" s="577"/>
      <c r="R514" s="606">
        <f>SUM(O506:U506)</f>
        <v>0</v>
      </c>
      <c r="S514" s="606"/>
      <c r="T514" s="601" t="str">
        <f>IF(ISERROR(R514/R516),"",R514/R516)</f>
        <v/>
      </c>
      <c r="U514" s="601"/>
      <c r="V514" s="577" t="s">
        <v>272</v>
      </c>
      <c r="W514" s="577"/>
      <c r="X514" s="604">
        <f>SUM(O376,O433,O468,O484,O495,O511)</f>
        <v>0</v>
      </c>
      <c r="Y514" s="604"/>
      <c r="Z514" s="601" t="str">
        <f>IF(ISERROR(X514/X516),"",X514/X516)</f>
        <v/>
      </c>
      <c r="AA514" s="601"/>
    </row>
    <row r="515" spans="1:27" ht="20.100000000000001" hidden="1" customHeight="1">
      <c r="A515" s="262" t="s">
        <v>473</v>
      </c>
      <c r="B515" s="554">
        <f>I507+C513</f>
        <v>1</v>
      </c>
      <c r="C515" s="584" t="s">
        <v>251</v>
      </c>
      <c r="D515" s="585"/>
      <c r="E515" s="669">
        <f>K507+I513</f>
        <v>11</v>
      </c>
      <c r="F515" s="669"/>
      <c r="G515" s="577" t="s">
        <v>274</v>
      </c>
      <c r="H515" s="577"/>
      <c r="I515" s="605">
        <f>B515-E515</f>
        <v>-10</v>
      </c>
      <c r="J515" s="605"/>
      <c r="K515" s="607" t="s">
        <v>275</v>
      </c>
      <c r="L515" s="607"/>
      <c r="M515" s="608">
        <f>IF(ISERROR(I515/E515),"",I515/E515)</f>
        <v>-0.90909090909090906</v>
      </c>
      <c r="N515" s="608"/>
      <c r="O515" s="607"/>
      <c r="P515" s="577" t="s">
        <v>245</v>
      </c>
      <c r="Q515" s="577"/>
      <c r="R515" s="606"/>
      <c r="S515" s="606"/>
      <c r="T515" s="601" t="str">
        <f>IF(ISERROR(R515/R516),"",R515/R516)</f>
        <v/>
      </c>
      <c r="U515" s="601"/>
      <c r="V515" s="577" t="s">
        <v>264</v>
      </c>
      <c r="W515" s="577"/>
      <c r="X515" s="604">
        <f>SUM(O377,O434,O469,O489,O496,O512)</f>
        <v>0</v>
      </c>
      <c r="Y515" s="604"/>
      <c r="Z515" s="601" t="str">
        <f>IF(ISERROR(X515/X516),"",X515/X516)</f>
        <v/>
      </c>
      <c r="AA515" s="601"/>
    </row>
    <row r="516" spans="1:27" ht="20.100000000000001" hidden="1" customHeight="1">
      <c r="A516" s="262" t="s">
        <v>474</v>
      </c>
      <c r="B516" s="554">
        <f>N507</f>
        <v>0</v>
      </c>
      <c r="C516" s="584" t="s">
        <v>277</v>
      </c>
      <c r="D516" s="585"/>
      <c r="E516" s="669">
        <f>IF(ISERROR(B516/B515),"",B516/B515)</f>
        <v>0</v>
      </c>
      <c r="F516" s="669"/>
      <c r="G516" s="577" t="s">
        <v>278</v>
      </c>
      <c r="H516" s="577"/>
      <c r="I516" s="607">
        <f>V507</f>
        <v>0</v>
      </c>
      <c r="J516" s="607"/>
      <c r="K516" s="607" t="s">
        <v>279</v>
      </c>
      <c r="L516" s="607"/>
      <c r="M516" s="608" t="str">
        <f t="array" ref="M516">IF(ISERROR(I516/B514),"",I516/B514)</f>
        <v/>
      </c>
      <c r="N516" s="608"/>
      <c r="O516" s="607"/>
      <c r="P516" s="577" t="s">
        <v>266</v>
      </c>
      <c r="Q516" s="577"/>
      <c r="R516" s="606">
        <f>SUM(R509:S515)</f>
        <v>0</v>
      </c>
      <c r="S516" s="606"/>
      <c r="T516" s="601"/>
      <c r="U516" s="601"/>
      <c r="V516" s="577" t="s">
        <v>266</v>
      </c>
      <c r="W516" s="577"/>
      <c r="X516" s="604">
        <f>SUM(X509:Y515)</f>
        <v>0</v>
      </c>
      <c r="Y516" s="604"/>
      <c r="Z516" s="601"/>
      <c r="AA516" s="60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03" t="str">
        <f>IF(ISERROR(#REF!/#REF!),"",#REF!/#REF!)</f>
        <v/>
      </c>
      <c r="H517" s="603"/>
      <c r="I517" s="603"/>
      <c r="J517" s="124"/>
      <c r="K517" s="151"/>
      <c r="L517" s="121"/>
      <c r="M517" s="121"/>
      <c r="N517" s="603" t="str">
        <f>IF(ISERROR(G517/#REF!),"",G517/#REF!)</f>
        <v/>
      </c>
      <c r="O517" s="603"/>
      <c r="P517" s="603"/>
      <c r="Q517" s="603"/>
      <c r="R517" s="603"/>
      <c r="S517" s="555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90" t="s">
        <v>268</v>
      </c>
      <c r="B519" s="590"/>
      <c r="C519" s="599">
        <f>SUM(B171,B342,B514)</f>
        <v>4838</v>
      </c>
      <c r="D519" s="600"/>
      <c r="E519" s="669" t="s">
        <v>269</v>
      </c>
      <c r="F519" s="669"/>
      <c r="G519" s="602">
        <f>SUM(E171,E342,E514)</f>
        <v>26972.02</v>
      </c>
      <c r="H519" s="602"/>
      <c r="I519" s="577" t="s">
        <v>270</v>
      </c>
      <c r="J519" s="590"/>
      <c r="K519" s="599">
        <f>IF(ISERROR(C519/G520),"",C519/G520)</f>
        <v>12.931938246540529</v>
      </c>
      <c r="L519" s="600"/>
      <c r="M519" s="577" t="s">
        <v>271</v>
      </c>
      <c r="N519" s="577"/>
      <c r="O519" s="578">
        <f t="array" ref="O519">IF(ISERROR(C519/C520),"",C519/C520)</f>
        <v>9.8926490133933136</v>
      </c>
      <c r="P519" s="57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7" t="s">
        <v>273</v>
      </c>
      <c r="B520" s="577"/>
      <c r="C520" s="599">
        <f>SUM(B172,B343,B515)</f>
        <v>489.05</v>
      </c>
      <c r="D520" s="600"/>
      <c r="E520" s="669" t="s">
        <v>251</v>
      </c>
      <c r="F520" s="669"/>
      <c r="G520" s="602">
        <f>SUM(E172,E343,E515)</f>
        <v>374.11251954394629</v>
      </c>
      <c r="H520" s="602"/>
      <c r="I520" s="584" t="s">
        <v>274</v>
      </c>
      <c r="J520" s="585"/>
      <c r="K520" s="587">
        <f>C520-G520</f>
        <v>114.93748045605372</v>
      </c>
      <c r="L520" s="586"/>
      <c r="M520" s="587" t="s">
        <v>275</v>
      </c>
      <c r="N520" s="586"/>
      <c r="O520" s="591">
        <f>IF(ISERROR(K520/C520),"",K520/C520)</f>
        <v>0.23502194142941155</v>
      </c>
      <c r="P520" s="59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4" t="s">
        <v>276</v>
      </c>
      <c r="B521" s="585"/>
      <c r="C521" s="599">
        <f>SUM(B173,B344,B516)</f>
        <v>0</v>
      </c>
      <c r="D521" s="600"/>
      <c r="E521" s="667" t="s">
        <v>277</v>
      </c>
      <c r="F521" s="668"/>
      <c r="G521" s="601">
        <f>IF(ISERROR(C521/C520),"",C521/C520)</f>
        <v>0</v>
      </c>
      <c r="H521" s="601"/>
      <c r="I521" s="577" t="s">
        <v>278</v>
      </c>
      <c r="J521" s="590"/>
      <c r="K521" s="602">
        <f>SUM(I173,I344,I516)</f>
        <v>0</v>
      </c>
      <c r="L521" s="602"/>
      <c r="M521" s="590" t="s">
        <v>279</v>
      </c>
      <c r="N521" s="590"/>
      <c r="O521" s="591">
        <f t="array" ref="O521">IF(ISERROR(K521/C519),"",K521/C519)</f>
        <v>0</v>
      </c>
      <c r="P521" s="59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555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4" t="s">
        <v>298</v>
      </c>
      <c r="B523" s="585"/>
      <c r="C523" s="584" t="s">
        <v>299</v>
      </c>
      <c r="D523" s="585"/>
      <c r="E523" s="667" t="s">
        <v>256</v>
      </c>
      <c r="F523" s="668"/>
      <c r="G523" s="593" t="s">
        <v>254</v>
      </c>
      <c r="H523" s="594"/>
      <c r="I523" s="584" t="s">
        <v>255</v>
      </c>
      <c r="J523" s="586"/>
      <c r="K523" s="584" t="s">
        <v>300</v>
      </c>
      <c r="L523" s="585"/>
      <c r="M523" s="584" t="s">
        <v>256</v>
      </c>
      <c r="N523" s="585"/>
      <c r="O523" s="577" t="s">
        <v>257</v>
      </c>
      <c r="P523" s="577"/>
      <c r="Q523" s="584" t="s">
        <v>300</v>
      </c>
      <c r="R523" s="585"/>
      <c r="S523" s="584" t="s">
        <v>256</v>
      </c>
      <c r="T523" s="58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89" t="s">
        <v>201</v>
      </c>
      <c r="B524" s="585"/>
      <c r="C524" s="584">
        <f>SUM(G28,G199,G370)</f>
        <v>733</v>
      </c>
      <c r="D524" s="585"/>
      <c r="E524" s="667">
        <f>IF(ISERROR(C524/C530),"",C524/C530)</f>
        <v>0.15150888797023562</v>
      </c>
      <c r="F524" s="668"/>
      <c r="G524" s="595"/>
      <c r="H524" s="596"/>
      <c r="I524" s="582" t="s">
        <v>301</v>
      </c>
      <c r="J524" s="588"/>
      <c r="K524" s="587">
        <f t="shared" ref="K524:K529" si="130">SUM(R166,U337,U509)</f>
        <v>0</v>
      </c>
      <c r="L524" s="586"/>
      <c r="M524" s="580" t="str">
        <f t="array" ref="M524">IF(ISERROR(K524/K530),"",K524/K530)</f>
        <v/>
      </c>
      <c r="N524" s="581"/>
      <c r="O524" s="577" t="s">
        <v>259</v>
      </c>
      <c r="P524" s="577"/>
      <c r="Q524" s="578">
        <f t="shared" ref="Q524:Q529" si="131">SUM(X166,AA337,AA509)</f>
        <v>0</v>
      </c>
      <c r="R524" s="579"/>
      <c r="S524" s="580" t="str">
        <f t="array" ref="S524">IF(ISERROR(Q524/Q530),"",Q524/Q530)</f>
        <v/>
      </c>
      <c r="T524" s="58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89" t="s">
        <v>216</v>
      </c>
      <c r="B525" s="585"/>
      <c r="C525" s="584">
        <f>SUM(G86,G257,G428)</f>
        <v>1489</v>
      </c>
      <c r="D525" s="585"/>
      <c r="E525" s="667">
        <f>IF(ISERROR(C525/C530),"",C525/C530)</f>
        <v>0.30777180653162461</v>
      </c>
      <c r="F525" s="668"/>
      <c r="G525" s="595"/>
      <c r="H525" s="596"/>
      <c r="I525" s="582" t="s">
        <v>302</v>
      </c>
      <c r="J525" s="588"/>
      <c r="K525" s="587">
        <f t="shared" si="130"/>
        <v>0</v>
      </c>
      <c r="L525" s="586"/>
      <c r="M525" s="580" t="str">
        <f>IF(ISERROR(K525/K530),"",K525/K530)</f>
        <v/>
      </c>
      <c r="N525" s="581"/>
      <c r="O525" s="577" t="s">
        <v>261</v>
      </c>
      <c r="P525" s="577"/>
      <c r="Q525" s="578">
        <f t="shared" si="131"/>
        <v>0</v>
      </c>
      <c r="R525" s="579"/>
      <c r="S525" s="580" t="str">
        <f>IF(ISERROR(Q525/Q530),"",Q525/Q530)</f>
        <v/>
      </c>
      <c r="T525" s="58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89" t="s">
        <v>224</v>
      </c>
      <c r="B526" s="585"/>
      <c r="C526" s="584">
        <f>SUM(G121,G292,G463)</f>
        <v>941</v>
      </c>
      <c r="D526" s="585"/>
      <c r="E526" s="667">
        <f>IF(ISERROR(C526/C530),"",C526/C530)</f>
        <v>0.19450186027284003</v>
      </c>
      <c r="F526" s="668"/>
      <c r="G526" s="595"/>
      <c r="H526" s="596"/>
      <c r="I526" s="582" t="s">
        <v>303</v>
      </c>
      <c r="J526" s="588"/>
      <c r="K526" s="587">
        <f t="shared" si="130"/>
        <v>0</v>
      </c>
      <c r="L526" s="586"/>
      <c r="M526" s="580" t="str">
        <f>IF(ISERROR(K526/K530),"",K526/K530)</f>
        <v/>
      </c>
      <c r="N526" s="581"/>
      <c r="O526" s="577" t="s">
        <v>263</v>
      </c>
      <c r="P526" s="577"/>
      <c r="Q526" s="578">
        <f t="shared" si="131"/>
        <v>0</v>
      </c>
      <c r="R526" s="579"/>
      <c r="S526" s="580" t="str">
        <f>IF(ISERROR(Q526/Q530),"",Q526/Q530)</f>
        <v/>
      </c>
      <c r="T526" s="58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89" t="s">
        <v>231</v>
      </c>
      <c r="B527" s="585"/>
      <c r="C527" s="584">
        <f>SUM(G137,G308,G479)</f>
        <v>0</v>
      </c>
      <c r="D527" s="585"/>
      <c r="E527" s="667">
        <f>IF(ISERROR(C527/C530),"",C527/C530)</f>
        <v>0</v>
      </c>
      <c r="F527" s="668"/>
      <c r="G527" s="595"/>
      <c r="H527" s="596"/>
      <c r="I527" s="582" t="s">
        <v>304</v>
      </c>
      <c r="J527" s="588"/>
      <c r="K527" s="587">
        <f t="shared" si="130"/>
        <v>0</v>
      </c>
      <c r="L527" s="586"/>
      <c r="M527" s="580" t="str">
        <f>IF(ISERROR(K527/K530),"",K527/K530)</f>
        <v/>
      </c>
      <c r="N527" s="581"/>
      <c r="O527" s="577" t="s">
        <v>305</v>
      </c>
      <c r="P527" s="577"/>
      <c r="Q527" s="578">
        <f t="shared" si="131"/>
        <v>0</v>
      </c>
      <c r="R527" s="579"/>
      <c r="S527" s="580" t="str">
        <f>IF(ISERROR(Q527/Q530),"",Q527/Q530)</f>
        <v/>
      </c>
      <c r="T527" s="58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89" t="s">
        <v>234</v>
      </c>
      <c r="B528" s="585"/>
      <c r="C528" s="584">
        <f>SUM(G148,G319,G490)</f>
        <v>853</v>
      </c>
      <c r="D528" s="585"/>
      <c r="E528" s="667">
        <f>IF(ISERROR(C528/C530),"",C528/C530)</f>
        <v>0.17631252583712279</v>
      </c>
      <c r="F528" s="668"/>
      <c r="G528" s="595"/>
      <c r="H528" s="596"/>
      <c r="I528" s="582" t="s">
        <v>306</v>
      </c>
      <c r="J528" s="588"/>
      <c r="K528" s="587">
        <f t="shared" si="130"/>
        <v>0</v>
      </c>
      <c r="L528" s="586"/>
      <c r="M528" s="580" t="str">
        <f>IF(ISERROR(K528/K530),"",K528/K530)</f>
        <v/>
      </c>
      <c r="N528" s="581"/>
      <c r="O528" s="577" t="s">
        <v>267</v>
      </c>
      <c r="P528" s="577"/>
      <c r="Q528" s="578">
        <f t="shared" si="131"/>
        <v>0</v>
      </c>
      <c r="R528" s="579"/>
      <c r="S528" s="580" t="str">
        <f>IF(ISERROR(Q528/Q530),"",Q528/Q530)</f>
        <v/>
      </c>
      <c r="T528" s="58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89" t="s">
        <v>244</v>
      </c>
      <c r="B529" s="585"/>
      <c r="C529" s="584">
        <f>SUM(G163,G334,G506)</f>
        <v>822</v>
      </c>
      <c r="D529" s="585"/>
      <c r="E529" s="667">
        <f>IF(ISERROR(C529/C530),"",C529/C530)</f>
        <v>0.16990491938817692</v>
      </c>
      <c r="F529" s="668"/>
      <c r="G529" s="595"/>
      <c r="H529" s="596"/>
      <c r="I529" s="582" t="s">
        <v>307</v>
      </c>
      <c r="J529" s="588"/>
      <c r="K529" s="587">
        <f t="shared" si="130"/>
        <v>0</v>
      </c>
      <c r="L529" s="586"/>
      <c r="M529" s="580" t="str">
        <f>IF(ISERROR(K529/K530),"",K529/K530)</f>
        <v/>
      </c>
      <c r="N529" s="581"/>
      <c r="O529" s="577" t="s">
        <v>272</v>
      </c>
      <c r="P529" s="577"/>
      <c r="Q529" s="578">
        <f t="shared" si="131"/>
        <v>0</v>
      </c>
      <c r="R529" s="579"/>
      <c r="S529" s="580" t="str">
        <f>IF(ISERROR(Q529/Q530),"",Q529/Q530)</f>
        <v/>
      </c>
      <c r="T529" s="58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4" t="s">
        <v>266</v>
      </c>
      <c r="B530" s="585"/>
      <c r="C530" s="584">
        <f>SUM(C524:C529)</f>
        <v>4838</v>
      </c>
      <c r="D530" s="585"/>
      <c r="E530" s="667">
        <f>SUM(E524:F529)</f>
        <v>1</v>
      </c>
      <c r="F530" s="668"/>
      <c r="G530" s="597"/>
      <c r="H530" s="598"/>
      <c r="I530" s="584" t="s">
        <v>266</v>
      </c>
      <c r="J530" s="586"/>
      <c r="K530" s="587">
        <f>SUM(R173,U344,U516)</f>
        <v>0</v>
      </c>
      <c r="L530" s="586"/>
      <c r="M530" s="580"/>
      <c r="N530" s="581"/>
      <c r="O530" s="577" t="s">
        <v>266</v>
      </c>
      <c r="P530" s="577"/>
      <c r="Q530" s="578">
        <f>SUM(Q524:R529)</f>
        <v>0</v>
      </c>
      <c r="R530" s="579"/>
      <c r="S530" s="580">
        <f>SUM(S524:T529)</f>
        <v>0</v>
      </c>
      <c r="T530" s="58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82" t="s">
        <v>308</v>
      </c>
      <c r="B532" s="583"/>
      <c r="C532" s="558" t="s">
        <v>309</v>
      </c>
      <c r="D532" s="558" t="s">
        <v>310</v>
      </c>
      <c r="E532" s="564" t="s">
        <v>311</v>
      </c>
      <c r="F532" s="564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6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52" t="s">
        <v>322</v>
      </c>
      <c r="Q532" s="128" t="s">
        <v>323</v>
      </c>
      <c r="R532" s="108" t="s">
        <v>324</v>
      </c>
      <c r="S532" s="558" t="s">
        <v>325</v>
      </c>
      <c r="T532" s="558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73" t="s">
        <v>327</v>
      </c>
      <c r="B533" s="574"/>
      <c r="C533" s="564">
        <f>D533+E533+F533-G533-O533-P533</f>
        <v>28</v>
      </c>
      <c r="D533" s="564">
        <v>28</v>
      </c>
      <c r="E533" s="564"/>
      <c r="F533" s="564"/>
      <c r="G533" s="106"/>
      <c r="H533" s="564"/>
      <c r="I533" s="564"/>
      <c r="J533" s="564">
        <f>C533-H533-I533</f>
        <v>28</v>
      </c>
      <c r="K533" s="564"/>
      <c r="L533" s="564"/>
      <c r="M533" s="564"/>
      <c r="N533" s="564"/>
      <c r="O533" s="564"/>
      <c r="P533" s="563"/>
      <c r="Q533" s="564">
        <f>J533-K533-L533</f>
        <v>28</v>
      </c>
      <c r="R533" s="108">
        <f>Q533*11-M533-N533</f>
        <v>308</v>
      </c>
      <c r="S533" s="559">
        <f t="array" ref="S533">IF(ISERROR(Q533/J533),"",Q533/J533)</f>
        <v>1</v>
      </c>
      <c r="T533" s="559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73" t="s">
        <v>328</v>
      </c>
      <c r="B534" s="574"/>
      <c r="C534" s="564">
        <f>D534+E534+F534-G534-O534-P534</f>
        <v>34</v>
      </c>
      <c r="D534" s="109">
        <v>34</v>
      </c>
      <c r="E534" s="109"/>
      <c r="F534" s="109"/>
      <c r="G534" s="106"/>
      <c r="H534" s="564"/>
      <c r="I534" s="564"/>
      <c r="J534" s="564">
        <f>C534-H534-I534</f>
        <v>34</v>
      </c>
      <c r="K534" s="564"/>
      <c r="L534" s="564"/>
      <c r="M534" s="564"/>
      <c r="N534" s="564"/>
      <c r="O534" s="109"/>
      <c r="P534" s="110"/>
      <c r="Q534" s="564">
        <f>J534-K534-L534</f>
        <v>34</v>
      </c>
      <c r="R534" s="108">
        <f>Q534*11-M534-N534</f>
        <v>374</v>
      </c>
      <c r="S534" s="559">
        <f t="array" ref="S534">IF(ISERROR(Q534/J534),"",Q534/J534)</f>
        <v>1</v>
      </c>
      <c r="T534" s="559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73" t="s">
        <v>329</v>
      </c>
      <c r="B535" s="574"/>
      <c r="C535" s="564">
        <f>D535+E535+F535-G535-O535-P535</f>
        <v>8</v>
      </c>
      <c r="D535" s="109">
        <v>8</v>
      </c>
      <c r="E535" s="109"/>
      <c r="F535" s="109"/>
      <c r="G535" s="106"/>
      <c r="H535" s="564"/>
      <c r="I535" s="564"/>
      <c r="J535" s="564">
        <f>C535-H535-I535</f>
        <v>8</v>
      </c>
      <c r="K535" s="564"/>
      <c r="L535" s="564"/>
      <c r="M535" s="564"/>
      <c r="N535" s="564"/>
      <c r="O535" s="109"/>
      <c r="P535" s="110"/>
      <c r="Q535" s="564">
        <f>J535-K535-L535</f>
        <v>8</v>
      </c>
      <c r="R535" s="108">
        <f>Q535*11-M535-N535</f>
        <v>88</v>
      </c>
      <c r="S535" s="559">
        <f t="array" ref="S535">IF(ISERROR(Q535/J535),"",Q535/J535)</f>
        <v>1</v>
      </c>
      <c r="T535" s="559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75" t="s">
        <v>330</v>
      </c>
      <c r="B536" s="576"/>
      <c r="C536" s="111">
        <f>SUM(C533:C535)</f>
        <v>70</v>
      </c>
      <c r="D536" s="111">
        <f t="shared" ref="D536:N536" si="132">SUM(D533:D535)</f>
        <v>70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70</v>
      </c>
      <c r="R536" s="113">
        <f>SUM(R533:R535)</f>
        <v>770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tabSelected="1"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D536" sqref="D53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46" t="s">
        <v>413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</row>
    <row r="2" spans="1:27" ht="18.75">
      <c r="A2" s="647"/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48" t="s">
        <v>12</v>
      </c>
      <c r="B4" s="648" t="s">
        <v>25</v>
      </c>
      <c r="C4" s="648" t="s">
        <v>26</v>
      </c>
      <c r="D4" s="648" t="s">
        <v>27</v>
      </c>
      <c r="E4" s="654" t="s">
        <v>28</v>
      </c>
      <c r="F4" s="654" t="s">
        <v>29</v>
      </c>
      <c r="G4" s="644" t="s">
        <v>30</v>
      </c>
      <c r="H4" s="644"/>
      <c r="I4" s="648" t="s">
        <v>31</v>
      </c>
      <c r="J4" s="659" t="s">
        <v>32</v>
      </c>
      <c r="K4" s="662" t="s">
        <v>33</v>
      </c>
      <c r="L4" s="648" t="s">
        <v>34</v>
      </c>
      <c r="M4" s="665" t="s">
        <v>35</v>
      </c>
      <c r="N4" s="645" t="s">
        <v>36</v>
      </c>
      <c r="O4" s="644" t="s">
        <v>37</v>
      </c>
      <c r="P4" s="644"/>
      <c r="Q4" s="644"/>
      <c r="R4" s="644"/>
      <c r="S4" s="644"/>
      <c r="T4" s="644"/>
      <c r="U4" s="644"/>
      <c r="V4" s="644" t="s">
        <v>38</v>
      </c>
      <c r="W4" s="645" t="s">
        <v>39</v>
      </c>
      <c r="X4" s="644" t="s">
        <v>40</v>
      </c>
      <c r="Y4" s="644"/>
      <c r="Z4" s="644"/>
      <c r="AA4" s="644"/>
    </row>
    <row r="5" spans="1:27" s="104" customFormat="1" ht="15" customHeight="1">
      <c r="A5" s="649"/>
      <c r="B5" s="649"/>
      <c r="C5" s="649"/>
      <c r="D5" s="649"/>
      <c r="E5" s="655"/>
      <c r="F5" s="655"/>
      <c r="G5" s="644"/>
      <c r="H5" s="644"/>
      <c r="I5" s="649"/>
      <c r="J5" s="660"/>
      <c r="K5" s="663"/>
      <c r="L5" s="649"/>
      <c r="M5" s="666"/>
      <c r="N5" s="645"/>
      <c r="O5" s="644" t="s">
        <v>41</v>
      </c>
      <c r="P5" s="644" t="s">
        <v>42</v>
      </c>
      <c r="Q5" s="644" t="s">
        <v>43</v>
      </c>
      <c r="R5" s="657" t="s">
        <v>44</v>
      </c>
      <c r="S5" s="658" t="s">
        <v>45</v>
      </c>
      <c r="T5" s="644" t="s">
        <v>46</v>
      </c>
      <c r="U5" s="644" t="s">
        <v>47</v>
      </c>
      <c r="V5" s="644"/>
      <c r="W5" s="645"/>
      <c r="X5" s="644" t="s">
        <v>13</v>
      </c>
      <c r="Y5" s="644" t="s">
        <v>48</v>
      </c>
      <c r="Z5" s="644" t="s">
        <v>49</v>
      </c>
      <c r="AA5" s="644" t="s">
        <v>47</v>
      </c>
    </row>
    <row r="6" spans="1:27" s="104" customFormat="1" ht="27.75" customHeight="1">
      <c r="A6" s="650"/>
      <c r="B6" s="650"/>
      <c r="C6" s="650"/>
      <c r="D6" s="650"/>
      <c r="E6" s="656"/>
      <c r="F6" s="656"/>
      <c r="G6" s="304" t="s">
        <v>50</v>
      </c>
      <c r="H6" s="562" t="s">
        <v>51</v>
      </c>
      <c r="I6" s="650"/>
      <c r="J6" s="661"/>
      <c r="K6" s="664"/>
      <c r="L6" s="650"/>
      <c r="M6" s="666"/>
      <c r="N6" s="645"/>
      <c r="O6" s="644"/>
      <c r="P6" s="644"/>
      <c r="Q6" s="644"/>
      <c r="R6" s="657"/>
      <c r="S6" s="658"/>
      <c r="T6" s="644"/>
      <c r="U6" s="644"/>
      <c r="V6" s="644"/>
      <c r="W6" s="645"/>
      <c r="X6" s="644"/>
      <c r="Y6" s="644"/>
      <c r="Z6" s="644"/>
      <c r="AA6" s="644"/>
    </row>
    <row r="7" spans="1:27" ht="20.100000000000001" hidden="1" customHeight="1">
      <c r="A7" s="253">
        <v>30100030</v>
      </c>
      <c r="B7" s="551" t="s">
        <v>178</v>
      </c>
      <c r="C7" s="125" t="s">
        <v>179</v>
      </c>
      <c r="D7" s="563">
        <v>5.03</v>
      </c>
      <c r="E7" s="563"/>
      <c r="F7" s="563"/>
      <c r="G7" s="127"/>
      <c r="H7" s="552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60"/>
      <c r="P7" s="560"/>
      <c r="Q7" s="560"/>
      <c r="R7" s="560"/>
      <c r="S7" s="560"/>
      <c r="T7" s="560"/>
      <c r="U7" s="56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63">
        <v>5.03</v>
      </c>
      <c r="E8" s="563"/>
      <c r="F8" s="563"/>
      <c r="G8" s="127"/>
      <c r="H8" s="552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60"/>
      <c r="Q8" s="560"/>
      <c r="R8" s="560"/>
      <c r="S8" s="560"/>
      <c r="T8" s="560"/>
      <c r="U8" s="56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63">
        <v>5.03</v>
      </c>
      <c r="E9" s="563"/>
      <c r="F9" s="563"/>
      <c r="G9" s="127"/>
      <c r="H9" s="552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60"/>
      <c r="P9" s="560"/>
      <c r="Q9" s="560"/>
      <c r="R9" s="560"/>
      <c r="S9" s="560"/>
      <c r="T9" s="560"/>
      <c r="U9" s="56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63">
        <v>5.03</v>
      </c>
      <c r="E10" s="563"/>
      <c r="F10" s="563"/>
      <c r="G10" s="127"/>
      <c r="H10" s="552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60"/>
      <c r="P10" s="560"/>
      <c r="Q10" s="560"/>
      <c r="R10" s="560"/>
      <c r="S10" s="560"/>
      <c r="T10" s="560"/>
      <c r="U10" s="56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63">
        <v>5.03</v>
      </c>
      <c r="E11" s="563"/>
      <c r="F11" s="563"/>
      <c r="G11" s="127"/>
      <c r="H11" s="552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60"/>
      <c r="P11" s="560"/>
      <c r="Q11" s="560"/>
      <c r="R11" s="560"/>
      <c r="S11" s="560"/>
      <c r="T11" s="560"/>
      <c r="U11" s="560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63">
        <v>5.04</v>
      </c>
      <c r="E12" s="563"/>
      <c r="F12" s="366"/>
      <c r="G12" s="134"/>
      <c r="H12" s="552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60"/>
      <c r="P12" s="560"/>
      <c r="Q12" s="560"/>
      <c r="R12" s="560"/>
      <c r="S12" s="560"/>
      <c r="T12" s="560"/>
      <c r="U12" s="56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63">
        <v>5.03</v>
      </c>
      <c r="E13" s="563"/>
      <c r="F13" s="563"/>
      <c r="G13" s="127"/>
      <c r="H13" s="552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60"/>
      <c r="P13" s="560"/>
      <c r="Q13" s="560"/>
      <c r="R13" s="560"/>
      <c r="S13" s="560"/>
      <c r="T13" s="560"/>
      <c r="U13" s="56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63">
        <v>5.03</v>
      </c>
      <c r="E14" s="563"/>
      <c r="F14" s="563"/>
      <c r="G14" s="127"/>
      <c r="H14" s="552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60"/>
      <c r="P14" s="560"/>
      <c r="Q14" s="560"/>
      <c r="R14" s="560"/>
      <c r="S14" s="560"/>
      <c r="T14" s="560"/>
      <c r="U14" s="56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63">
        <v>5.04</v>
      </c>
      <c r="E15" s="563"/>
      <c r="F15" s="367"/>
      <c r="G15" s="127"/>
      <c r="H15" s="552">
        <f t="shared" si="0"/>
        <v>0</v>
      </c>
      <c r="I15" s="552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60"/>
      <c r="P15" s="560"/>
      <c r="Q15" s="560"/>
      <c r="R15" s="560"/>
      <c r="S15" s="560"/>
      <c r="T15" s="560"/>
      <c r="U15" s="56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s="305" customFormat="1" ht="20.100000000000001" customHeight="1">
      <c r="A16" s="254">
        <v>30200005</v>
      </c>
      <c r="B16" s="133" t="s">
        <v>188</v>
      </c>
      <c r="C16" s="125" t="s">
        <v>190</v>
      </c>
      <c r="D16" s="572">
        <v>5.04</v>
      </c>
      <c r="E16" s="572"/>
      <c r="F16" s="367">
        <v>20170416</v>
      </c>
      <c r="G16" s="127">
        <f>100*7+38</f>
        <v>738</v>
      </c>
      <c r="H16" s="570">
        <f t="shared" si="0"/>
        <v>3719.52</v>
      </c>
      <c r="I16" s="570">
        <v>45</v>
      </c>
      <c r="J16" s="128">
        <f t="array" ref="J16">IF(ISERROR(G16/I16),"",G16/I16)</f>
        <v>16.399999999999999</v>
      </c>
      <c r="K16" s="130">
        <f t="array" ref="K16">IF(ISERROR(G16/L16),"",G16/L16)</f>
        <v>43.411764705882355</v>
      </c>
      <c r="L16" s="128">
        <v>17</v>
      </c>
      <c r="M16" s="108">
        <f t="shared" si="1"/>
        <v>1.588235294117645</v>
      </c>
      <c r="N16" s="128">
        <f t="shared" si="4"/>
        <v>0</v>
      </c>
      <c r="O16" s="566"/>
      <c r="P16" s="566"/>
      <c r="Q16" s="566"/>
      <c r="R16" s="566"/>
      <c r="S16" s="566"/>
      <c r="T16" s="566"/>
      <c r="U16" s="566"/>
      <c r="V16" s="131">
        <f>SUM(X16:AA16)</f>
        <v>0</v>
      </c>
      <c r="W16" s="568">
        <f>IF(ISERROR(V16/G16),"",V16/G16)</f>
        <v>0</v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63">
        <v>5.03</v>
      </c>
      <c r="E17" s="563"/>
      <c r="F17" s="563"/>
      <c r="G17" s="127"/>
      <c r="H17" s="552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60"/>
      <c r="P17" s="560"/>
      <c r="Q17" s="560"/>
      <c r="R17" s="560"/>
      <c r="S17" s="560"/>
      <c r="T17" s="560"/>
      <c r="U17" s="56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63">
        <v>5.03</v>
      </c>
      <c r="E18" s="563"/>
      <c r="F18" s="563"/>
      <c r="G18" s="127"/>
      <c r="H18" s="552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60"/>
      <c r="P18" s="560"/>
      <c r="Q18" s="560"/>
      <c r="R18" s="560"/>
      <c r="S18" s="560"/>
      <c r="T18" s="560"/>
      <c r="U18" s="560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63">
        <v>5.0599999999999996</v>
      </c>
      <c r="E19" s="563"/>
      <c r="F19" s="563"/>
      <c r="G19" s="127"/>
      <c r="H19" s="552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60"/>
      <c r="P19" s="560"/>
      <c r="Q19" s="560"/>
      <c r="R19" s="560"/>
      <c r="S19" s="560"/>
      <c r="T19" s="560"/>
      <c r="U19" s="560"/>
      <c r="V19" s="131">
        <f>SUM(X19:AA19)</f>
        <v>0</v>
      </c>
      <c r="W19" s="553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63">
        <v>5.09</v>
      </c>
      <c r="E20" s="563"/>
      <c r="F20" s="563"/>
      <c r="G20" s="127"/>
      <c r="H20" s="552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60"/>
      <c r="P20" s="560"/>
      <c r="Q20" s="560"/>
      <c r="R20" s="560"/>
      <c r="S20" s="560"/>
      <c r="T20" s="560"/>
      <c r="U20" s="560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63">
        <v>5.09</v>
      </c>
      <c r="E21" s="563"/>
      <c r="F21" s="563"/>
      <c r="G21" s="127"/>
      <c r="H21" s="552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60"/>
      <c r="P21" s="560"/>
      <c r="Q21" s="560"/>
      <c r="R21" s="560"/>
      <c r="S21" s="560"/>
      <c r="T21" s="560"/>
      <c r="U21" s="56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58" t="s">
        <v>190</v>
      </c>
      <c r="D22" s="563">
        <v>4.8</v>
      </c>
      <c r="E22" s="563"/>
      <c r="F22" s="563"/>
      <c r="G22" s="127"/>
      <c r="H22" s="552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60"/>
      <c r="P22" s="560"/>
      <c r="Q22" s="560"/>
      <c r="R22" s="560"/>
      <c r="S22" s="560"/>
      <c r="T22" s="560"/>
      <c r="U22" s="56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58" t="s">
        <v>187</v>
      </c>
      <c r="D23" s="563">
        <v>4.8</v>
      </c>
      <c r="E23" s="563"/>
      <c r="F23" s="563"/>
      <c r="G23" s="127"/>
      <c r="H23" s="552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60"/>
      <c r="P23" s="560"/>
      <c r="Q23" s="560"/>
      <c r="R23" s="560"/>
      <c r="S23" s="560"/>
      <c r="T23" s="560"/>
      <c r="U23" s="56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58" t="s">
        <v>179</v>
      </c>
      <c r="D24" s="563">
        <v>4.8</v>
      </c>
      <c r="E24" s="563"/>
      <c r="F24" s="563"/>
      <c r="G24" s="127"/>
      <c r="H24" s="552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60"/>
      <c r="P24" s="560"/>
      <c r="Q24" s="560"/>
      <c r="R24" s="560"/>
      <c r="S24" s="560"/>
      <c r="T24" s="560"/>
      <c r="U24" s="56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58" t="s">
        <v>199</v>
      </c>
      <c r="D25" s="563">
        <v>4.8</v>
      </c>
      <c r="E25" s="563"/>
      <c r="F25" s="563"/>
      <c r="G25" s="127"/>
      <c r="H25" s="552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60"/>
      <c r="P25" s="560"/>
      <c r="Q25" s="560"/>
      <c r="R25" s="560"/>
      <c r="S25" s="560"/>
      <c r="T25" s="560"/>
      <c r="U25" s="56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63">
        <v>4.99</v>
      </c>
      <c r="E26" s="563"/>
      <c r="F26" s="563"/>
      <c r="G26" s="127"/>
      <c r="H26" s="552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60"/>
      <c r="P26" s="560"/>
      <c r="Q26" s="560"/>
      <c r="R26" s="560"/>
      <c r="S26" s="560"/>
      <c r="T26" s="560"/>
      <c r="U26" s="56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63">
        <v>4.99</v>
      </c>
      <c r="E27" s="563"/>
      <c r="F27" s="563"/>
      <c r="G27" s="127"/>
      <c r="H27" s="552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60"/>
      <c r="P27" s="560"/>
      <c r="Q27" s="560"/>
      <c r="R27" s="560"/>
      <c r="S27" s="560"/>
      <c r="T27" s="560"/>
      <c r="U27" s="56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11" t="s">
        <v>201</v>
      </c>
      <c r="B28" s="612"/>
      <c r="C28" s="561" t="s">
        <v>202</v>
      </c>
      <c r="D28" s="138"/>
      <c r="E28" s="138"/>
      <c r="F28" s="138"/>
      <c r="G28" s="139">
        <f>SUM(G7:G27)</f>
        <v>738</v>
      </c>
      <c r="H28" s="140">
        <f>SUM(H7:H27)</f>
        <v>3719.52</v>
      </c>
      <c r="I28" s="140">
        <f>SUM(I7:I27)</f>
        <v>45</v>
      </c>
      <c r="J28" s="129">
        <f t="array" ref="J28">IF(ISERROR(G28/I28),"",G28/I28)</f>
        <v>16.399999999999999</v>
      </c>
      <c r="K28" s="140">
        <f>SUM(K7:K27)</f>
        <v>43.411764705882355</v>
      </c>
      <c r="L28" s="141"/>
      <c r="M28" s="140">
        <f t="shared" ref="M28:V28" si="5">SUM(M7:M27)</f>
        <v>1.588235294117645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51" t="s">
        <v>206</v>
      </c>
      <c r="C29" s="125" t="s">
        <v>199</v>
      </c>
      <c r="D29" s="563">
        <v>5.03</v>
      </c>
      <c r="E29" s="563"/>
      <c r="F29" s="563"/>
      <c r="G29" s="127"/>
      <c r="H29" s="552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56"/>
      <c r="P29" s="556"/>
      <c r="Q29" s="556"/>
      <c r="R29" s="556"/>
      <c r="S29" s="556"/>
      <c r="T29" s="556"/>
      <c r="U29" s="556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51" t="s">
        <v>425</v>
      </c>
      <c r="C30" s="177" t="s">
        <v>427</v>
      </c>
      <c r="D30" s="563">
        <v>5.03</v>
      </c>
      <c r="E30" s="563"/>
      <c r="F30" s="563"/>
      <c r="G30" s="127"/>
      <c r="H30" s="552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56"/>
      <c r="P30" s="556"/>
      <c r="Q30" s="556"/>
      <c r="R30" s="556"/>
      <c r="S30" s="556"/>
      <c r="T30" s="556"/>
      <c r="U30" s="556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51" t="s">
        <v>206</v>
      </c>
      <c r="C31" s="125" t="s">
        <v>186</v>
      </c>
      <c r="D31" s="563">
        <v>5.03</v>
      </c>
      <c r="E31" s="563"/>
      <c r="F31" s="563"/>
      <c r="G31" s="127"/>
      <c r="H31" s="552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56"/>
      <c r="P31" s="556"/>
      <c r="Q31" s="556"/>
      <c r="R31" s="556"/>
      <c r="S31" s="556"/>
      <c r="T31" s="556"/>
      <c r="U31" s="556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51" t="s">
        <v>206</v>
      </c>
      <c r="C32" s="125" t="s">
        <v>203</v>
      </c>
      <c r="D32" s="563">
        <v>5.03</v>
      </c>
      <c r="E32" s="563"/>
      <c r="F32" s="563"/>
      <c r="G32" s="127"/>
      <c r="H32" s="552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56"/>
      <c r="P32" s="556"/>
      <c r="Q32" s="556"/>
      <c r="R32" s="556"/>
      <c r="S32" s="556"/>
      <c r="T32" s="556"/>
      <c r="U32" s="556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51" t="s">
        <v>206</v>
      </c>
      <c r="C33" s="125" t="s">
        <v>207</v>
      </c>
      <c r="D33" s="563">
        <v>5.03</v>
      </c>
      <c r="E33" s="563"/>
      <c r="F33" s="563"/>
      <c r="G33" s="127"/>
      <c r="H33" s="552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56"/>
      <c r="P33" s="556"/>
      <c r="Q33" s="556"/>
      <c r="R33" s="556"/>
      <c r="S33" s="556"/>
      <c r="T33" s="556"/>
      <c r="U33" s="556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51" t="s">
        <v>414</v>
      </c>
      <c r="C34" s="177" t="s">
        <v>415</v>
      </c>
      <c r="D34" s="563">
        <v>5.03</v>
      </c>
      <c r="E34" s="563"/>
      <c r="F34" s="563"/>
      <c r="G34" s="127"/>
      <c r="H34" s="552">
        <f t="shared" si="7"/>
        <v>0</v>
      </c>
      <c r="I34" s="128"/>
      <c r="J34" s="129"/>
      <c r="K34" s="130"/>
      <c r="L34" s="128">
        <v>52</v>
      </c>
      <c r="M34" s="108"/>
      <c r="N34" s="129"/>
      <c r="O34" s="556"/>
      <c r="P34" s="556"/>
      <c r="Q34" s="556"/>
      <c r="R34" s="556"/>
      <c r="S34" s="556"/>
      <c r="T34" s="556"/>
      <c r="U34" s="556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51" t="s">
        <v>414</v>
      </c>
      <c r="C35" s="177" t="s">
        <v>416</v>
      </c>
      <c r="D35" s="563">
        <v>5.03</v>
      </c>
      <c r="E35" s="563"/>
      <c r="F35" s="563"/>
      <c r="G35" s="127"/>
      <c r="H35" s="552">
        <f t="shared" si="7"/>
        <v>0</v>
      </c>
      <c r="I35" s="128"/>
      <c r="J35" s="129"/>
      <c r="K35" s="130"/>
      <c r="L35" s="128">
        <v>52</v>
      </c>
      <c r="M35" s="108"/>
      <c r="N35" s="129"/>
      <c r="O35" s="556"/>
      <c r="P35" s="556"/>
      <c r="Q35" s="556"/>
      <c r="R35" s="556"/>
      <c r="S35" s="556"/>
      <c r="T35" s="556"/>
      <c r="U35" s="556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51" t="s">
        <v>414</v>
      </c>
      <c r="C36" s="177" t="s">
        <v>61</v>
      </c>
      <c r="D36" s="563">
        <v>5.03</v>
      </c>
      <c r="E36" s="563"/>
      <c r="F36" s="563"/>
      <c r="G36" s="127"/>
      <c r="H36" s="552">
        <f t="shared" si="7"/>
        <v>0</v>
      </c>
      <c r="I36" s="128"/>
      <c r="J36" s="129"/>
      <c r="K36" s="130"/>
      <c r="L36" s="128">
        <v>52</v>
      </c>
      <c r="M36" s="108"/>
      <c r="N36" s="129"/>
      <c r="O36" s="556"/>
      <c r="P36" s="556"/>
      <c r="Q36" s="556"/>
      <c r="R36" s="556"/>
      <c r="S36" s="556"/>
      <c r="T36" s="556"/>
      <c r="U36" s="556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567" t="s">
        <v>208</v>
      </c>
      <c r="C37" s="125" t="s">
        <v>179</v>
      </c>
      <c r="D37" s="572">
        <v>5.08</v>
      </c>
      <c r="E37" s="572"/>
      <c r="F37" s="572">
        <v>20170415</v>
      </c>
      <c r="G37" s="127">
        <f>108*6+72-1</f>
        <v>719</v>
      </c>
      <c r="H37" s="570">
        <f t="shared" si="7"/>
        <v>3652.52</v>
      </c>
      <c r="I37" s="128">
        <v>35</v>
      </c>
      <c r="J37" s="128">
        <f t="array" ref="J37">IF(ISERROR(G37/I37),"",G37/I37)</f>
        <v>20.542857142857144</v>
      </c>
      <c r="K37" s="130">
        <f t="array" ref="K37">IF(ISERROR(G37/L37),"",G37/L37)</f>
        <v>34.238095238095241</v>
      </c>
      <c r="L37" s="128">
        <v>21</v>
      </c>
      <c r="M37" s="108">
        <f t="shared" ref="M37:M66" si="9">IF(ISERROR(I37-K37),"",I37-K37)</f>
        <v>0.7619047619047592</v>
      </c>
      <c r="N37" s="128">
        <f t="shared" ref="N37:N52" si="10">SUM(O37:U37)</f>
        <v>0</v>
      </c>
      <c r="O37" s="569"/>
      <c r="P37" s="569"/>
      <c r="Q37" s="569"/>
      <c r="R37" s="569"/>
      <c r="S37" s="569"/>
      <c r="T37" s="569"/>
      <c r="U37" s="569"/>
      <c r="V37" s="131">
        <f t="shared" ref="V37:V48" si="11">SUM(X37:AA37)</f>
        <v>0</v>
      </c>
      <c r="W37" s="568">
        <f t="shared" ref="W37:W48" si="12">IF(ISERROR(V37/G37),"",V37/G37)</f>
        <v>0</v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51" t="s">
        <v>208</v>
      </c>
      <c r="C38" s="125" t="s">
        <v>204</v>
      </c>
      <c r="D38" s="563">
        <v>5.08</v>
      </c>
      <c r="E38" s="563"/>
      <c r="F38" s="563"/>
      <c r="G38" s="127"/>
      <c r="H38" s="552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56"/>
      <c r="P38" s="556"/>
      <c r="Q38" s="556"/>
      <c r="R38" s="556"/>
      <c r="S38" s="556"/>
      <c r="T38" s="556"/>
      <c r="U38" s="556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51" t="s">
        <v>208</v>
      </c>
      <c r="C39" s="125" t="s">
        <v>205</v>
      </c>
      <c r="D39" s="563">
        <v>5.08</v>
      </c>
      <c r="E39" s="563"/>
      <c r="F39" s="563"/>
      <c r="G39" s="127"/>
      <c r="H39" s="552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56"/>
      <c r="P39" s="556"/>
      <c r="Q39" s="556"/>
      <c r="R39" s="556"/>
      <c r="S39" s="556"/>
      <c r="T39" s="556"/>
      <c r="U39" s="556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51" t="s">
        <v>208</v>
      </c>
      <c r="C40" s="125" t="s">
        <v>186</v>
      </c>
      <c r="D40" s="563">
        <v>5.08</v>
      </c>
      <c r="E40" s="563"/>
      <c r="F40" s="563"/>
      <c r="G40" s="127"/>
      <c r="H40" s="552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56"/>
      <c r="P40" s="556"/>
      <c r="Q40" s="556"/>
      <c r="R40" s="556"/>
      <c r="S40" s="556"/>
      <c r="T40" s="556"/>
      <c r="U40" s="556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51" t="s">
        <v>208</v>
      </c>
      <c r="C41" s="125" t="s">
        <v>203</v>
      </c>
      <c r="D41" s="563">
        <v>5.08</v>
      </c>
      <c r="E41" s="563"/>
      <c r="F41" s="563"/>
      <c r="G41" s="127"/>
      <c r="H41" s="552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56"/>
      <c r="P41" s="556"/>
      <c r="Q41" s="556"/>
      <c r="R41" s="556"/>
      <c r="S41" s="556"/>
      <c r="T41" s="556"/>
      <c r="U41" s="556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551" t="s">
        <v>208</v>
      </c>
      <c r="C42" s="125" t="s">
        <v>199</v>
      </c>
      <c r="D42" s="563">
        <v>5.08</v>
      </c>
      <c r="E42" s="563"/>
      <c r="F42" s="563"/>
      <c r="G42" s="127"/>
      <c r="H42" s="552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60"/>
      <c r="P42" s="560"/>
      <c r="Q42" s="560"/>
      <c r="R42" s="560"/>
      <c r="S42" s="560"/>
      <c r="T42" s="560"/>
      <c r="U42" s="560"/>
      <c r="V42" s="131">
        <f t="shared" si="11"/>
        <v>0</v>
      </c>
      <c r="W42" s="553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51" t="s">
        <v>208</v>
      </c>
      <c r="C43" s="125" t="s">
        <v>187</v>
      </c>
      <c r="D43" s="563">
        <v>5.08</v>
      </c>
      <c r="E43" s="563"/>
      <c r="F43" s="563"/>
      <c r="G43" s="127"/>
      <c r="H43" s="552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56"/>
      <c r="P43" s="556"/>
      <c r="Q43" s="556"/>
      <c r="R43" s="556"/>
      <c r="S43" s="556"/>
      <c r="T43" s="556"/>
      <c r="U43" s="556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51" t="s">
        <v>208</v>
      </c>
      <c r="C44" s="125" t="s">
        <v>207</v>
      </c>
      <c r="D44" s="563">
        <v>5.08</v>
      </c>
      <c r="E44" s="563"/>
      <c r="F44" s="563"/>
      <c r="G44" s="127"/>
      <c r="H44" s="552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60"/>
      <c r="P44" s="560"/>
      <c r="Q44" s="560"/>
      <c r="R44" s="560"/>
      <c r="S44" s="560"/>
      <c r="T44" s="560"/>
      <c r="U44" s="560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51" t="s">
        <v>209</v>
      </c>
      <c r="C45" s="125" t="s">
        <v>194</v>
      </c>
      <c r="D45" s="563">
        <v>5.03</v>
      </c>
      <c r="E45" s="563"/>
      <c r="F45" s="563"/>
      <c r="G45" s="127"/>
      <c r="H45" s="552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56"/>
      <c r="P45" s="556"/>
      <c r="Q45" s="556"/>
      <c r="R45" s="556"/>
      <c r="S45" s="556"/>
      <c r="T45" s="556"/>
      <c r="U45" s="556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s="305" customFormat="1" ht="20.100000000000001" customHeight="1">
      <c r="A46" s="254">
        <v>30100033</v>
      </c>
      <c r="B46" s="567" t="s">
        <v>209</v>
      </c>
      <c r="C46" s="125" t="s">
        <v>179</v>
      </c>
      <c r="D46" s="572">
        <v>5.03</v>
      </c>
      <c r="E46" s="572"/>
      <c r="F46" s="572">
        <v>20170416</v>
      </c>
      <c r="G46" s="127">
        <f>108*4+70</f>
        <v>502</v>
      </c>
      <c r="H46" s="570">
        <f t="shared" si="7"/>
        <v>2525.06</v>
      </c>
      <c r="I46" s="128">
        <v>5</v>
      </c>
      <c r="J46" s="128">
        <f t="array" ref="J46">IF(ISERROR(G46/I46),"",G46/I46)</f>
        <v>100.4</v>
      </c>
      <c r="K46" s="130">
        <f t="array" ref="K46">IF(ISERROR(G46/L46),"",G46/L46)</f>
        <v>8.9642857142857135</v>
      </c>
      <c r="L46" s="128">
        <v>56</v>
      </c>
      <c r="M46" s="108">
        <f t="shared" si="9"/>
        <v>-3.9642857142857135</v>
      </c>
      <c r="N46" s="128">
        <f t="shared" si="10"/>
        <v>0</v>
      </c>
      <c r="O46" s="569"/>
      <c r="P46" s="569"/>
      <c r="Q46" s="569"/>
      <c r="R46" s="569"/>
      <c r="S46" s="569"/>
      <c r="T46" s="569"/>
      <c r="U46" s="569"/>
      <c r="V46" s="131">
        <f t="shared" si="11"/>
        <v>0</v>
      </c>
      <c r="W46" s="568">
        <f t="shared" si="12"/>
        <v>0</v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51" t="s">
        <v>209</v>
      </c>
      <c r="C47" s="125" t="s">
        <v>195</v>
      </c>
      <c r="D47" s="563">
        <v>5.03</v>
      </c>
      <c r="E47" s="563"/>
      <c r="F47" s="563"/>
      <c r="G47" s="127"/>
      <c r="H47" s="552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56"/>
      <c r="P47" s="556"/>
      <c r="Q47" s="556"/>
      <c r="R47" s="556"/>
      <c r="S47" s="556"/>
      <c r="T47" s="556"/>
      <c r="U47" s="556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551" t="s">
        <v>209</v>
      </c>
      <c r="C48" s="125" t="s">
        <v>204</v>
      </c>
      <c r="D48" s="563">
        <v>5.03</v>
      </c>
      <c r="E48" s="563"/>
      <c r="F48" s="563"/>
      <c r="G48" s="127"/>
      <c r="H48" s="552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56"/>
      <c r="P48" s="556"/>
      <c r="Q48" s="556"/>
      <c r="R48" s="556"/>
      <c r="S48" s="556"/>
      <c r="T48" s="556"/>
      <c r="U48" s="556"/>
      <c r="V48" s="131">
        <f t="shared" si="11"/>
        <v>0</v>
      </c>
      <c r="W48" s="553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51" t="s">
        <v>382</v>
      </c>
      <c r="C49" s="177" t="s">
        <v>383</v>
      </c>
      <c r="D49" s="563">
        <v>5.03</v>
      </c>
      <c r="E49" s="563"/>
      <c r="F49" s="563"/>
      <c r="G49" s="127"/>
      <c r="H49" s="552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56"/>
      <c r="P49" s="556"/>
      <c r="Q49" s="556"/>
      <c r="R49" s="556"/>
      <c r="S49" s="556"/>
      <c r="T49" s="556"/>
      <c r="U49" s="556"/>
      <c r="V49" s="131"/>
      <c r="W49" s="553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51" t="s">
        <v>382</v>
      </c>
      <c r="C50" s="177" t="s">
        <v>384</v>
      </c>
      <c r="D50" s="563">
        <v>5.03</v>
      </c>
      <c r="E50" s="563"/>
      <c r="F50" s="563"/>
      <c r="G50" s="127"/>
      <c r="H50" s="552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56"/>
      <c r="P50" s="556"/>
      <c r="Q50" s="556"/>
      <c r="R50" s="556"/>
      <c r="S50" s="556"/>
      <c r="T50" s="556"/>
      <c r="U50" s="556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51" t="s">
        <v>382</v>
      </c>
      <c r="C51" s="177" t="s">
        <v>389</v>
      </c>
      <c r="D51" s="563">
        <v>5.03</v>
      </c>
      <c r="E51" s="563"/>
      <c r="F51" s="563"/>
      <c r="G51" s="127"/>
      <c r="H51" s="552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56"/>
      <c r="P51" s="556"/>
      <c r="Q51" s="556"/>
      <c r="R51" s="556"/>
      <c r="S51" s="556"/>
      <c r="T51" s="556"/>
      <c r="U51" s="556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51" t="s">
        <v>382</v>
      </c>
      <c r="C52" s="177" t="s">
        <v>391</v>
      </c>
      <c r="D52" s="563">
        <v>5.03</v>
      </c>
      <c r="E52" s="563"/>
      <c r="F52" s="563"/>
      <c r="G52" s="127"/>
      <c r="H52" s="552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56"/>
      <c r="P52" s="556"/>
      <c r="Q52" s="556"/>
      <c r="R52" s="556"/>
      <c r="S52" s="556"/>
      <c r="T52" s="556"/>
      <c r="U52" s="556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51" t="s">
        <v>418</v>
      </c>
      <c r="C53" s="177" t="s">
        <v>364</v>
      </c>
      <c r="D53" s="563">
        <v>5.03</v>
      </c>
      <c r="E53" s="563"/>
      <c r="F53" s="563"/>
      <c r="G53" s="127"/>
      <c r="H53" s="552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56"/>
      <c r="P53" s="556"/>
      <c r="Q53" s="556"/>
      <c r="R53" s="556"/>
      <c r="S53" s="556"/>
      <c r="T53" s="556"/>
      <c r="U53" s="556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51" t="s">
        <v>418</v>
      </c>
      <c r="C54" s="177" t="s">
        <v>365</v>
      </c>
      <c r="D54" s="563">
        <v>5.03</v>
      </c>
      <c r="E54" s="563"/>
      <c r="F54" s="563"/>
      <c r="G54" s="127"/>
      <c r="H54" s="552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56"/>
      <c r="P54" s="556"/>
      <c r="Q54" s="556"/>
      <c r="R54" s="556"/>
      <c r="S54" s="556"/>
      <c r="T54" s="556"/>
      <c r="U54" s="556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51" t="s">
        <v>418</v>
      </c>
      <c r="C55" s="177" t="s">
        <v>366</v>
      </c>
      <c r="D55" s="563">
        <v>5.03</v>
      </c>
      <c r="E55" s="563"/>
      <c r="F55" s="563"/>
      <c r="G55" s="127"/>
      <c r="H55" s="552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56"/>
      <c r="P55" s="556"/>
      <c r="Q55" s="556"/>
      <c r="R55" s="556"/>
      <c r="S55" s="556"/>
      <c r="T55" s="556"/>
      <c r="U55" s="556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51" t="s">
        <v>418</v>
      </c>
      <c r="C56" s="177" t="s">
        <v>367</v>
      </c>
      <c r="D56" s="563">
        <v>5.03</v>
      </c>
      <c r="E56" s="563"/>
      <c r="F56" s="563"/>
      <c r="G56" s="127"/>
      <c r="H56" s="552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56"/>
      <c r="P56" s="556"/>
      <c r="Q56" s="556"/>
      <c r="R56" s="556"/>
      <c r="S56" s="556"/>
      <c r="T56" s="556"/>
      <c r="U56" s="556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63">
        <v>5.03</v>
      </c>
      <c r="E57" s="563"/>
      <c r="F57" s="563"/>
      <c r="G57" s="127"/>
      <c r="H57" s="552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60"/>
      <c r="P57" s="560"/>
      <c r="Q57" s="560"/>
      <c r="R57" s="560"/>
      <c r="S57" s="560"/>
      <c r="T57" s="560"/>
      <c r="U57" s="560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63">
        <v>5.03</v>
      </c>
      <c r="E58" s="563"/>
      <c r="F58" s="563"/>
      <c r="G58" s="127"/>
      <c r="H58" s="552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60"/>
      <c r="P58" s="560"/>
      <c r="Q58" s="560"/>
      <c r="R58" s="560"/>
      <c r="S58" s="560"/>
      <c r="T58" s="560"/>
      <c r="U58" s="560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s="305" customFormat="1" ht="20.100000000000001" customHeight="1">
      <c r="A59" s="254">
        <v>30100035</v>
      </c>
      <c r="B59" s="133" t="s">
        <v>210</v>
      </c>
      <c r="C59" s="125" t="s">
        <v>194</v>
      </c>
      <c r="D59" s="572">
        <v>5.03</v>
      </c>
      <c r="E59" s="572"/>
      <c r="F59" s="572">
        <v>20170416</v>
      </c>
      <c r="G59" s="127">
        <f>48+76+108*2+84</f>
        <v>424</v>
      </c>
      <c r="H59" s="570">
        <f t="shared" si="7"/>
        <v>2132.7200000000003</v>
      </c>
      <c r="I59" s="128">
        <f>8+4</f>
        <v>12</v>
      </c>
      <c r="J59" s="128">
        <f t="array" ref="J59">IF(ISERROR(G59/I59),"",G59/I59)</f>
        <v>35.333333333333336</v>
      </c>
      <c r="K59" s="130">
        <f t="array" ref="K59">IF(ISERROR(G59/L59),"",G59/L59)</f>
        <v>10.6</v>
      </c>
      <c r="L59" s="128">
        <v>40</v>
      </c>
      <c r="M59" s="108">
        <f t="shared" si="9"/>
        <v>1.4000000000000004</v>
      </c>
      <c r="N59" s="128">
        <f t="shared" si="13"/>
        <v>0</v>
      </c>
      <c r="O59" s="566"/>
      <c r="P59" s="566"/>
      <c r="Q59" s="566"/>
      <c r="R59" s="566"/>
      <c r="S59" s="566"/>
      <c r="T59" s="566"/>
      <c r="U59" s="566"/>
      <c r="V59" s="131">
        <f t="shared" si="14"/>
        <v>0</v>
      </c>
      <c r="W59" s="568">
        <f t="shared" si="15"/>
        <v>0</v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563">
        <v>5.03</v>
      </c>
      <c r="E60" s="563"/>
      <c r="F60" s="563"/>
      <c r="G60" s="127"/>
      <c r="H60" s="552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60"/>
      <c r="P60" s="560"/>
      <c r="Q60" s="560"/>
      <c r="R60" s="560"/>
      <c r="S60" s="560"/>
      <c r="T60" s="560"/>
      <c r="U60" s="56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563">
        <v>5.03</v>
      </c>
      <c r="E61" s="563"/>
      <c r="F61" s="563"/>
      <c r="G61" s="127"/>
      <c r="H61" s="552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60"/>
      <c r="P61" s="560"/>
      <c r="Q61" s="560"/>
      <c r="R61" s="560"/>
      <c r="S61" s="560"/>
      <c r="T61" s="560"/>
      <c r="U61" s="56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563">
        <v>5.03</v>
      </c>
      <c r="E62" s="563"/>
      <c r="F62" s="563"/>
      <c r="G62" s="127"/>
      <c r="H62" s="552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60"/>
      <c r="P62" s="560"/>
      <c r="Q62" s="560"/>
      <c r="R62" s="560"/>
      <c r="S62" s="560"/>
      <c r="T62" s="560"/>
      <c r="U62" s="56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563">
        <v>5.03</v>
      </c>
      <c r="E63" s="563"/>
      <c r="F63" s="563"/>
      <c r="G63" s="127"/>
      <c r="H63" s="552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60"/>
      <c r="P63" s="560"/>
      <c r="Q63" s="560"/>
      <c r="R63" s="560"/>
      <c r="S63" s="560"/>
      <c r="T63" s="560"/>
      <c r="U63" s="56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63">
        <v>5.03</v>
      </c>
      <c r="E64" s="563"/>
      <c r="F64" s="563"/>
      <c r="G64" s="127"/>
      <c r="H64" s="552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60"/>
      <c r="P64" s="560"/>
      <c r="Q64" s="560"/>
      <c r="R64" s="560"/>
      <c r="S64" s="560"/>
      <c r="T64" s="560"/>
      <c r="U64" s="56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63">
        <v>5.03</v>
      </c>
      <c r="E65" s="563"/>
      <c r="F65" s="563"/>
      <c r="G65" s="127"/>
      <c r="H65" s="552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60"/>
      <c r="P65" s="560"/>
      <c r="Q65" s="560"/>
      <c r="R65" s="560"/>
      <c r="S65" s="560"/>
      <c r="T65" s="560"/>
      <c r="U65" s="56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63">
        <v>5.03</v>
      </c>
      <c r="E66" s="563"/>
      <c r="F66" s="563"/>
      <c r="G66" s="127"/>
      <c r="H66" s="552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60"/>
      <c r="P66" s="560"/>
      <c r="Q66" s="560"/>
      <c r="R66" s="560"/>
      <c r="S66" s="560"/>
      <c r="T66" s="560"/>
      <c r="U66" s="56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63">
        <v>5.03</v>
      </c>
      <c r="E67" s="563"/>
      <c r="F67" s="563"/>
      <c r="G67" s="127"/>
      <c r="H67" s="552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60"/>
      <c r="P67" s="560"/>
      <c r="Q67" s="560"/>
      <c r="R67" s="560"/>
      <c r="S67" s="560"/>
      <c r="T67" s="560"/>
      <c r="U67" s="56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63">
        <v>5</v>
      </c>
      <c r="E68" s="563"/>
      <c r="F68" s="563"/>
      <c r="G68" s="127"/>
      <c r="H68" s="552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60"/>
      <c r="P68" s="560"/>
      <c r="Q68" s="560"/>
      <c r="R68" s="560"/>
      <c r="S68" s="560"/>
      <c r="T68" s="560"/>
      <c r="U68" s="560"/>
      <c r="V68" s="131"/>
      <c r="W68" s="132"/>
      <c r="X68" s="131"/>
      <c r="Y68" s="131"/>
      <c r="Z68" s="131"/>
      <c r="AA68" s="131"/>
    </row>
    <row r="69" spans="1:27" s="305" customFormat="1" ht="20.100000000000001" customHeight="1">
      <c r="A69" s="254">
        <v>30100049</v>
      </c>
      <c r="B69" s="133" t="s">
        <v>214</v>
      </c>
      <c r="C69" s="125" t="s">
        <v>190</v>
      </c>
      <c r="D69" s="572">
        <v>5.03</v>
      </c>
      <c r="E69" s="572"/>
      <c r="F69" s="572">
        <v>20170415</v>
      </c>
      <c r="G69" s="127">
        <f>100*5+52+2</f>
        <v>554</v>
      </c>
      <c r="H69" s="570">
        <f t="shared" si="7"/>
        <v>2786.6200000000003</v>
      </c>
      <c r="I69" s="128">
        <f>3*3</f>
        <v>9</v>
      </c>
      <c r="J69" s="128">
        <f t="array" ref="J69">IF(ISERROR(G69/I69),"",G69/I69)</f>
        <v>61.555555555555557</v>
      </c>
      <c r="K69" s="130">
        <f t="array" ref="K69">IF(ISERROR(G69/L69),"",G69/L69)</f>
        <v>25.767441860465116</v>
      </c>
      <c r="L69" s="128">
        <v>21.5</v>
      </c>
      <c r="M69" s="108">
        <f>IF(ISERROR(I69-K69),"",I69-K69)</f>
        <v>-16.767441860465116</v>
      </c>
      <c r="N69" s="128">
        <f>SUM(O69:U69)</f>
        <v>0</v>
      </c>
      <c r="O69" s="566"/>
      <c r="P69" s="566"/>
      <c r="Q69" s="566"/>
      <c r="R69" s="566"/>
      <c r="S69" s="566"/>
      <c r="T69" s="566"/>
      <c r="U69" s="566"/>
      <c r="V69" s="131">
        <f>SUM(X69:AA69)</f>
        <v>0</v>
      </c>
      <c r="W69" s="568">
        <f>IF(ISERROR(V69/G69),"",V69/G69)</f>
        <v>0</v>
      </c>
      <c r="X69" s="131"/>
      <c r="Y69" s="131"/>
      <c r="Z69" s="131"/>
      <c r="AA69" s="131"/>
    </row>
    <row r="70" spans="1:27" s="305" customFormat="1" ht="20.100000000000001" customHeight="1">
      <c r="A70" s="254">
        <v>30100050</v>
      </c>
      <c r="B70" s="133" t="s">
        <v>214</v>
      </c>
      <c r="C70" s="125" t="s">
        <v>194</v>
      </c>
      <c r="D70" s="572">
        <v>5.03</v>
      </c>
      <c r="E70" s="572"/>
      <c r="F70" s="572">
        <v>20170415</v>
      </c>
      <c r="G70" s="127">
        <f>100*5+28</f>
        <v>528</v>
      </c>
      <c r="H70" s="570">
        <f t="shared" si="7"/>
        <v>2655.84</v>
      </c>
      <c r="I70" s="128">
        <f>8*4</f>
        <v>32</v>
      </c>
      <c r="J70" s="128">
        <f t="array" ref="J70">IF(ISERROR(G70/I70),"",G70/I70)</f>
        <v>16.5</v>
      </c>
      <c r="K70" s="130">
        <f t="array" ref="K70">IF(ISERROR(G70/L70),"",G70/L70)</f>
        <v>24.558139534883722</v>
      </c>
      <c r="L70" s="128">
        <v>21.5</v>
      </c>
      <c r="M70" s="108">
        <f>IF(ISERROR(I70-K70),"",I70-K70)</f>
        <v>7.4418604651162781</v>
      </c>
      <c r="N70" s="128">
        <f>SUM(O70:U70)</f>
        <v>0</v>
      </c>
      <c r="O70" s="566"/>
      <c r="P70" s="566"/>
      <c r="Q70" s="566"/>
      <c r="R70" s="566"/>
      <c r="S70" s="566"/>
      <c r="T70" s="566"/>
      <c r="U70" s="566"/>
      <c r="V70" s="131">
        <f>SUM(X70:AA70)</f>
        <v>0</v>
      </c>
      <c r="W70" s="568">
        <f>IF(ISERROR(V70/G70),"",V70/G70)</f>
        <v>0</v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63">
        <v>5.03</v>
      </c>
      <c r="E71" s="563"/>
      <c r="F71" s="563"/>
      <c r="G71" s="127"/>
      <c r="H71" s="552">
        <f t="shared" si="7"/>
        <v>0</v>
      </c>
      <c r="I71" s="128"/>
      <c r="J71" s="129"/>
      <c r="K71" s="130"/>
      <c r="L71" s="128"/>
      <c r="M71" s="108"/>
      <c r="N71" s="129"/>
      <c r="O71" s="560"/>
      <c r="P71" s="560"/>
      <c r="Q71" s="560"/>
      <c r="R71" s="560"/>
      <c r="S71" s="560"/>
      <c r="T71" s="560"/>
      <c r="U71" s="56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63">
        <v>5.0599999999999996</v>
      </c>
      <c r="E72" s="563"/>
      <c r="F72" s="563"/>
      <c r="G72" s="127"/>
      <c r="H72" s="552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60"/>
      <c r="P72" s="560"/>
      <c r="Q72" s="560"/>
      <c r="R72" s="560"/>
      <c r="S72" s="560"/>
      <c r="T72" s="560"/>
      <c r="U72" s="56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63">
        <v>5.0599999999999996</v>
      </c>
      <c r="E73" s="563"/>
      <c r="F73" s="563"/>
      <c r="G73" s="127"/>
      <c r="H73" s="552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60"/>
      <c r="P73" s="560"/>
      <c r="Q73" s="560"/>
      <c r="R73" s="560"/>
      <c r="S73" s="560"/>
      <c r="T73" s="560"/>
      <c r="U73" s="56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63">
        <v>5.0599999999999996</v>
      </c>
      <c r="E74" s="563"/>
      <c r="F74" s="563"/>
      <c r="G74" s="127"/>
      <c r="H74" s="552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60"/>
      <c r="P74" s="560"/>
      <c r="Q74" s="560"/>
      <c r="R74" s="560"/>
      <c r="S74" s="560"/>
      <c r="T74" s="560"/>
      <c r="U74" s="56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63">
        <v>5.0599999999999996</v>
      </c>
      <c r="E75" s="563"/>
      <c r="F75" s="563"/>
      <c r="G75" s="127"/>
      <c r="H75" s="552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60"/>
      <c r="P75" s="560"/>
      <c r="Q75" s="560"/>
      <c r="R75" s="560"/>
      <c r="S75" s="560"/>
      <c r="T75" s="560"/>
      <c r="U75" s="56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63">
        <v>5.5</v>
      </c>
      <c r="E76" s="563"/>
      <c r="F76" s="563"/>
      <c r="G76" s="127"/>
      <c r="H76" s="552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60"/>
      <c r="P76" s="560"/>
      <c r="Q76" s="560"/>
      <c r="R76" s="560"/>
      <c r="S76" s="560"/>
      <c r="T76" s="560"/>
      <c r="U76" s="56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63">
        <v>5.5</v>
      </c>
      <c r="E77" s="563"/>
      <c r="F77" s="563"/>
      <c r="G77" s="127"/>
      <c r="H77" s="552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60"/>
      <c r="P77" s="560"/>
      <c r="Q77" s="560"/>
      <c r="R77" s="560"/>
      <c r="S77" s="560"/>
      <c r="T77" s="560"/>
      <c r="U77" s="56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63">
        <v>5.5</v>
      </c>
      <c r="E78" s="563"/>
      <c r="F78" s="563"/>
      <c r="G78" s="127"/>
      <c r="H78" s="552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60"/>
      <c r="P78" s="560"/>
      <c r="Q78" s="560"/>
      <c r="R78" s="560"/>
      <c r="S78" s="560"/>
      <c r="T78" s="560"/>
      <c r="U78" s="56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63">
        <v>5.5</v>
      </c>
      <c r="E79" s="563"/>
      <c r="F79" s="563"/>
      <c r="G79" s="127"/>
      <c r="H79" s="552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60"/>
      <c r="P79" s="560"/>
      <c r="Q79" s="560"/>
      <c r="R79" s="560"/>
      <c r="S79" s="560"/>
      <c r="T79" s="560"/>
      <c r="U79" s="56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63">
        <v>5.03</v>
      </c>
      <c r="E80" s="563"/>
      <c r="F80" s="563"/>
      <c r="G80" s="127"/>
      <c r="H80" s="552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60"/>
      <c r="P80" s="560"/>
      <c r="Q80" s="560"/>
      <c r="R80" s="560"/>
      <c r="S80" s="560"/>
      <c r="T80" s="560"/>
      <c r="U80" s="56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63">
        <v>5.03</v>
      </c>
      <c r="E81" s="563"/>
      <c r="F81" s="563"/>
      <c r="G81" s="127"/>
      <c r="H81" s="552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60"/>
      <c r="P81" s="560"/>
      <c r="Q81" s="560"/>
      <c r="R81" s="560"/>
      <c r="S81" s="560"/>
      <c r="T81" s="560"/>
      <c r="U81" s="56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63">
        <v>5.03</v>
      </c>
      <c r="E82" s="563"/>
      <c r="F82" s="563"/>
      <c r="G82" s="127"/>
      <c r="H82" s="552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60"/>
      <c r="P82" s="560"/>
      <c r="Q82" s="560"/>
      <c r="R82" s="560"/>
      <c r="S82" s="560"/>
      <c r="T82" s="560"/>
      <c r="U82" s="56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63">
        <v>5.03</v>
      </c>
      <c r="E83" s="563"/>
      <c r="F83" s="563"/>
      <c r="G83" s="127"/>
      <c r="H83" s="552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60"/>
      <c r="P83" s="560"/>
      <c r="Q83" s="560"/>
      <c r="R83" s="560"/>
      <c r="S83" s="560"/>
      <c r="T83" s="560"/>
      <c r="U83" s="56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63">
        <v>5.03</v>
      </c>
      <c r="E84" s="563"/>
      <c r="F84" s="563"/>
      <c r="G84" s="127"/>
      <c r="H84" s="552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60"/>
      <c r="P84" s="560"/>
      <c r="Q84" s="560"/>
      <c r="R84" s="560"/>
      <c r="S84" s="560"/>
      <c r="T84" s="560"/>
      <c r="U84" s="56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63">
        <v>5.03</v>
      </c>
      <c r="E85" s="563"/>
      <c r="F85" s="563"/>
      <c r="G85" s="127"/>
      <c r="H85" s="552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60"/>
      <c r="P85" s="560"/>
      <c r="Q85" s="560"/>
      <c r="R85" s="560"/>
      <c r="S85" s="560"/>
      <c r="T85" s="560"/>
      <c r="U85" s="560"/>
      <c r="V85" s="131"/>
      <c r="W85" s="132"/>
      <c r="X85" s="131"/>
      <c r="Y85" s="131"/>
      <c r="Z85" s="131"/>
      <c r="AA85" s="131"/>
    </row>
    <row r="86" spans="1:27" ht="20.100000000000001" customHeight="1">
      <c r="A86" s="619" t="s">
        <v>216</v>
      </c>
      <c r="B86" s="619"/>
      <c r="C86" s="561" t="s">
        <v>202</v>
      </c>
      <c r="D86" s="138"/>
      <c r="E86" s="138"/>
      <c r="F86" s="138"/>
      <c r="G86" s="139">
        <f>SUM(G29:G85)</f>
        <v>2727</v>
      </c>
      <c r="H86" s="140">
        <f>SUM(H29:H85)</f>
        <v>13752.76</v>
      </c>
      <c r="I86" s="140">
        <f>SUM(I29:I85)</f>
        <v>93</v>
      </c>
      <c r="J86" s="129">
        <f t="array" ref="J86">IF(ISERROR(G86/I86),"",G86/I86)</f>
        <v>29.322580645161292</v>
      </c>
      <c r="K86" s="140">
        <f>SUM(K29:K85)</f>
        <v>104.12796234772979</v>
      </c>
      <c r="L86" s="141"/>
      <c r="M86" s="144">
        <f t="shared" ref="M86:V86" si="17">SUM(M29:M85)</f>
        <v>-11.127962347729792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51" t="s">
        <v>217</v>
      </c>
      <c r="C87" s="125" t="s">
        <v>179</v>
      </c>
      <c r="D87" s="563">
        <v>5.03</v>
      </c>
      <c r="E87" s="563"/>
      <c r="F87" s="563"/>
      <c r="G87" s="127"/>
      <c r="H87" s="552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60"/>
      <c r="P87" s="560"/>
      <c r="Q87" s="560"/>
      <c r="R87" s="560"/>
      <c r="S87" s="560"/>
      <c r="T87" s="560"/>
      <c r="U87" s="56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s="305" customFormat="1" ht="20.100000000000001" customHeight="1">
      <c r="A88" s="253">
        <v>30400010</v>
      </c>
      <c r="B88" s="567" t="s">
        <v>217</v>
      </c>
      <c r="C88" s="125" t="s">
        <v>186</v>
      </c>
      <c r="D88" s="572">
        <v>5.03</v>
      </c>
      <c r="E88" s="572"/>
      <c r="F88" s="572">
        <v>20170413</v>
      </c>
      <c r="G88" s="127">
        <f>77+74+72+52</f>
        <v>275</v>
      </c>
      <c r="H88" s="570">
        <f t="shared" si="19"/>
        <v>1383.25</v>
      </c>
      <c r="I88" s="128">
        <v>30</v>
      </c>
      <c r="J88" s="128">
        <f t="array" ref="J88">IF(ISERROR(G88/I88),"",G88/I88)</f>
        <v>9.1666666666666661</v>
      </c>
      <c r="K88" s="130">
        <f t="array" ref="K88">IF(ISERROR(G88/L88),"",G88/L88)</f>
        <v>31.249999999999996</v>
      </c>
      <c r="L88" s="128">
        <v>8.8000000000000007</v>
      </c>
      <c r="M88" s="108">
        <f t="shared" si="20"/>
        <v>-1.2499999999999964</v>
      </c>
      <c r="N88" s="128">
        <f t="shared" si="21"/>
        <v>0</v>
      </c>
      <c r="O88" s="566"/>
      <c r="P88" s="566"/>
      <c r="Q88" s="566"/>
      <c r="R88" s="566"/>
      <c r="S88" s="566"/>
      <c r="T88" s="566"/>
      <c r="U88" s="566"/>
      <c r="V88" s="131">
        <f t="shared" si="22"/>
        <v>0</v>
      </c>
      <c r="W88" s="568">
        <f t="shared" si="18"/>
        <v>0</v>
      </c>
      <c r="X88" s="131"/>
      <c r="Y88" s="131"/>
      <c r="Z88" s="131"/>
      <c r="AA88" s="131"/>
    </row>
    <row r="89" spans="1:27" s="305" customFormat="1" ht="20.100000000000001" customHeight="1">
      <c r="A89" s="253">
        <v>30400011</v>
      </c>
      <c r="B89" s="567" t="s">
        <v>217</v>
      </c>
      <c r="C89" s="125" t="s">
        <v>204</v>
      </c>
      <c r="D89" s="572">
        <v>5.03</v>
      </c>
      <c r="E89" s="572"/>
      <c r="F89" s="572">
        <v>20170414</v>
      </c>
      <c r="G89" s="127">
        <v>30</v>
      </c>
      <c r="H89" s="570">
        <f t="shared" si="19"/>
        <v>150.9</v>
      </c>
      <c r="I89" s="128">
        <v>5</v>
      </c>
      <c r="J89" s="128">
        <f t="array" ref="J89">IF(ISERROR(G89/I89),"",G89/I89)</f>
        <v>6</v>
      </c>
      <c r="K89" s="130">
        <f t="array" ref="K89">IF(ISERROR(G89/L89),"",G89/L89)</f>
        <v>3.4090909090909087</v>
      </c>
      <c r="L89" s="128">
        <v>8.8000000000000007</v>
      </c>
      <c r="M89" s="108">
        <f t="shared" si="20"/>
        <v>1.5909090909090913</v>
      </c>
      <c r="N89" s="128">
        <f t="shared" si="21"/>
        <v>0</v>
      </c>
      <c r="O89" s="566"/>
      <c r="P89" s="566"/>
      <c r="Q89" s="566"/>
      <c r="R89" s="566"/>
      <c r="S89" s="566"/>
      <c r="T89" s="566"/>
      <c r="U89" s="566"/>
      <c r="V89" s="131">
        <f t="shared" si="22"/>
        <v>0</v>
      </c>
      <c r="W89" s="568">
        <f t="shared" si="18"/>
        <v>0</v>
      </c>
      <c r="X89" s="131"/>
      <c r="Y89" s="131"/>
      <c r="Z89" s="131"/>
      <c r="AA89" s="131"/>
    </row>
    <row r="90" spans="1:27" s="305" customFormat="1" ht="20.100000000000001" hidden="1" customHeight="1">
      <c r="A90" s="253">
        <v>30400014</v>
      </c>
      <c r="B90" s="145" t="s">
        <v>507</v>
      </c>
      <c r="C90" s="125" t="s">
        <v>179</v>
      </c>
      <c r="D90" s="563">
        <v>5.03</v>
      </c>
      <c r="E90" s="563"/>
      <c r="F90" s="563"/>
      <c r="G90" s="127"/>
      <c r="H90" s="552">
        <f t="shared" si="19"/>
        <v>0</v>
      </c>
      <c r="I90" s="128"/>
      <c r="J90" s="128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8">
        <f t="shared" si="21"/>
        <v>0</v>
      </c>
      <c r="O90" s="560"/>
      <c r="P90" s="560"/>
      <c r="Q90" s="560"/>
      <c r="R90" s="560"/>
      <c r="S90" s="560"/>
      <c r="T90" s="560"/>
      <c r="U90" s="560"/>
      <c r="V90" s="131">
        <f t="shared" si="22"/>
        <v>0</v>
      </c>
      <c r="W90" s="553" t="str">
        <f t="shared" si="18"/>
        <v/>
      </c>
      <c r="X90" s="131"/>
      <c r="Y90" s="131"/>
      <c r="Z90" s="131"/>
      <c r="AA90" s="131"/>
    </row>
    <row r="91" spans="1:27" s="305" customFormat="1" ht="20.100000000000001" hidden="1" customHeight="1">
      <c r="A91" s="253">
        <v>30400013</v>
      </c>
      <c r="B91" s="145" t="s">
        <v>468</v>
      </c>
      <c r="C91" s="125" t="s">
        <v>203</v>
      </c>
      <c r="D91" s="563">
        <v>5.03</v>
      </c>
      <c r="E91" s="563"/>
      <c r="F91" s="563"/>
      <c r="G91" s="127"/>
      <c r="H91" s="552">
        <f t="shared" si="19"/>
        <v>0</v>
      </c>
      <c r="I91" s="128"/>
      <c r="J91" s="128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8">
        <f t="shared" si="21"/>
        <v>0</v>
      </c>
      <c r="O91" s="560"/>
      <c r="P91" s="560"/>
      <c r="Q91" s="560"/>
      <c r="R91" s="560"/>
      <c r="S91" s="560"/>
      <c r="T91" s="560"/>
      <c r="U91" s="560"/>
      <c r="V91" s="131">
        <f t="shared" si="22"/>
        <v>0</v>
      </c>
      <c r="W91" s="553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63">
        <v>5.03</v>
      </c>
      <c r="E92" s="563"/>
      <c r="F92" s="563"/>
      <c r="G92" s="127"/>
      <c r="H92" s="552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60"/>
      <c r="P92" s="560"/>
      <c r="Q92" s="560"/>
      <c r="R92" s="560"/>
      <c r="S92" s="560"/>
      <c r="T92" s="560"/>
      <c r="U92" s="56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63">
        <v>5.03</v>
      </c>
      <c r="E93" s="563"/>
      <c r="F93" s="563"/>
      <c r="G93" s="127"/>
      <c r="H93" s="552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60"/>
      <c r="P93" s="560"/>
      <c r="Q93" s="560"/>
      <c r="R93" s="560"/>
      <c r="S93" s="560"/>
      <c r="T93" s="560"/>
      <c r="U93" s="56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63"/>
      <c r="F94" s="563"/>
      <c r="G94" s="127"/>
      <c r="H94" s="552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60"/>
      <c r="P94" s="560"/>
      <c r="Q94" s="560"/>
      <c r="R94" s="560"/>
      <c r="S94" s="560"/>
      <c r="T94" s="560"/>
      <c r="U94" s="56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63">
        <v>5.03</v>
      </c>
      <c r="E95" s="563"/>
      <c r="F95" s="563"/>
      <c r="G95" s="146"/>
      <c r="H95" s="552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60"/>
      <c r="P95" s="560"/>
      <c r="Q95" s="560"/>
      <c r="R95" s="560"/>
      <c r="S95" s="560"/>
      <c r="T95" s="560"/>
      <c r="U95" s="56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63">
        <v>5.03</v>
      </c>
      <c r="E96" s="563"/>
      <c r="F96" s="563"/>
      <c r="G96" s="127"/>
      <c r="H96" s="552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60"/>
      <c r="P96" s="560"/>
      <c r="Q96" s="560"/>
      <c r="R96" s="560"/>
      <c r="S96" s="560"/>
      <c r="T96" s="560"/>
      <c r="U96" s="56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63">
        <v>5.03</v>
      </c>
      <c r="E97" s="563"/>
      <c r="F97" s="563"/>
      <c r="G97" s="127"/>
      <c r="H97" s="552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60"/>
      <c r="P97" s="560"/>
      <c r="Q97" s="560"/>
      <c r="R97" s="560"/>
      <c r="S97" s="560"/>
      <c r="T97" s="560"/>
      <c r="U97" s="56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63">
        <v>5.03</v>
      </c>
      <c r="E98" s="563"/>
      <c r="F98" s="563"/>
      <c r="G98" s="127"/>
      <c r="H98" s="552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60"/>
      <c r="P98" s="560"/>
      <c r="Q98" s="560"/>
      <c r="R98" s="560"/>
      <c r="S98" s="560"/>
      <c r="T98" s="560"/>
      <c r="U98" s="56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63">
        <v>5.03</v>
      </c>
      <c r="E99" s="563"/>
      <c r="F99" s="563"/>
      <c r="G99" s="127"/>
      <c r="H99" s="552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60"/>
      <c r="P99" s="560"/>
      <c r="Q99" s="560"/>
      <c r="R99" s="560"/>
      <c r="S99" s="560"/>
      <c r="T99" s="560"/>
      <c r="U99" s="56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63">
        <v>5.03</v>
      </c>
      <c r="E100" s="563"/>
      <c r="F100" s="563"/>
      <c r="G100" s="127"/>
      <c r="H100" s="552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60"/>
      <c r="P100" s="560"/>
      <c r="Q100" s="560"/>
      <c r="R100" s="560"/>
      <c r="S100" s="560"/>
      <c r="T100" s="560"/>
      <c r="U100" s="56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63">
        <v>5.03</v>
      </c>
      <c r="E101" s="563"/>
      <c r="F101" s="563"/>
      <c r="G101" s="127"/>
      <c r="H101" s="552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60"/>
      <c r="P101" s="560"/>
      <c r="Q101" s="560"/>
      <c r="R101" s="560"/>
      <c r="S101" s="560"/>
      <c r="T101" s="560"/>
      <c r="U101" s="56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63">
        <v>5.03</v>
      </c>
      <c r="E102" s="563"/>
      <c r="F102" s="563"/>
      <c r="G102" s="127"/>
      <c r="H102" s="552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60"/>
      <c r="P102" s="560"/>
      <c r="Q102" s="560"/>
      <c r="R102" s="560"/>
      <c r="S102" s="560"/>
      <c r="T102" s="560"/>
      <c r="U102" s="56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51" t="s">
        <v>222</v>
      </c>
      <c r="C103" s="125" t="s">
        <v>181</v>
      </c>
      <c r="D103" s="563">
        <v>10.199999999999999</v>
      </c>
      <c r="E103" s="563"/>
      <c r="F103" s="563"/>
      <c r="G103" s="127"/>
      <c r="H103" s="552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60"/>
      <c r="P103" s="560"/>
      <c r="Q103" s="560"/>
      <c r="R103" s="560"/>
      <c r="S103" s="560"/>
      <c r="T103" s="560"/>
      <c r="U103" s="56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51" t="s">
        <v>222</v>
      </c>
      <c r="C104" s="125" t="s">
        <v>179</v>
      </c>
      <c r="D104" s="563">
        <v>10.199999999999999</v>
      </c>
      <c r="E104" s="563"/>
      <c r="F104" s="563"/>
      <c r="G104" s="127"/>
      <c r="H104" s="552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60"/>
      <c r="P104" s="560"/>
      <c r="Q104" s="560"/>
      <c r="R104" s="560"/>
      <c r="S104" s="560"/>
      <c r="T104" s="560"/>
      <c r="U104" s="56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51" t="s">
        <v>222</v>
      </c>
      <c r="C105" s="125" t="s">
        <v>221</v>
      </c>
      <c r="D105" s="563">
        <v>10.199999999999999</v>
      </c>
      <c r="E105" s="563"/>
      <c r="F105" s="563"/>
      <c r="G105" s="127"/>
      <c r="H105" s="552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60"/>
      <c r="P105" s="560"/>
      <c r="Q105" s="560"/>
      <c r="R105" s="560"/>
      <c r="S105" s="560"/>
      <c r="T105" s="560"/>
      <c r="U105" s="56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51" t="s">
        <v>222</v>
      </c>
      <c r="C106" s="125" t="s">
        <v>186</v>
      </c>
      <c r="D106" s="563">
        <v>10.199999999999999</v>
      </c>
      <c r="E106" s="563"/>
      <c r="F106" s="563"/>
      <c r="G106" s="127"/>
      <c r="H106" s="552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60"/>
      <c r="P106" s="560"/>
      <c r="Q106" s="560"/>
      <c r="R106" s="560"/>
      <c r="S106" s="560"/>
      <c r="T106" s="560"/>
      <c r="U106" s="56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51" t="s">
        <v>393</v>
      </c>
      <c r="C107" s="177" t="s">
        <v>395</v>
      </c>
      <c r="D107" s="563">
        <v>5</v>
      </c>
      <c r="E107" s="563"/>
      <c r="F107" s="563"/>
      <c r="G107" s="127"/>
      <c r="H107" s="552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60"/>
      <c r="P107" s="560"/>
      <c r="Q107" s="560"/>
      <c r="R107" s="560"/>
      <c r="S107" s="560"/>
      <c r="T107" s="560"/>
      <c r="U107" s="560"/>
      <c r="V107" s="131"/>
      <c r="W107" s="132"/>
      <c r="X107" s="131"/>
      <c r="Y107" s="131"/>
      <c r="Z107" s="131"/>
      <c r="AA107" s="131"/>
    </row>
    <row r="108" spans="1:27" s="305" customFormat="1" ht="20.100000000000001" hidden="1" customHeight="1">
      <c r="A108" s="253">
        <v>30400028</v>
      </c>
      <c r="B108" s="551" t="s">
        <v>393</v>
      </c>
      <c r="C108" s="177" t="s">
        <v>402</v>
      </c>
      <c r="D108" s="563">
        <v>5</v>
      </c>
      <c r="E108" s="563"/>
      <c r="F108" s="563"/>
      <c r="G108" s="127"/>
      <c r="H108" s="552">
        <f t="shared" si="19"/>
        <v>0</v>
      </c>
      <c r="I108" s="128"/>
      <c r="J108" s="128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8">
        <f t="shared" si="23"/>
        <v>0</v>
      </c>
      <c r="O108" s="560"/>
      <c r="P108" s="560"/>
      <c r="Q108" s="560"/>
      <c r="R108" s="560"/>
      <c r="S108" s="560"/>
      <c r="T108" s="560"/>
      <c r="U108" s="560"/>
      <c r="V108" s="131"/>
      <c r="W108" s="553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51" t="s">
        <v>404</v>
      </c>
      <c r="C109" s="177" t="s">
        <v>405</v>
      </c>
      <c r="D109" s="563">
        <v>5</v>
      </c>
      <c r="E109" s="563"/>
      <c r="F109" s="563"/>
      <c r="G109" s="127"/>
      <c r="H109" s="552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60"/>
      <c r="P109" s="560"/>
      <c r="Q109" s="560"/>
      <c r="R109" s="560"/>
      <c r="S109" s="560"/>
      <c r="T109" s="560"/>
      <c r="U109" s="56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51" t="s">
        <v>486</v>
      </c>
      <c r="C110" s="177" t="s">
        <v>372</v>
      </c>
      <c r="D110" s="563">
        <v>5</v>
      </c>
      <c r="E110" s="563"/>
      <c r="F110" s="563"/>
      <c r="G110" s="127"/>
      <c r="H110" s="552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60"/>
      <c r="P110" s="560"/>
      <c r="Q110" s="560"/>
      <c r="R110" s="560"/>
      <c r="S110" s="560"/>
      <c r="T110" s="560"/>
      <c r="U110" s="56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51" t="s">
        <v>343</v>
      </c>
      <c r="C111" s="125" t="s">
        <v>345</v>
      </c>
      <c r="D111" s="563">
        <v>5</v>
      </c>
      <c r="E111" s="563"/>
      <c r="F111" s="563"/>
      <c r="G111" s="127"/>
      <c r="H111" s="552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60"/>
      <c r="P111" s="560"/>
      <c r="Q111" s="560"/>
      <c r="R111" s="560"/>
      <c r="S111" s="560"/>
      <c r="T111" s="560"/>
      <c r="U111" s="56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51" t="s">
        <v>343</v>
      </c>
      <c r="C112" s="125" t="s">
        <v>347</v>
      </c>
      <c r="D112" s="563">
        <v>5</v>
      </c>
      <c r="E112" s="563"/>
      <c r="F112" s="563"/>
      <c r="G112" s="127"/>
      <c r="H112" s="552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60"/>
      <c r="P112" s="560"/>
      <c r="Q112" s="560"/>
      <c r="R112" s="560"/>
      <c r="S112" s="560"/>
      <c r="T112" s="560"/>
      <c r="U112" s="560"/>
      <c r="V112" s="131"/>
      <c r="W112" s="132"/>
      <c r="X112" s="131"/>
      <c r="Y112" s="131"/>
      <c r="Z112" s="131"/>
      <c r="AA112" s="131"/>
    </row>
    <row r="113" spans="1:27" s="305" customFormat="1" ht="20.100000000000001" hidden="1" customHeight="1">
      <c r="A113" s="253">
        <v>30400001</v>
      </c>
      <c r="B113" s="145" t="s">
        <v>508</v>
      </c>
      <c r="C113" s="125" t="s">
        <v>187</v>
      </c>
      <c r="D113" s="563">
        <v>5.0599999999999996</v>
      </c>
      <c r="E113" s="563"/>
      <c r="F113" s="563"/>
      <c r="G113" s="127"/>
      <c r="H113" s="552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560"/>
      <c r="P113" s="560"/>
      <c r="Q113" s="560"/>
      <c r="R113" s="560"/>
      <c r="S113" s="560"/>
      <c r="T113" s="560"/>
      <c r="U113" s="560"/>
      <c r="V113" s="131">
        <f>SUM(X113:AA113)</f>
        <v>0</v>
      </c>
      <c r="W113" s="553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63">
        <v>5.0599999999999996</v>
      </c>
      <c r="E114" s="563"/>
      <c r="F114" s="563"/>
      <c r="G114" s="127"/>
      <c r="H114" s="552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60"/>
      <c r="P114" s="560"/>
      <c r="Q114" s="560"/>
      <c r="R114" s="560"/>
      <c r="S114" s="560"/>
      <c r="T114" s="560"/>
      <c r="U114" s="56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63">
        <v>5</v>
      </c>
      <c r="E115" s="563"/>
      <c r="F115" s="563"/>
      <c r="G115" s="127"/>
      <c r="H115" s="552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60"/>
      <c r="P115" s="560"/>
      <c r="Q115" s="560"/>
      <c r="R115" s="560"/>
      <c r="S115" s="560"/>
      <c r="T115" s="560"/>
      <c r="U115" s="560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63">
        <v>5</v>
      </c>
      <c r="E116" s="563"/>
      <c r="F116" s="563"/>
      <c r="G116" s="127"/>
      <c r="H116" s="552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60"/>
      <c r="P116" s="560"/>
      <c r="Q116" s="560"/>
      <c r="R116" s="560"/>
      <c r="S116" s="560"/>
      <c r="T116" s="560"/>
      <c r="U116" s="560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63">
        <v>5</v>
      </c>
      <c r="E117" s="563"/>
      <c r="F117" s="563"/>
      <c r="G117" s="127"/>
      <c r="H117" s="552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60"/>
      <c r="P117" s="560"/>
      <c r="Q117" s="560"/>
      <c r="R117" s="560"/>
      <c r="S117" s="560"/>
      <c r="T117" s="560"/>
      <c r="U117" s="560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63">
        <v>5.07</v>
      </c>
      <c r="E118" s="563"/>
      <c r="F118" s="563"/>
      <c r="G118" s="127"/>
      <c r="H118" s="552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60"/>
      <c r="P118" s="560"/>
      <c r="Q118" s="560"/>
      <c r="R118" s="560"/>
      <c r="S118" s="560"/>
      <c r="T118" s="560"/>
      <c r="U118" s="56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63">
        <v>5.07</v>
      </c>
      <c r="E119" s="563"/>
      <c r="F119" s="563"/>
      <c r="G119" s="127"/>
      <c r="H119" s="552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60"/>
      <c r="P119" s="560"/>
      <c r="Q119" s="560"/>
      <c r="R119" s="560"/>
      <c r="S119" s="560"/>
      <c r="T119" s="560"/>
      <c r="U119" s="56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s="305" customFormat="1" ht="20.100000000000001" customHeight="1">
      <c r="A120" s="253">
        <v>30400006</v>
      </c>
      <c r="B120" s="145" t="s">
        <v>223</v>
      </c>
      <c r="C120" s="125" t="s">
        <v>186</v>
      </c>
      <c r="D120" s="572">
        <v>5.0599999999999996</v>
      </c>
      <c r="E120" s="572"/>
      <c r="F120" s="571">
        <v>20170415</v>
      </c>
      <c r="G120" s="127">
        <f>100+86+100</f>
        <v>286</v>
      </c>
      <c r="H120" s="570">
        <f t="shared" si="19"/>
        <v>1447.1599999999999</v>
      </c>
      <c r="I120" s="128">
        <v>30</v>
      </c>
      <c r="J120" s="128">
        <f t="array" ref="J120">IF(ISERROR(G120/I120),"",G120/I120)</f>
        <v>9.5333333333333332</v>
      </c>
      <c r="K120" s="570">
        <f t="array" ref="K120">IF(ISERROR(G120/L120),"",G120/L120)</f>
        <v>31.777777777777779</v>
      </c>
      <c r="L120" s="128">
        <v>9</v>
      </c>
      <c r="M120" s="108">
        <f>IF(ISERROR(I120-K120),"",I120-K120)</f>
        <v>-1.7777777777777786</v>
      </c>
      <c r="N120" s="128">
        <f>SUM(O120:U120)</f>
        <v>0</v>
      </c>
      <c r="O120" s="566"/>
      <c r="P120" s="566"/>
      <c r="Q120" s="566"/>
      <c r="R120" s="566"/>
      <c r="S120" s="566"/>
      <c r="T120" s="566"/>
      <c r="U120" s="566"/>
      <c r="V120" s="131">
        <f>SUM(X120:AA120)</f>
        <v>0</v>
      </c>
      <c r="W120" s="568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611" t="s">
        <v>224</v>
      </c>
      <c r="B121" s="612"/>
      <c r="C121" s="561" t="s">
        <v>202</v>
      </c>
      <c r="D121" s="138"/>
      <c r="E121" s="138"/>
      <c r="F121" s="138"/>
      <c r="G121" s="139">
        <f>SUM(G87:G120)</f>
        <v>591</v>
      </c>
      <c r="H121" s="140">
        <f>SUM(H87:H120)</f>
        <v>2981.31</v>
      </c>
      <c r="I121" s="140">
        <f>SUM(I87:I120)</f>
        <v>65</v>
      </c>
      <c r="J121" s="129">
        <f t="array" ref="J121">IF(ISERROR(G121/I121),"",G121/I121)</f>
        <v>9.092307692307692</v>
      </c>
      <c r="K121" s="140">
        <f>SUM(K87:K120)</f>
        <v>66.436868686868678</v>
      </c>
      <c r="L121" s="141"/>
      <c r="M121" s="144">
        <f t="shared" ref="M121:V121" si="27">SUM(M87:M120)</f>
        <v>-1.4368686868686837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63">
        <v>5.03</v>
      </c>
      <c r="E122" s="563"/>
      <c r="F122" s="563"/>
      <c r="G122" s="127"/>
      <c r="H122" s="552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60"/>
      <c r="P122" s="560"/>
      <c r="Q122" s="560"/>
      <c r="R122" s="560"/>
      <c r="S122" s="560"/>
      <c r="T122" s="560"/>
      <c r="U122" s="560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63">
        <v>5.03</v>
      </c>
      <c r="E123" s="563"/>
      <c r="F123" s="563"/>
      <c r="G123" s="127"/>
      <c r="H123" s="552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60"/>
      <c r="P123" s="560"/>
      <c r="Q123" s="560"/>
      <c r="R123" s="560"/>
      <c r="S123" s="560"/>
      <c r="T123" s="560"/>
      <c r="U123" s="560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63">
        <v>5.04</v>
      </c>
      <c r="E124" s="563"/>
      <c r="F124" s="563"/>
      <c r="G124" s="127"/>
      <c r="H124" s="552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60"/>
      <c r="P124" s="560"/>
      <c r="Q124" s="560"/>
      <c r="R124" s="560"/>
      <c r="S124" s="560"/>
      <c r="T124" s="560"/>
      <c r="U124" s="560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63">
        <v>5.03</v>
      </c>
      <c r="E125" s="563"/>
      <c r="F125" s="563"/>
      <c r="G125" s="127"/>
      <c r="H125" s="552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60"/>
      <c r="P125" s="560"/>
      <c r="Q125" s="560"/>
      <c r="R125" s="560"/>
      <c r="S125" s="560"/>
      <c r="T125" s="560"/>
      <c r="U125" s="56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57" t="s">
        <v>203</v>
      </c>
      <c r="D126" s="563">
        <v>5.03</v>
      </c>
      <c r="E126" s="563"/>
      <c r="F126" s="563"/>
      <c r="G126" s="127"/>
      <c r="H126" s="552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60"/>
      <c r="P126" s="560"/>
      <c r="Q126" s="560"/>
      <c r="R126" s="560"/>
      <c r="S126" s="560"/>
      <c r="T126" s="560"/>
      <c r="U126" s="56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63">
        <v>5.03</v>
      </c>
      <c r="E127" s="563"/>
      <c r="F127" s="563"/>
      <c r="G127" s="127"/>
      <c r="H127" s="552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60"/>
      <c r="P127" s="560"/>
      <c r="Q127" s="560"/>
      <c r="R127" s="560"/>
      <c r="S127" s="560"/>
      <c r="T127" s="560"/>
      <c r="U127" s="56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63">
        <v>5.03</v>
      </c>
      <c r="E128" s="563"/>
      <c r="F128" s="563"/>
      <c r="G128" s="127"/>
      <c r="H128" s="552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60"/>
      <c r="P128" s="560"/>
      <c r="Q128" s="560"/>
      <c r="R128" s="560"/>
      <c r="S128" s="560"/>
      <c r="T128" s="560"/>
      <c r="U128" s="56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57" t="s">
        <v>228</v>
      </c>
      <c r="D129" s="563">
        <v>5.03</v>
      </c>
      <c r="E129" s="563"/>
      <c r="F129" s="563"/>
      <c r="G129" s="127"/>
      <c r="H129" s="552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60"/>
      <c r="P129" s="560"/>
      <c r="Q129" s="560"/>
      <c r="R129" s="560"/>
      <c r="S129" s="560"/>
      <c r="T129" s="560"/>
      <c r="U129" s="56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57" t="s">
        <v>212</v>
      </c>
      <c r="D130" s="563">
        <v>5.03</v>
      </c>
      <c r="E130" s="563"/>
      <c r="F130" s="563"/>
      <c r="G130" s="127"/>
      <c r="H130" s="552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60"/>
      <c r="P130" s="560"/>
      <c r="Q130" s="560"/>
      <c r="R130" s="560"/>
      <c r="S130" s="560"/>
      <c r="T130" s="560"/>
      <c r="U130" s="56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57" t="s">
        <v>203</v>
      </c>
      <c r="D131" s="563">
        <v>5.03</v>
      </c>
      <c r="E131" s="563"/>
      <c r="F131" s="563"/>
      <c r="G131" s="127"/>
      <c r="H131" s="552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60"/>
      <c r="P131" s="560"/>
      <c r="Q131" s="560"/>
      <c r="R131" s="560"/>
      <c r="S131" s="560"/>
      <c r="T131" s="560"/>
      <c r="U131" s="56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57" t="s">
        <v>186</v>
      </c>
      <c r="D132" s="563">
        <v>5.03</v>
      </c>
      <c r="E132" s="563"/>
      <c r="F132" s="563"/>
      <c r="G132" s="127"/>
      <c r="H132" s="552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60"/>
      <c r="P132" s="560"/>
      <c r="Q132" s="560"/>
      <c r="R132" s="560"/>
      <c r="S132" s="560"/>
      <c r="T132" s="560"/>
      <c r="U132" s="56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57" t="s">
        <v>228</v>
      </c>
      <c r="D133" s="563">
        <v>5.03</v>
      </c>
      <c r="E133" s="563"/>
      <c r="F133" s="563"/>
      <c r="G133" s="127"/>
      <c r="H133" s="552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60"/>
      <c r="P133" s="560"/>
      <c r="Q133" s="560"/>
      <c r="R133" s="560"/>
      <c r="S133" s="560"/>
      <c r="T133" s="560"/>
      <c r="U133" s="56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57" t="s">
        <v>199</v>
      </c>
      <c r="D134" s="563">
        <v>5.03</v>
      </c>
      <c r="E134" s="563"/>
      <c r="F134" s="563"/>
      <c r="G134" s="127"/>
      <c r="H134" s="552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60"/>
      <c r="P134" s="560"/>
      <c r="Q134" s="560"/>
      <c r="R134" s="560"/>
      <c r="S134" s="560"/>
      <c r="T134" s="560"/>
      <c r="U134" s="56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63">
        <v>5.0599999999999996</v>
      </c>
      <c r="E135" s="563"/>
      <c r="F135" s="563"/>
      <c r="G135" s="127"/>
      <c r="H135" s="552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60"/>
      <c r="P135" s="560"/>
      <c r="Q135" s="560"/>
      <c r="R135" s="560"/>
      <c r="S135" s="560"/>
      <c r="T135" s="560"/>
      <c r="U135" s="56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63">
        <v>5.0599999999999996</v>
      </c>
      <c r="E136" s="563"/>
      <c r="F136" s="563"/>
      <c r="G136" s="127"/>
      <c r="H136" s="552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60"/>
      <c r="P136" s="560"/>
      <c r="Q136" s="560"/>
      <c r="R136" s="560"/>
      <c r="S136" s="560"/>
      <c r="T136" s="560"/>
      <c r="U136" s="56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11" t="s">
        <v>231</v>
      </c>
      <c r="B137" s="612"/>
      <c r="C137" s="561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63">
        <v>5.04</v>
      </c>
      <c r="E138" s="563"/>
      <c r="F138" s="563"/>
      <c r="G138" s="127"/>
      <c r="H138" s="552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60"/>
      <c r="P138" s="560"/>
      <c r="Q138" s="560"/>
      <c r="R138" s="560"/>
      <c r="S138" s="560"/>
      <c r="T138" s="560"/>
      <c r="U138" s="56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63">
        <v>5.04</v>
      </c>
      <c r="E139" s="563"/>
      <c r="F139" s="563"/>
      <c r="G139" s="127"/>
      <c r="H139" s="552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60"/>
      <c r="P139" s="560"/>
      <c r="Q139" s="560"/>
      <c r="R139" s="560"/>
      <c r="S139" s="560"/>
      <c r="T139" s="560"/>
      <c r="U139" s="56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63">
        <v>5.04</v>
      </c>
      <c r="E140" s="563"/>
      <c r="F140" s="563"/>
      <c r="G140" s="127"/>
      <c r="H140" s="552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60"/>
      <c r="P140" s="560"/>
      <c r="Q140" s="560"/>
      <c r="R140" s="560"/>
      <c r="S140" s="560"/>
      <c r="T140" s="560"/>
      <c r="U140" s="56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63">
        <v>5.04</v>
      </c>
      <c r="E141" s="563"/>
      <c r="F141" s="563"/>
      <c r="G141" s="127"/>
      <c r="H141" s="552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60"/>
      <c r="P141" s="560"/>
      <c r="Q141" s="560"/>
      <c r="R141" s="560"/>
      <c r="S141" s="560"/>
      <c r="T141" s="560"/>
      <c r="U141" s="56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63">
        <v>5.04</v>
      </c>
      <c r="E142" s="563"/>
      <c r="F142" s="563"/>
      <c r="G142" s="127"/>
      <c r="H142" s="552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60"/>
      <c r="P142" s="560"/>
      <c r="Q142" s="560"/>
      <c r="R142" s="560"/>
      <c r="S142" s="560"/>
      <c r="T142" s="560"/>
      <c r="U142" s="56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05" customFormat="1" ht="20.100000000000001" customHeight="1">
      <c r="A143" s="254">
        <v>30400019</v>
      </c>
      <c r="B143" s="133" t="s">
        <v>436</v>
      </c>
      <c r="C143" s="177" t="s">
        <v>438</v>
      </c>
      <c r="D143" s="572">
        <v>5.04</v>
      </c>
      <c r="E143" s="572"/>
      <c r="F143" s="572">
        <v>20170416</v>
      </c>
      <c r="G143" s="127">
        <f>55+4</f>
        <v>59</v>
      </c>
      <c r="H143" s="570">
        <f t="shared" si="32"/>
        <v>297.36</v>
      </c>
      <c r="I143" s="128">
        <v>3</v>
      </c>
      <c r="J143" s="128"/>
      <c r="K143" s="130">
        <f t="array" ref="K143">IF(ISERROR(G143/L143),"",G143/L143)</f>
        <v>4.3703703703703702</v>
      </c>
      <c r="L143" s="128">
        <v>13.5</v>
      </c>
      <c r="M143" s="108"/>
      <c r="N143" s="128"/>
      <c r="O143" s="566"/>
      <c r="P143" s="566"/>
      <c r="Q143" s="566"/>
      <c r="R143" s="566"/>
      <c r="S143" s="566"/>
      <c r="T143" s="566"/>
      <c r="U143" s="566"/>
      <c r="V143" s="131"/>
      <c r="W143" s="568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63">
        <v>5.04</v>
      </c>
      <c r="E144" s="563"/>
      <c r="F144" s="563"/>
      <c r="G144" s="127"/>
      <c r="H144" s="552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60"/>
      <c r="P144" s="560"/>
      <c r="Q144" s="560"/>
      <c r="R144" s="560"/>
      <c r="S144" s="560"/>
      <c r="T144" s="560"/>
      <c r="U144" s="560"/>
      <c r="V144" s="131"/>
      <c r="W144" s="132"/>
      <c r="X144" s="131"/>
      <c r="Y144" s="131"/>
      <c r="Z144" s="131"/>
      <c r="AA144" s="131"/>
    </row>
    <row r="145" spans="1:27" s="305" customFormat="1" ht="20.100000000000001" hidden="1" customHeight="1">
      <c r="A145" s="254">
        <v>30400021</v>
      </c>
      <c r="B145" s="133" t="s">
        <v>436</v>
      </c>
      <c r="C145" s="177" t="s">
        <v>53</v>
      </c>
      <c r="D145" s="563">
        <v>5.04</v>
      </c>
      <c r="E145" s="563"/>
      <c r="F145" s="563"/>
      <c r="G145" s="127"/>
      <c r="H145" s="552">
        <f t="shared" si="32"/>
        <v>0</v>
      </c>
      <c r="I145" s="128"/>
      <c r="J145" s="128"/>
      <c r="K145" s="130">
        <f t="array" ref="K145">IF(ISERROR(G145/L145),"",G145/L145)</f>
        <v>0</v>
      </c>
      <c r="L145" s="128">
        <v>13.5</v>
      </c>
      <c r="M145" s="108"/>
      <c r="N145" s="128"/>
      <c r="O145" s="560"/>
      <c r="P145" s="560"/>
      <c r="Q145" s="560"/>
      <c r="R145" s="560"/>
      <c r="S145" s="560"/>
      <c r="T145" s="560"/>
      <c r="U145" s="560"/>
      <c r="V145" s="131"/>
      <c r="W145" s="553"/>
      <c r="X145" s="131"/>
      <c r="Y145" s="131"/>
      <c r="Z145" s="131"/>
      <c r="AA145" s="131"/>
    </row>
    <row r="146" spans="1:27" s="305" customFormat="1" ht="20.100000000000001" customHeight="1">
      <c r="A146" s="254">
        <v>30400018</v>
      </c>
      <c r="B146" s="133" t="s">
        <v>436</v>
      </c>
      <c r="C146" s="125" t="s">
        <v>181</v>
      </c>
      <c r="D146" s="572">
        <v>5.04</v>
      </c>
      <c r="E146" s="572"/>
      <c r="F146" s="572">
        <v>20170413</v>
      </c>
      <c r="G146" s="127">
        <f>90*5+87</f>
        <v>537</v>
      </c>
      <c r="H146" s="570">
        <f t="shared" si="32"/>
        <v>2706.48</v>
      </c>
      <c r="I146" s="128">
        <f>9*2+9*2</f>
        <v>36</v>
      </c>
      <c r="J146" s="128"/>
      <c r="K146" s="130">
        <f t="array" ref="K146">IF(ISERROR(G146/L146),"",G146/L146)</f>
        <v>39.777777777777779</v>
      </c>
      <c r="L146" s="128">
        <v>13.5</v>
      </c>
      <c r="M146" s="108"/>
      <c r="N146" s="128"/>
      <c r="O146" s="566"/>
      <c r="P146" s="566"/>
      <c r="Q146" s="566"/>
      <c r="R146" s="566"/>
      <c r="S146" s="566"/>
      <c r="T146" s="566"/>
      <c r="U146" s="566"/>
      <c r="V146" s="131"/>
      <c r="W146" s="568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63">
        <v>5.04</v>
      </c>
      <c r="E147" s="563"/>
      <c r="F147" s="563"/>
      <c r="G147" s="127"/>
      <c r="H147" s="552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60"/>
      <c r="P147" s="560"/>
      <c r="Q147" s="560"/>
      <c r="R147" s="560"/>
      <c r="S147" s="560"/>
      <c r="T147" s="560"/>
      <c r="U147" s="56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11" t="s">
        <v>234</v>
      </c>
      <c r="B148" s="612"/>
      <c r="C148" s="561" t="s">
        <v>202</v>
      </c>
      <c r="D148" s="138"/>
      <c r="E148" s="138"/>
      <c r="F148" s="138"/>
      <c r="G148" s="139">
        <f>SUM(G138:G147)</f>
        <v>596</v>
      </c>
      <c r="H148" s="140">
        <f>SUM(H138:H147)</f>
        <v>3003.84</v>
      </c>
      <c r="I148" s="140">
        <f>SUM(I138:I147)</f>
        <v>39</v>
      </c>
      <c r="J148" s="129">
        <f t="array" ref="J148">IF(ISERROR(G148/I148),"",G148/I148)</f>
        <v>15.282051282051283</v>
      </c>
      <c r="K148" s="140">
        <f>SUM(K138:K147)</f>
        <v>44.148148148148152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customHeight="1">
      <c r="A149" s="253">
        <v>30700013</v>
      </c>
      <c r="B149" s="252" t="s">
        <v>103</v>
      </c>
      <c r="C149" s="565"/>
      <c r="D149" s="572">
        <v>3.65</v>
      </c>
      <c r="E149" s="572"/>
      <c r="F149" s="571">
        <v>20170402</v>
      </c>
      <c r="G149" s="127">
        <f>28*3</f>
        <v>84</v>
      </c>
      <c r="H149" s="570">
        <f t="shared" ref="H149:H162" si="40">D149*G149</f>
        <v>306.59999999999997</v>
      </c>
      <c r="I149" s="128">
        <v>17</v>
      </c>
      <c r="J149" s="128">
        <f t="array" ref="J149">IF(ISERROR(G149/I149),"",G149/I149)</f>
        <v>4.9411764705882355</v>
      </c>
      <c r="K149" s="570">
        <f t="array" ref="K149">IF(ISERROR(G149/L149),"",G149/L149)</f>
        <v>16.8</v>
      </c>
      <c r="L149" s="128">
        <v>5</v>
      </c>
      <c r="M149" s="108">
        <f>IF(ISERROR(I149-K149),"",I149-K149)</f>
        <v>0.19999999999999929</v>
      </c>
      <c r="N149" s="128">
        <f>SUM(O149:U149)</f>
        <v>0</v>
      </c>
      <c r="O149" s="566"/>
      <c r="P149" s="566"/>
      <c r="Q149" s="566"/>
      <c r="R149" s="566"/>
      <c r="S149" s="566"/>
      <c r="T149" s="566"/>
      <c r="U149" s="566"/>
      <c r="V149" s="131">
        <f>SUM(X149:AA149)</f>
        <v>0</v>
      </c>
      <c r="W149" s="568">
        <f t="shared" si="39"/>
        <v>0</v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58"/>
      <c r="D150" s="563">
        <v>6.58</v>
      </c>
      <c r="E150" s="563"/>
      <c r="F150" s="563"/>
      <c r="G150" s="127"/>
      <c r="H150" s="552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60"/>
      <c r="P150" s="560"/>
      <c r="Q150" s="560"/>
      <c r="R150" s="560"/>
      <c r="S150" s="560"/>
      <c r="T150" s="560"/>
      <c r="U150" s="56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565"/>
      <c r="D151" s="572">
        <v>7.8</v>
      </c>
      <c r="E151" s="572"/>
      <c r="F151" s="572">
        <v>20170402</v>
      </c>
      <c r="G151" s="127">
        <f>28*7+22+20+18</f>
        <v>256</v>
      </c>
      <c r="H151" s="570">
        <f t="shared" si="40"/>
        <v>1996.8</v>
      </c>
      <c r="I151" s="128">
        <v>5</v>
      </c>
      <c r="J151" s="128">
        <f t="array" ref="J151">IF(ISERROR(G151/I151),"",G151/I151)</f>
        <v>51.2</v>
      </c>
      <c r="K151" s="130">
        <f t="array" ref="K151">IF(ISERROR(G151/L151),"",G151/L151)</f>
        <v>55.652173913043484</v>
      </c>
      <c r="L151" s="128">
        <v>4.5999999999999996</v>
      </c>
      <c r="M151" s="108">
        <f>IF(ISERROR(I151-K151),"",I151-K151)</f>
        <v>-50.652173913043484</v>
      </c>
      <c r="N151" s="128">
        <f>SUM(O151:U151)</f>
        <v>0</v>
      </c>
      <c r="O151" s="566"/>
      <c r="P151" s="566"/>
      <c r="Q151" s="566"/>
      <c r="R151" s="566"/>
      <c r="S151" s="566"/>
      <c r="T151" s="566"/>
      <c r="U151" s="566"/>
      <c r="V151" s="131">
        <f>SUM(X151:AA151)</f>
        <v>0</v>
      </c>
      <c r="W151" s="568">
        <f t="shared" si="39"/>
        <v>0</v>
      </c>
      <c r="X151" s="131"/>
      <c r="Y151" s="131"/>
      <c r="Z151" s="131"/>
      <c r="AA151" s="131"/>
    </row>
    <row r="152" spans="1:27" s="305" customFormat="1" ht="20.100000000000001" hidden="1" customHeight="1">
      <c r="A152" s="253">
        <v>30700017</v>
      </c>
      <c r="B152" s="137" t="s">
        <v>238</v>
      </c>
      <c r="C152" s="558"/>
      <c r="D152" s="563">
        <v>4.4000000000000004</v>
      </c>
      <c r="E152" s="563"/>
      <c r="F152" s="563"/>
      <c r="G152" s="127"/>
      <c r="H152" s="552">
        <f t="shared" si="40"/>
        <v>0</v>
      </c>
      <c r="I152" s="128"/>
      <c r="J152" s="128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8">
        <f>SUM(O152:U152)</f>
        <v>0</v>
      </c>
      <c r="O152" s="560"/>
      <c r="P152" s="560"/>
      <c r="Q152" s="560"/>
      <c r="R152" s="560"/>
      <c r="S152" s="560"/>
      <c r="T152" s="560"/>
      <c r="U152" s="560"/>
      <c r="V152" s="131">
        <f>SUM(X152:AA152)</f>
        <v>0</v>
      </c>
      <c r="W152" s="553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63"/>
      <c r="E153" s="563"/>
      <c r="F153" s="563"/>
      <c r="G153" s="127"/>
      <c r="H153" s="552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60"/>
      <c r="P153" s="560"/>
      <c r="Q153" s="560"/>
      <c r="R153" s="560"/>
      <c r="S153" s="560"/>
      <c r="T153" s="560"/>
      <c r="U153" s="56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58" t="s">
        <v>239</v>
      </c>
      <c r="C154" s="558" t="s">
        <v>179</v>
      </c>
      <c r="D154" s="563">
        <v>6.04</v>
      </c>
      <c r="E154" s="563"/>
      <c r="F154" s="563"/>
      <c r="G154" s="127"/>
      <c r="H154" s="552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60"/>
      <c r="P154" s="560"/>
      <c r="Q154" s="560"/>
      <c r="R154" s="560"/>
      <c r="S154" s="560"/>
      <c r="T154" s="560"/>
      <c r="U154" s="56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s="305" customFormat="1" ht="20.100000000000001" hidden="1" customHeight="1">
      <c r="A155" s="259">
        <v>30700019</v>
      </c>
      <c r="B155" s="565" t="s">
        <v>239</v>
      </c>
      <c r="C155" s="565" t="s">
        <v>186</v>
      </c>
      <c r="D155" s="572">
        <v>6.04</v>
      </c>
      <c r="E155" s="572"/>
      <c r="F155" s="572"/>
      <c r="G155" s="127"/>
      <c r="H155" s="570">
        <f t="shared" si="40"/>
        <v>0</v>
      </c>
      <c r="I155" s="128"/>
      <c r="J155" s="128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8">
        <f>SUM(O155:U155)</f>
        <v>0</v>
      </c>
      <c r="O155" s="566"/>
      <c r="P155" s="566"/>
      <c r="Q155" s="566"/>
      <c r="R155" s="566"/>
      <c r="S155" s="566"/>
      <c r="T155" s="566"/>
      <c r="U155" s="566"/>
      <c r="V155" s="131">
        <f>SUM(X155:AA155)</f>
        <v>0</v>
      </c>
      <c r="W155" s="568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58" t="s">
        <v>440</v>
      </c>
      <c r="C156" s="558" t="s">
        <v>179</v>
      </c>
      <c r="D156" s="563">
        <v>6</v>
      </c>
      <c r="E156" s="563"/>
      <c r="F156" s="563"/>
      <c r="G156" s="127"/>
      <c r="H156" s="552">
        <f t="shared" si="40"/>
        <v>0</v>
      </c>
      <c r="I156" s="128"/>
      <c r="J156" s="129"/>
      <c r="K156" s="130"/>
      <c r="L156" s="128"/>
      <c r="M156" s="108"/>
      <c r="N156" s="129"/>
      <c r="O156" s="560"/>
      <c r="P156" s="560"/>
      <c r="Q156" s="560"/>
      <c r="R156" s="560"/>
      <c r="S156" s="560"/>
      <c r="T156" s="560"/>
      <c r="U156" s="560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558" t="s">
        <v>440</v>
      </c>
      <c r="C157" s="558" t="s">
        <v>60</v>
      </c>
      <c r="D157" s="563">
        <v>6</v>
      </c>
      <c r="E157" s="563"/>
      <c r="F157" s="563">
        <v>20170415</v>
      </c>
      <c r="G157" s="127">
        <v>87</v>
      </c>
      <c r="H157" s="552">
        <f t="shared" si="40"/>
        <v>522</v>
      </c>
      <c r="I157" s="128">
        <v>6</v>
      </c>
      <c r="J157" s="129"/>
      <c r="K157" s="130"/>
      <c r="L157" s="128">
        <v>6</v>
      </c>
      <c r="M157" s="108"/>
      <c r="N157" s="129"/>
      <c r="O157" s="560"/>
      <c r="P157" s="560"/>
      <c r="Q157" s="560"/>
      <c r="R157" s="560"/>
      <c r="S157" s="560"/>
      <c r="T157" s="560"/>
      <c r="U157" s="560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51" t="s">
        <v>240</v>
      </c>
      <c r="C158" s="125"/>
      <c r="D158" s="563">
        <v>7.3</v>
      </c>
      <c r="E158" s="563"/>
      <c r="F158" s="563"/>
      <c r="G158" s="127"/>
      <c r="H158" s="552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60"/>
      <c r="P158" s="560"/>
      <c r="Q158" s="560"/>
      <c r="R158" s="560"/>
      <c r="S158" s="560"/>
      <c r="T158" s="560"/>
      <c r="U158" s="56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567" t="s">
        <v>241</v>
      </c>
      <c r="C159" s="125"/>
      <c r="D159" s="572">
        <f>78*120/1000</f>
        <v>9.36</v>
      </c>
      <c r="E159" s="572"/>
      <c r="F159" s="572">
        <v>20170410</v>
      </c>
      <c r="G159" s="127">
        <f>54*16</f>
        <v>864</v>
      </c>
      <c r="H159" s="570">
        <f t="shared" si="40"/>
        <v>8087.0399999999991</v>
      </c>
      <c r="I159" s="128">
        <f>10*15</f>
        <v>150</v>
      </c>
      <c r="J159" s="128">
        <f t="array" ref="J159">IF(ISERROR(G159/I159),"",G159/I159)</f>
        <v>5.76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566"/>
      <c r="P159" s="566"/>
      <c r="Q159" s="566"/>
      <c r="R159" s="566"/>
      <c r="S159" s="566"/>
      <c r="T159" s="566"/>
      <c r="U159" s="566"/>
      <c r="V159" s="131">
        <f>SUM(X159:AA159)</f>
        <v>0</v>
      </c>
      <c r="W159" s="568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51" t="s">
        <v>242</v>
      </c>
      <c r="C160" s="125"/>
      <c r="D160" s="563">
        <v>4.5</v>
      </c>
      <c r="E160" s="563"/>
      <c r="F160" s="563"/>
      <c r="G160" s="127"/>
      <c r="H160" s="552">
        <f t="shared" si="40"/>
        <v>0</v>
      </c>
      <c r="I160" s="128"/>
      <c r="J160" s="129"/>
      <c r="K160" s="130"/>
      <c r="L160" s="128"/>
      <c r="M160" s="108"/>
      <c r="N160" s="129"/>
      <c r="O160" s="560"/>
      <c r="P160" s="560"/>
      <c r="Q160" s="560"/>
      <c r="R160" s="560"/>
      <c r="S160" s="560"/>
      <c r="T160" s="560"/>
      <c r="U160" s="56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51" t="s">
        <v>243</v>
      </c>
      <c r="C161" s="125"/>
      <c r="D161" s="563">
        <v>4.5</v>
      </c>
      <c r="E161" s="563"/>
      <c r="F161" s="563"/>
      <c r="G161" s="127"/>
      <c r="H161" s="552">
        <f t="shared" si="40"/>
        <v>0</v>
      </c>
      <c r="I161" s="128"/>
      <c r="J161" s="129"/>
      <c r="K161" s="130"/>
      <c r="L161" s="128"/>
      <c r="M161" s="108"/>
      <c r="N161" s="129"/>
      <c r="O161" s="560"/>
      <c r="P161" s="560"/>
      <c r="Q161" s="560"/>
      <c r="R161" s="560"/>
      <c r="S161" s="560"/>
      <c r="T161" s="560"/>
      <c r="U161" s="56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63">
        <v>5.03</v>
      </c>
      <c r="E162" s="563"/>
      <c r="F162" s="563"/>
      <c r="G162" s="127"/>
      <c r="H162" s="552">
        <f t="shared" si="40"/>
        <v>0</v>
      </c>
      <c r="I162" s="128"/>
      <c r="J162" s="129"/>
      <c r="K162" s="130"/>
      <c r="L162" s="128"/>
      <c r="M162" s="108"/>
      <c r="N162" s="129"/>
      <c r="O162" s="560"/>
      <c r="P162" s="560"/>
      <c r="Q162" s="560"/>
      <c r="R162" s="560"/>
      <c r="S162" s="560"/>
      <c r="T162" s="560"/>
      <c r="U162" s="560"/>
      <c r="V162" s="131"/>
      <c r="W162" s="132"/>
      <c r="X162" s="131"/>
      <c r="Y162" s="131"/>
      <c r="Z162" s="131"/>
      <c r="AA162" s="131"/>
    </row>
    <row r="163" spans="1:27" ht="20.100000000000001" customHeight="1">
      <c r="A163" s="611" t="s">
        <v>244</v>
      </c>
      <c r="B163" s="612"/>
      <c r="C163" s="561" t="s">
        <v>202</v>
      </c>
      <c r="D163" s="138"/>
      <c r="E163" s="138"/>
      <c r="F163" s="138"/>
      <c r="G163" s="139">
        <f>SUM(G149:G161)</f>
        <v>1291</v>
      </c>
      <c r="H163" s="140">
        <f>SUM(H149:H159)</f>
        <v>10912.439999999999</v>
      </c>
      <c r="I163" s="140">
        <f>SUM(I149:I161)</f>
        <v>178</v>
      </c>
      <c r="J163" s="129">
        <f t="array" ref="J163">IF(ISERROR(G163/I163),"",G163/I163)</f>
        <v>7.2528089887640448</v>
      </c>
      <c r="K163" s="140">
        <f>SUM(K149:K159)</f>
        <v>72.452173913043481</v>
      </c>
      <c r="L163" s="141"/>
      <c r="M163" s="144">
        <f t="shared" ref="M163:V163" si="41">SUM(M149:M159)</f>
        <v>-50.452173913043481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13" t="s">
        <v>246</v>
      </c>
      <c r="B164" s="614"/>
      <c r="C164" s="614"/>
      <c r="D164" s="614"/>
      <c r="E164" s="614"/>
      <c r="F164" s="615"/>
      <c r="G164" s="147">
        <f>SUM(G28,G86,G121,G137,G148,G163)</f>
        <v>5943</v>
      </c>
      <c r="H164" s="147">
        <f>SUM(H28,H86,H121,H137,H148,H163)</f>
        <v>34369.869999999995</v>
      </c>
      <c r="I164" s="147">
        <f>SUM(I28,I86,I121,I137,I148,I163)</f>
        <v>420</v>
      </c>
      <c r="J164" s="148">
        <f t="array" ref="J164">IF(ISERROR(G164/I164),"",G164/I164)</f>
        <v>14.15</v>
      </c>
      <c r="K164" s="147">
        <f>SUM(K28,K86,K121,K137,K148,K163)</f>
        <v>330.57691780167249</v>
      </c>
      <c r="L164" s="148">
        <f>IF(ISERROR(G164/K164),"",G164/K164)</f>
        <v>17.97766171794688</v>
      </c>
      <c r="M164" s="147">
        <f t="shared" ref="M164:AA164" si="42">SUM(M28,M86,M121,M137,M148,M163)</f>
        <v>-61.428769653524313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6" t="s">
        <v>471</v>
      </c>
      <c r="B165" s="554" t="s">
        <v>247</v>
      </c>
      <c r="C165" s="599" t="s">
        <v>248</v>
      </c>
      <c r="D165" s="600"/>
      <c r="E165" s="670" t="s">
        <v>249</v>
      </c>
      <c r="F165" s="670"/>
      <c r="G165" s="577" t="s">
        <v>250</v>
      </c>
      <c r="H165" s="577"/>
      <c r="I165" s="607" t="s">
        <v>251</v>
      </c>
      <c r="J165" s="607"/>
      <c r="K165" s="607" t="s">
        <v>252</v>
      </c>
      <c r="L165" s="607"/>
      <c r="M165" s="607" t="s">
        <v>253</v>
      </c>
      <c r="N165" s="607"/>
      <c r="O165" s="607" t="s">
        <v>254</v>
      </c>
      <c r="P165" s="577" t="s">
        <v>255</v>
      </c>
      <c r="Q165" s="577"/>
      <c r="R165" s="577" t="s">
        <v>252</v>
      </c>
      <c r="S165" s="577"/>
      <c r="T165" s="577" t="s">
        <v>256</v>
      </c>
      <c r="U165" s="577"/>
      <c r="V165" s="577" t="s">
        <v>257</v>
      </c>
      <c r="W165" s="577"/>
      <c r="X165" s="577" t="s">
        <v>252</v>
      </c>
      <c r="Y165" s="577"/>
      <c r="Z165" s="577" t="s">
        <v>256</v>
      </c>
      <c r="AA165" s="577"/>
    </row>
    <row r="166" spans="1:27" ht="20.100000000000001" customHeight="1">
      <c r="A166" s="617"/>
      <c r="B166" s="554" t="s">
        <v>258</v>
      </c>
      <c r="C166" s="599">
        <v>1</v>
      </c>
      <c r="D166" s="600"/>
      <c r="E166" s="670">
        <f>C166*11</f>
        <v>11</v>
      </c>
      <c r="F166" s="670"/>
      <c r="G166" s="577">
        <v>1</v>
      </c>
      <c r="H166" s="577"/>
      <c r="I166" s="610">
        <f>G166*11</f>
        <v>11</v>
      </c>
      <c r="J166" s="610"/>
      <c r="K166" s="610">
        <f>E166-I166</f>
        <v>0</v>
      </c>
      <c r="L166" s="610"/>
      <c r="M166" s="608">
        <f>IF(ISERROR(K166/E166),"",K166/E166)</f>
        <v>0</v>
      </c>
      <c r="N166" s="608"/>
      <c r="O166" s="607"/>
      <c r="P166" s="577" t="s">
        <v>201</v>
      </c>
      <c r="Q166" s="577"/>
      <c r="R166" s="606">
        <f>SUM(O28:U28)</f>
        <v>0</v>
      </c>
      <c r="S166" s="606"/>
      <c r="T166" s="601" t="str">
        <f t="array" ref="T166">IF(ISERROR(R166/R173),"",R166/R173)</f>
        <v/>
      </c>
      <c r="U166" s="601"/>
      <c r="V166" s="577" t="s">
        <v>259</v>
      </c>
      <c r="W166" s="577"/>
      <c r="X166" s="604">
        <f>SUM(P27,P85,P120,P136,P147,P161)</f>
        <v>0</v>
      </c>
      <c r="Y166" s="604"/>
      <c r="Z166" s="601" t="str">
        <f t="array" ref="Z166">IF(ISERROR(X166/X173),"",X166/X173)</f>
        <v/>
      </c>
      <c r="AA166" s="601"/>
    </row>
    <row r="167" spans="1:27" ht="20.100000000000001" customHeight="1">
      <c r="A167" s="617"/>
      <c r="B167" s="554" t="s">
        <v>260</v>
      </c>
      <c r="C167" s="599">
        <v>1</v>
      </c>
      <c r="D167" s="600"/>
      <c r="E167" s="670">
        <f>C167*11</f>
        <v>11</v>
      </c>
      <c r="F167" s="670"/>
      <c r="G167" s="577">
        <v>1</v>
      </c>
      <c r="H167" s="577"/>
      <c r="I167" s="610">
        <f>G167*11</f>
        <v>11</v>
      </c>
      <c r="J167" s="610"/>
      <c r="K167" s="610">
        <f>E167-I167</f>
        <v>0</v>
      </c>
      <c r="L167" s="610"/>
      <c r="M167" s="608">
        <f>IF(ISERROR(K167/E167),"",K167/E167)</f>
        <v>0</v>
      </c>
      <c r="N167" s="608"/>
      <c r="O167" s="607"/>
      <c r="P167" s="577" t="s">
        <v>216</v>
      </c>
      <c r="Q167" s="577"/>
      <c r="R167" s="606">
        <f>SUM(O86:U86)</f>
        <v>0</v>
      </c>
      <c r="S167" s="606"/>
      <c r="T167" s="601" t="str">
        <f>IF(ISERROR(R167/R173),"",R167/R173)</f>
        <v/>
      </c>
      <c r="U167" s="601"/>
      <c r="V167" s="577" t="s">
        <v>261</v>
      </c>
      <c r="W167" s="577"/>
      <c r="X167" s="604">
        <f>SUM(P28,P86,P121,P137,P148,P163)</f>
        <v>0</v>
      </c>
      <c r="Y167" s="604"/>
      <c r="Z167" s="601" t="str">
        <f>IF(ISERROR(X167/X173),"",X167/X173)</f>
        <v/>
      </c>
      <c r="AA167" s="601"/>
    </row>
    <row r="168" spans="1:27" ht="20.100000000000001" customHeight="1">
      <c r="A168" s="617"/>
      <c r="B168" s="554" t="s">
        <v>262</v>
      </c>
      <c r="C168" s="599">
        <v>1</v>
      </c>
      <c r="D168" s="600"/>
      <c r="E168" s="670">
        <f>C168*8</f>
        <v>8</v>
      </c>
      <c r="F168" s="670"/>
      <c r="G168" s="577">
        <v>1</v>
      </c>
      <c r="H168" s="577"/>
      <c r="I168" s="610">
        <f>G168*8</f>
        <v>8</v>
      </c>
      <c r="J168" s="610"/>
      <c r="K168" s="610">
        <f>E168-I168</f>
        <v>0</v>
      </c>
      <c r="L168" s="610"/>
      <c r="M168" s="608">
        <f>IF(ISERROR(K168/E168),"",K168/E168)</f>
        <v>0</v>
      </c>
      <c r="N168" s="608"/>
      <c r="O168" s="607"/>
      <c r="P168" s="577" t="s">
        <v>224</v>
      </c>
      <c r="Q168" s="577"/>
      <c r="R168" s="606">
        <f>SUM(O121:U121)</f>
        <v>0</v>
      </c>
      <c r="S168" s="606"/>
      <c r="T168" s="601" t="str">
        <f>IF(ISERROR(R168/R173),"",R168/R173)</f>
        <v/>
      </c>
      <c r="U168" s="601"/>
      <c r="V168" s="577" t="s">
        <v>263</v>
      </c>
      <c r="W168" s="577"/>
      <c r="X168" s="604">
        <f>SUM(P29,P87,P122,P138,P149,P164)</f>
        <v>0</v>
      </c>
      <c r="Y168" s="604"/>
      <c r="Z168" s="601" t="str">
        <f>IF(ISERROR(X168/X173),"",X168/X173)</f>
        <v/>
      </c>
      <c r="AA168" s="601"/>
    </row>
    <row r="169" spans="1:27" ht="20.100000000000001" customHeight="1">
      <c r="A169" s="617"/>
      <c r="B169" s="554" t="s">
        <v>264</v>
      </c>
      <c r="C169" s="599">
        <v>1</v>
      </c>
      <c r="D169" s="600"/>
      <c r="E169" s="670">
        <f>C169*11</f>
        <v>11</v>
      </c>
      <c r="F169" s="670"/>
      <c r="G169" s="577">
        <v>1</v>
      </c>
      <c r="H169" s="577"/>
      <c r="I169" s="610">
        <f>G169*11</f>
        <v>11</v>
      </c>
      <c r="J169" s="610"/>
      <c r="K169" s="610">
        <f>E169-I169</f>
        <v>0</v>
      </c>
      <c r="L169" s="610"/>
      <c r="M169" s="608">
        <f>IF(ISERROR(K169/E169),"",K169/E169)</f>
        <v>0</v>
      </c>
      <c r="N169" s="608"/>
      <c r="O169" s="607"/>
      <c r="P169" s="577" t="s">
        <v>231</v>
      </c>
      <c r="Q169" s="577"/>
      <c r="R169" s="606">
        <f>SUM(O137:U137)</f>
        <v>0</v>
      </c>
      <c r="S169" s="606"/>
      <c r="T169" s="601" t="str">
        <f>IF(ISERROR(R169/R173),"",R169/R173)</f>
        <v/>
      </c>
      <c r="U169" s="601"/>
      <c r="V169" s="577" t="s">
        <v>265</v>
      </c>
      <c r="W169" s="577"/>
      <c r="X169" s="604">
        <f>SUM(P31,P88,P123,P139,P150,P165)</f>
        <v>0</v>
      </c>
      <c r="Y169" s="604"/>
      <c r="Z169" s="601" t="str">
        <f>IF(ISERROR(X169/X173),"",X169/X173)</f>
        <v/>
      </c>
      <c r="AA169" s="601"/>
    </row>
    <row r="170" spans="1:27" ht="20.100000000000001" customHeight="1">
      <c r="A170" s="618"/>
      <c r="B170" s="554" t="s">
        <v>266</v>
      </c>
      <c r="C170" s="609">
        <f>SUM(C166:D169)</f>
        <v>4</v>
      </c>
      <c r="D170" s="583"/>
      <c r="E170" s="670">
        <f>SUM(E166:F169)</f>
        <v>41</v>
      </c>
      <c r="F170" s="670"/>
      <c r="G170" s="577">
        <f>SUM(G166:H169)</f>
        <v>4</v>
      </c>
      <c r="H170" s="577"/>
      <c r="I170" s="610">
        <f>SUM(I166:J169)</f>
        <v>41</v>
      </c>
      <c r="J170" s="610"/>
      <c r="K170" s="610">
        <f>SUM(K166:L169)</f>
        <v>0</v>
      </c>
      <c r="L170" s="610"/>
      <c r="M170" s="608">
        <f>IF(ISERROR(K170/E170),"",K170/E170)</f>
        <v>0</v>
      </c>
      <c r="N170" s="608"/>
      <c r="O170" s="607"/>
      <c r="P170" s="577" t="s">
        <v>234</v>
      </c>
      <c r="Q170" s="577"/>
      <c r="R170" s="606">
        <f>SUM(O148:U148)</f>
        <v>0</v>
      </c>
      <c r="S170" s="606"/>
      <c r="T170" s="601" t="str">
        <f>IF(ISERROR(R170/R173),"",R170/R173)</f>
        <v/>
      </c>
      <c r="U170" s="601"/>
      <c r="V170" s="577" t="s">
        <v>267</v>
      </c>
      <c r="W170" s="577"/>
      <c r="X170" s="604">
        <f>SUM(P32,P89,P124,P140,P151,P166)</f>
        <v>0</v>
      </c>
      <c r="Y170" s="604"/>
      <c r="Z170" s="601" t="str">
        <f>IF(ISERROR(X170/X173),"",X170/X173)</f>
        <v/>
      </c>
      <c r="AA170" s="601"/>
    </row>
    <row r="171" spans="1:27" ht="20.100000000000001" customHeight="1">
      <c r="A171" s="261" t="s">
        <v>472</v>
      </c>
      <c r="B171" s="554">
        <f>G164</f>
        <v>5943</v>
      </c>
      <c r="C171" s="587" t="s">
        <v>269</v>
      </c>
      <c r="D171" s="586"/>
      <c r="E171" s="669">
        <f>H164</f>
        <v>34369.869999999995</v>
      </c>
      <c r="F171" s="669"/>
      <c r="G171" s="577" t="s">
        <v>270</v>
      </c>
      <c r="H171" s="577"/>
      <c r="I171" s="605">
        <f>L164</f>
        <v>17.97766171794688</v>
      </c>
      <c r="J171" s="605"/>
      <c r="K171" s="607" t="s">
        <v>271</v>
      </c>
      <c r="L171" s="607"/>
      <c r="M171" s="605">
        <f>J164</f>
        <v>14.15</v>
      </c>
      <c r="N171" s="605"/>
      <c r="O171" s="607"/>
      <c r="P171" s="577" t="s">
        <v>244</v>
      </c>
      <c r="Q171" s="577"/>
      <c r="R171" s="606">
        <f>SUM(O163:U163)</f>
        <v>0</v>
      </c>
      <c r="S171" s="606"/>
      <c r="T171" s="601" t="str">
        <f>IF(ISERROR(R171/R173),"",R171/R173)</f>
        <v/>
      </c>
      <c r="U171" s="601"/>
      <c r="V171" s="577" t="s">
        <v>272</v>
      </c>
      <c r="W171" s="577"/>
      <c r="X171" s="604">
        <f>SUM(P33,P90,P125,P141,P152,P167)</f>
        <v>0</v>
      </c>
      <c r="Y171" s="604"/>
      <c r="Z171" s="601" t="str">
        <f>IF(ISERROR(X171/X173),"",X171/X173)</f>
        <v/>
      </c>
      <c r="AA171" s="601"/>
    </row>
    <row r="172" spans="1:27" ht="20.100000000000001" customHeight="1">
      <c r="A172" s="262" t="s">
        <v>473</v>
      </c>
      <c r="B172" s="554">
        <f>I164+C170</f>
        <v>424</v>
      </c>
      <c r="C172" s="584" t="s">
        <v>251</v>
      </c>
      <c r="D172" s="585"/>
      <c r="E172" s="669">
        <f>K164+I170</f>
        <v>371.57691780167249</v>
      </c>
      <c r="F172" s="669"/>
      <c r="G172" s="577" t="s">
        <v>274</v>
      </c>
      <c r="H172" s="577"/>
      <c r="I172" s="605">
        <f>B172-E172</f>
        <v>52.423082198327506</v>
      </c>
      <c r="J172" s="605"/>
      <c r="K172" s="607" t="s">
        <v>275</v>
      </c>
      <c r="L172" s="607"/>
      <c r="M172" s="608">
        <f>IF(ISERROR(I172/E172),"",I172/E172)</f>
        <v>0.14108271985373455</v>
      </c>
      <c r="N172" s="608"/>
      <c r="O172" s="607"/>
      <c r="P172" s="577" t="s">
        <v>245</v>
      </c>
      <c r="Q172" s="577"/>
      <c r="R172" s="606"/>
      <c r="S172" s="606"/>
      <c r="T172" s="601" t="str">
        <f>IF(ISERROR(R172/R173),"",R172/R173)</f>
        <v/>
      </c>
      <c r="U172" s="601"/>
      <c r="V172" s="577" t="s">
        <v>264</v>
      </c>
      <c r="W172" s="577"/>
      <c r="X172" s="604"/>
      <c r="Y172" s="604"/>
      <c r="Z172" s="601" t="str">
        <f>IF(ISERROR(X172/X173),"",X172/X173)</f>
        <v/>
      </c>
      <c r="AA172" s="601"/>
    </row>
    <row r="173" spans="1:27" ht="20.100000000000001" customHeight="1">
      <c r="A173" s="262" t="s">
        <v>474</v>
      </c>
      <c r="B173" s="554">
        <f>N164</f>
        <v>0</v>
      </c>
      <c r="C173" s="584" t="s">
        <v>277</v>
      </c>
      <c r="D173" s="585"/>
      <c r="E173" s="669">
        <f>IF(ISERROR(B173/B172),"",B173/B172)</f>
        <v>0</v>
      </c>
      <c r="F173" s="669"/>
      <c r="G173" s="577" t="s">
        <v>278</v>
      </c>
      <c r="H173" s="577"/>
      <c r="I173" s="607">
        <f>V164</f>
        <v>0</v>
      </c>
      <c r="J173" s="607"/>
      <c r="K173" s="607" t="s">
        <v>279</v>
      </c>
      <c r="L173" s="607"/>
      <c r="M173" s="608">
        <f t="array" ref="M173">IF(ISERROR(I173/B171),"",I173/B171)</f>
        <v>0</v>
      </c>
      <c r="N173" s="608"/>
      <c r="O173" s="607"/>
      <c r="P173" s="577" t="s">
        <v>266</v>
      </c>
      <c r="Q173" s="577"/>
      <c r="R173" s="606">
        <f>SUM(R166:S172)</f>
        <v>0</v>
      </c>
      <c r="S173" s="606"/>
      <c r="T173" s="601"/>
      <c r="U173" s="601"/>
      <c r="V173" s="577" t="s">
        <v>266</v>
      </c>
      <c r="W173" s="577"/>
      <c r="X173" s="604">
        <f>SUM(X166:Y172)</f>
        <v>0</v>
      </c>
      <c r="Y173" s="604"/>
      <c r="Z173" s="601"/>
      <c r="AA173" s="60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27" t="s">
        <v>475</v>
      </c>
      <c r="B175" s="630" t="s">
        <v>280</v>
      </c>
      <c r="C175" s="630" t="s">
        <v>281</v>
      </c>
      <c r="D175" s="630" t="s">
        <v>282</v>
      </c>
      <c r="E175" s="624" t="s">
        <v>283</v>
      </c>
      <c r="F175" s="624" t="s">
        <v>284</v>
      </c>
      <c r="G175" s="607" t="s">
        <v>285</v>
      </c>
      <c r="H175" s="607"/>
      <c r="I175" s="630" t="s">
        <v>286</v>
      </c>
      <c r="J175" s="636" t="s">
        <v>271</v>
      </c>
      <c r="K175" s="639" t="s">
        <v>287</v>
      </c>
      <c r="L175" s="630" t="s">
        <v>270</v>
      </c>
      <c r="M175" s="620" t="s">
        <v>288</v>
      </c>
      <c r="N175" s="622" t="s">
        <v>252</v>
      </c>
      <c r="O175" s="607" t="s">
        <v>289</v>
      </c>
      <c r="P175" s="607"/>
      <c r="Q175" s="607"/>
      <c r="R175" s="607"/>
      <c r="S175" s="607"/>
      <c r="T175" s="607"/>
      <c r="U175" s="607"/>
      <c r="V175" s="607" t="s">
        <v>290</v>
      </c>
      <c r="W175" s="622" t="s">
        <v>291</v>
      </c>
      <c r="X175" s="607" t="s">
        <v>292</v>
      </c>
      <c r="Y175" s="607"/>
      <c r="Z175" s="607"/>
      <c r="AA175" s="607"/>
    </row>
    <row r="176" spans="1:27" ht="21.95" hidden="1" customHeight="1">
      <c r="A176" s="628"/>
      <c r="B176" s="631"/>
      <c r="C176" s="631"/>
      <c r="D176" s="631"/>
      <c r="E176" s="625"/>
      <c r="F176" s="625"/>
      <c r="G176" s="607"/>
      <c r="H176" s="607"/>
      <c r="I176" s="631"/>
      <c r="J176" s="637"/>
      <c r="K176" s="640"/>
      <c r="L176" s="631"/>
      <c r="M176" s="621"/>
      <c r="N176" s="622"/>
      <c r="O176" s="607" t="s">
        <v>259</v>
      </c>
      <c r="P176" s="607" t="s">
        <v>261</v>
      </c>
      <c r="Q176" s="607" t="s">
        <v>263</v>
      </c>
      <c r="R176" s="623" t="s">
        <v>265</v>
      </c>
      <c r="S176" s="577" t="s">
        <v>267</v>
      </c>
      <c r="T176" s="607" t="s">
        <v>272</v>
      </c>
      <c r="U176" s="607" t="s">
        <v>264</v>
      </c>
      <c r="V176" s="607"/>
      <c r="W176" s="622"/>
      <c r="X176" s="607" t="s">
        <v>293</v>
      </c>
      <c r="Y176" s="607" t="s">
        <v>294</v>
      </c>
      <c r="Z176" s="607" t="s">
        <v>295</v>
      </c>
      <c r="AA176" s="607" t="s">
        <v>264</v>
      </c>
    </row>
    <row r="177" spans="1:27" ht="21.95" hidden="1" customHeight="1">
      <c r="A177" s="629"/>
      <c r="B177" s="632"/>
      <c r="C177" s="632"/>
      <c r="D177" s="632"/>
      <c r="E177" s="626"/>
      <c r="F177" s="626"/>
      <c r="G177" s="302" t="s">
        <v>296</v>
      </c>
      <c r="H177" s="558" t="s">
        <v>297</v>
      </c>
      <c r="I177" s="632"/>
      <c r="J177" s="638"/>
      <c r="K177" s="641"/>
      <c r="L177" s="632"/>
      <c r="M177" s="621"/>
      <c r="N177" s="622"/>
      <c r="O177" s="607"/>
      <c r="P177" s="607"/>
      <c r="Q177" s="607"/>
      <c r="R177" s="623"/>
      <c r="S177" s="577"/>
      <c r="T177" s="607"/>
      <c r="U177" s="607"/>
      <c r="V177" s="607"/>
      <c r="W177" s="622"/>
      <c r="X177" s="607"/>
      <c r="Y177" s="607"/>
      <c r="Z177" s="607"/>
      <c r="AA177" s="607"/>
    </row>
    <row r="178" spans="1:27" ht="20.100000000000001" hidden="1" customHeight="1">
      <c r="A178" s="253">
        <v>30100030</v>
      </c>
      <c r="B178" s="551" t="s">
        <v>178</v>
      </c>
      <c r="C178" s="125" t="s">
        <v>179</v>
      </c>
      <c r="D178" s="563">
        <v>5.03</v>
      </c>
      <c r="E178" s="563"/>
      <c r="F178" s="563"/>
      <c r="G178" s="146"/>
      <c r="H178" s="552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60"/>
      <c r="P178" s="560"/>
      <c r="Q178" s="560"/>
      <c r="R178" s="560"/>
      <c r="S178" s="560"/>
      <c r="T178" s="560"/>
      <c r="U178" s="56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63">
        <v>5.03</v>
      </c>
      <c r="E179" s="563"/>
      <c r="F179" s="563"/>
      <c r="G179" s="127"/>
      <c r="H179" s="552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60"/>
      <c r="P179" s="560"/>
      <c r="Q179" s="560"/>
      <c r="R179" s="560"/>
      <c r="S179" s="560"/>
      <c r="T179" s="560"/>
      <c r="U179" s="56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63">
        <v>5.03</v>
      </c>
      <c r="E180" s="563"/>
      <c r="F180" s="563"/>
      <c r="G180" s="127"/>
      <c r="H180" s="552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60"/>
      <c r="P180" s="560"/>
      <c r="Q180" s="560"/>
      <c r="R180" s="560"/>
      <c r="S180" s="560"/>
      <c r="T180" s="560"/>
      <c r="U180" s="56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63">
        <v>5.03</v>
      </c>
      <c r="E181" s="563"/>
      <c r="F181" s="563"/>
      <c r="G181" s="127"/>
      <c r="H181" s="552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60"/>
      <c r="P181" s="560"/>
      <c r="Q181" s="560"/>
      <c r="R181" s="560"/>
      <c r="S181" s="560"/>
      <c r="T181" s="560"/>
      <c r="U181" s="56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63">
        <v>5.03</v>
      </c>
      <c r="E182" s="563"/>
      <c r="F182" s="563"/>
      <c r="G182" s="127"/>
      <c r="H182" s="552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60"/>
      <c r="P182" s="560"/>
      <c r="Q182" s="560"/>
      <c r="R182" s="560"/>
      <c r="S182" s="560"/>
      <c r="T182" s="560"/>
      <c r="U182" s="56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63">
        <v>5.04</v>
      </c>
      <c r="E183" s="563"/>
      <c r="F183" s="366"/>
      <c r="G183" s="134"/>
      <c r="H183" s="552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60"/>
      <c r="P183" s="560"/>
      <c r="Q183" s="560"/>
      <c r="R183" s="560"/>
      <c r="S183" s="560"/>
      <c r="T183" s="560"/>
      <c r="U183" s="56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63">
        <v>5.03</v>
      </c>
      <c r="E184" s="563"/>
      <c r="F184" s="563"/>
      <c r="G184" s="127"/>
      <c r="H184" s="552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60"/>
      <c r="P184" s="560"/>
      <c r="Q184" s="560"/>
      <c r="R184" s="560"/>
      <c r="S184" s="560"/>
      <c r="T184" s="560"/>
      <c r="U184" s="56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63">
        <v>5.03</v>
      </c>
      <c r="E185" s="563"/>
      <c r="F185" s="563"/>
      <c r="G185" s="127"/>
      <c r="H185" s="552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60"/>
      <c r="P185" s="560"/>
      <c r="Q185" s="560"/>
      <c r="R185" s="560"/>
      <c r="S185" s="560"/>
      <c r="T185" s="560"/>
      <c r="U185" s="560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63">
        <v>5.04</v>
      </c>
      <c r="E186" s="563"/>
      <c r="F186" s="367"/>
      <c r="G186" s="127"/>
      <c r="H186" s="552">
        <f t="shared" si="43"/>
        <v>0</v>
      </c>
      <c r="I186" s="552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60"/>
      <c r="P186" s="560"/>
      <c r="Q186" s="560"/>
      <c r="R186" s="560"/>
      <c r="S186" s="560"/>
      <c r="T186" s="560"/>
      <c r="U186" s="560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63">
        <v>5.04</v>
      </c>
      <c r="E187" s="563"/>
      <c r="F187" s="367"/>
      <c r="G187" s="127"/>
      <c r="H187" s="552">
        <f t="shared" si="43"/>
        <v>0</v>
      </c>
      <c r="I187" s="552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60"/>
      <c r="P187" s="560"/>
      <c r="Q187" s="560"/>
      <c r="R187" s="560"/>
      <c r="S187" s="560"/>
      <c r="T187" s="560"/>
      <c r="U187" s="56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63"/>
      <c r="E188" s="563"/>
      <c r="F188" s="563"/>
      <c r="G188" s="127"/>
      <c r="H188" s="552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60"/>
      <c r="P188" s="560"/>
      <c r="Q188" s="560"/>
      <c r="R188" s="560"/>
      <c r="S188" s="560"/>
      <c r="T188" s="560"/>
      <c r="U188" s="56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63"/>
      <c r="E189" s="563"/>
      <c r="F189" s="563"/>
      <c r="G189" s="127"/>
      <c r="H189" s="552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60"/>
      <c r="P189" s="560"/>
      <c r="Q189" s="560"/>
      <c r="R189" s="560"/>
      <c r="S189" s="560"/>
      <c r="T189" s="560"/>
      <c r="U189" s="56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63">
        <v>5.0599999999999996</v>
      </c>
      <c r="E190" s="563"/>
      <c r="F190" s="563"/>
      <c r="G190" s="127"/>
      <c r="H190" s="552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60"/>
      <c r="P190" s="560"/>
      <c r="Q190" s="560"/>
      <c r="R190" s="560"/>
      <c r="S190" s="560"/>
      <c r="T190" s="560"/>
      <c r="U190" s="56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63">
        <v>5.09</v>
      </c>
      <c r="E191" s="563"/>
      <c r="F191" s="563"/>
      <c r="G191" s="127"/>
      <c r="H191" s="552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60"/>
      <c r="P191" s="560"/>
      <c r="Q191" s="560"/>
      <c r="R191" s="560"/>
      <c r="S191" s="560"/>
      <c r="T191" s="560"/>
      <c r="U191" s="560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63">
        <v>5.09</v>
      </c>
      <c r="E192" s="563"/>
      <c r="F192" s="563"/>
      <c r="G192" s="127"/>
      <c r="H192" s="552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60"/>
      <c r="P192" s="560"/>
      <c r="Q192" s="560"/>
      <c r="R192" s="560"/>
      <c r="S192" s="560"/>
      <c r="T192" s="560"/>
      <c r="U192" s="56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58" t="s">
        <v>190</v>
      </c>
      <c r="D193" s="563">
        <v>4.8</v>
      </c>
      <c r="E193" s="563"/>
      <c r="F193" s="563"/>
      <c r="G193" s="127"/>
      <c r="H193" s="552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60"/>
      <c r="P193" s="560"/>
      <c r="Q193" s="560"/>
      <c r="R193" s="560"/>
      <c r="S193" s="560"/>
      <c r="T193" s="560"/>
      <c r="U193" s="56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58" t="s">
        <v>187</v>
      </c>
      <c r="D194" s="563">
        <v>4.8</v>
      </c>
      <c r="E194" s="563"/>
      <c r="F194" s="563"/>
      <c r="G194" s="127"/>
      <c r="H194" s="552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60"/>
      <c r="P194" s="560"/>
      <c r="Q194" s="560"/>
      <c r="R194" s="560"/>
      <c r="S194" s="560"/>
      <c r="T194" s="560"/>
      <c r="U194" s="56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58" t="s">
        <v>179</v>
      </c>
      <c r="D195" s="563">
        <v>4.8</v>
      </c>
      <c r="E195" s="563"/>
      <c r="F195" s="563"/>
      <c r="G195" s="127"/>
      <c r="H195" s="552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60"/>
      <c r="P195" s="560"/>
      <c r="Q195" s="560"/>
      <c r="R195" s="560"/>
      <c r="S195" s="560"/>
      <c r="T195" s="560"/>
      <c r="U195" s="56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58" t="s">
        <v>199</v>
      </c>
      <c r="D196" s="563">
        <v>4.8</v>
      </c>
      <c r="E196" s="563"/>
      <c r="F196" s="563"/>
      <c r="G196" s="127"/>
      <c r="H196" s="552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60"/>
      <c r="P196" s="560"/>
      <c r="Q196" s="560"/>
      <c r="R196" s="560"/>
      <c r="S196" s="560"/>
      <c r="T196" s="560"/>
      <c r="U196" s="56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63">
        <v>4.99</v>
      </c>
      <c r="E197" s="563"/>
      <c r="F197" s="563"/>
      <c r="G197" s="127"/>
      <c r="H197" s="552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60"/>
      <c r="P197" s="560"/>
      <c r="Q197" s="560"/>
      <c r="R197" s="560"/>
      <c r="S197" s="560"/>
      <c r="T197" s="560"/>
      <c r="U197" s="56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63">
        <v>4.99</v>
      </c>
      <c r="E198" s="563"/>
      <c r="F198" s="563"/>
      <c r="G198" s="127"/>
      <c r="H198" s="552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60"/>
      <c r="P198" s="560"/>
      <c r="Q198" s="560"/>
      <c r="R198" s="560"/>
      <c r="S198" s="560"/>
      <c r="T198" s="560"/>
      <c r="U198" s="56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11" t="s">
        <v>201</v>
      </c>
      <c r="B199" s="612"/>
      <c r="C199" s="5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51" t="s">
        <v>206</v>
      </c>
      <c r="C200" s="125" t="s">
        <v>199</v>
      </c>
      <c r="D200" s="563">
        <v>5.03</v>
      </c>
      <c r="E200" s="563"/>
      <c r="F200" s="563"/>
      <c r="G200" s="127"/>
      <c r="H200" s="552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56"/>
      <c r="P200" s="556"/>
      <c r="Q200" s="556"/>
      <c r="R200" s="556"/>
      <c r="S200" s="556"/>
      <c r="T200" s="556"/>
      <c r="U200" s="556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51" t="s">
        <v>425</v>
      </c>
      <c r="C201" s="177" t="s">
        <v>427</v>
      </c>
      <c r="D201" s="563">
        <v>5.03</v>
      </c>
      <c r="E201" s="563"/>
      <c r="F201" s="563"/>
      <c r="G201" s="127"/>
      <c r="H201" s="552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56"/>
      <c r="P201" s="556"/>
      <c r="Q201" s="556"/>
      <c r="R201" s="556"/>
      <c r="S201" s="556"/>
      <c r="T201" s="556"/>
      <c r="U201" s="556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51" t="s">
        <v>206</v>
      </c>
      <c r="C202" s="125" t="s">
        <v>186</v>
      </c>
      <c r="D202" s="563">
        <v>5.03</v>
      </c>
      <c r="E202" s="563"/>
      <c r="F202" s="563"/>
      <c r="G202" s="127"/>
      <c r="H202" s="552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56"/>
      <c r="P202" s="556"/>
      <c r="Q202" s="556"/>
      <c r="R202" s="556"/>
      <c r="S202" s="556"/>
      <c r="T202" s="556"/>
      <c r="U202" s="556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51" t="s">
        <v>206</v>
      </c>
      <c r="C203" s="125" t="s">
        <v>203</v>
      </c>
      <c r="D203" s="563">
        <v>5.03</v>
      </c>
      <c r="E203" s="563"/>
      <c r="F203" s="563"/>
      <c r="G203" s="127"/>
      <c r="H203" s="552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56"/>
      <c r="P203" s="556"/>
      <c r="Q203" s="556"/>
      <c r="R203" s="556"/>
      <c r="S203" s="556"/>
      <c r="T203" s="556"/>
      <c r="U203" s="556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51" t="s">
        <v>206</v>
      </c>
      <c r="C204" s="125" t="s">
        <v>207</v>
      </c>
      <c r="D204" s="563">
        <v>5.03</v>
      </c>
      <c r="E204" s="563"/>
      <c r="F204" s="563"/>
      <c r="G204" s="127"/>
      <c r="H204" s="552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56"/>
      <c r="P204" s="556"/>
      <c r="Q204" s="556"/>
      <c r="R204" s="556"/>
      <c r="S204" s="556"/>
      <c r="T204" s="556"/>
      <c r="U204" s="556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51" t="s">
        <v>414</v>
      </c>
      <c r="C205" s="177" t="s">
        <v>415</v>
      </c>
      <c r="D205" s="563">
        <v>5.03</v>
      </c>
      <c r="E205" s="563"/>
      <c r="F205" s="563"/>
      <c r="G205" s="127"/>
      <c r="H205" s="552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56"/>
      <c r="P205" s="556"/>
      <c r="Q205" s="556"/>
      <c r="R205" s="556"/>
      <c r="S205" s="556"/>
      <c r="T205" s="556"/>
      <c r="U205" s="556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51" t="s">
        <v>414</v>
      </c>
      <c r="C206" s="177" t="s">
        <v>416</v>
      </c>
      <c r="D206" s="563">
        <v>5.03</v>
      </c>
      <c r="E206" s="563"/>
      <c r="F206" s="563"/>
      <c r="G206" s="127"/>
      <c r="H206" s="552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56"/>
      <c r="P206" s="556"/>
      <c r="Q206" s="556"/>
      <c r="R206" s="556"/>
      <c r="S206" s="556"/>
      <c r="T206" s="556"/>
      <c r="U206" s="556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51" t="s">
        <v>414</v>
      </c>
      <c r="C207" s="177" t="s">
        <v>61</v>
      </c>
      <c r="D207" s="563">
        <v>5.03</v>
      </c>
      <c r="E207" s="563"/>
      <c r="F207" s="563"/>
      <c r="G207" s="127"/>
      <c r="H207" s="552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56"/>
      <c r="P207" s="556"/>
      <c r="Q207" s="556"/>
      <c r="R207" s="556"/>
      <c r="S207" s="556"/>
      <c r="T207" s="556"/>
      <c r="U207" s="556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51" t="s">
        <v>208</v>
      </c>
      <c r="C208" s="125" t="s">
        <v>179</v>
      </c>
      <c r="D208" s="563">
        <v>5.08</v>
      </c>
      <c r="E208" s="563"/>
      <c r="F208" s="563"/>
      <c r="G208" s="127"/>
      <c r="H208" s="552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56"/>
      <c r="P208" s="556"/>
      <c r="Q208" s="556"/>
      <c r="R208" s="556"/>
      <c r="S208" s="556"/>
      <c r="T208" s="556"/>
      <c r="U208" s="556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51" t="s">
        <v>208</v>
      </c>
      <c r="C209" s="125" t="s">
        <v>204</v>
      </c>
      <c r="D209" s="563">
        <v>5.08</v>
      </c>
      <c r="E209" s="563"/>
      <c r="F209" s="563"/>
      <c r="G209" s="127"/>
      <c r="H209" s="552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56"/>
      <c r="P209" s="556"/>
      <c r="Q209" s="556"/>
      <c r="R209" s="556"/>
      <c r="S209" s="556"/>
      <c r="T209" s="556"/>
      <c r="U209" s="556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51" t="s">
        <v>208</v>
      </c>
      <c r="C210" s="125" t="s">
        <v>205</v>
      </c>
      <c r="D210" s="563">
        <v>5.08</v>
      </c>
      <c r="E210" s="563"/>
      <c r="F210" s="563"/>
      <c r="G210" s="127"/>
      <c r="H210" s="552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56"/>
      <c r="P210" s="556"/>
      <c r="Q210" s="556"/>
      <c r="R210" s="556"/>
      <c r="S210" s="556"/>
      <c r="T210" s="556"/>
      <c r="U210" s="556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51" t="s">
        <v>208</v>
      </c>
      <c r="C211" s="125" t="s">
        <v>186</v>
      </c>
      <c r="D211" s="563">
        <v>5.08</v>
      </c>
      <c r="E211" s="563"/>
      <c r="F211" s="563"/>
      <c r="G211" s="127"/>
      <c r="H211" s="552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56"/>
      <c r="P211" s="556"/>
      <c r="Q211" s="556"/>
      <c r="R211" s="556"/>
      <c r="S211" s="556"/>
      <c r="T211" s="556"/>
      <c r="U211" s="556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51" t="s">
        <v>208</v>
      </c>
      <c r="C212" s="125" t="s">
        <v>203</v>
      </c>
      <c r="D212" s="563">
        <v>5.08</v>
      </c>
      <c r="E212" s="563"/>
      <c r="F212" s="563"/>
      <c r="G212" s="127"/>
      <c r="H212" s="552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56"/>
      <c r="P212" s="556"/>
      <c r="Q212" s="556"/>
      <c r="R212" s="556"/>
      <c r="S212" s="556"/>
      <c r="T212" s="556"/>
      <c r="U212" s="556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51" t="s">
        <v>208</v>
      </c>
      <c r="C213" s="125" t="s">
        <v>199</v>
      </c>
      <c r="D213" s="563">
        <v>5.08</v>
      </c>
      <c r="E213" s="563"/>
      <c r="F213" s="563"/>
      <c r="G213" s="127"/>
      <c r="H213" s="552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60"/>
      <c r="P213" s="560"/>
      <c r="Q213" s="560"/>
      <c r="R213" s="560"/>
      <c r="S213" s="560"/>
      <c r="T213" s="560"/>
      <c r="U213" s="560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51" t="s">
        <v>208</v>
      </c>
      <c r="C214" s="125" t="s">
        <v>187</v>
      </c>
      <c r="D214" s="563">
        <v>5.08</v>
      </c>
      <c r="E214" s="563"/>
      <c r="F214" s="563"/>
      <c r="G214" s="127"/>
      <c r="H214" s="552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56"/>
      <c r="P214" s="556"/>
      <c r="Q214" s="556"/>
      <c r="R214" s="556"/>
      <c r="S214" s="556"/>
      <c r="T214" s="556"/>
      <c r="U214" s="556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51" t="s">
        <v>208</v>
      </c>
      <c r="C215" s="125" t="s">
        <v>207</v>
      </c>
      <c r="D215" s="563">
        <v>5.08</v>
      </c>
      <c r="E215" s="563"/>
      <c r="F215" s="563"/>
      <c r="G215" s="127"/>
      <c r="H215" s="552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60"/>
      <c r="P215" s="560"/>
      <c r="Q215" s="560"/>
      <c r="R215" s="560"/>
      <c r="S215" s="560"/>
      <c r="T215" s="560"/>
      <c r="U215" s="560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51" t="s">
        <v>209</v>
      </c>
      <c r="C216" s="125" t="s">
        <v>194</v>
      </c>
      <c r="D216" s="563">
        <v>5.03</v>
      </c>
      <c r="E216" s="563"/>
      <c r="F216" s="563"/>
      <c r="G216" s="127"/>
      <c r="H216" s="552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56"/>
      <c r="P216" s="556"/>
      <c r="Q216" s="556"/>
      <c r="R216" s="556"/>
      <c r="S216" s="556"/>
      <c r="T216" s="556"/>
      <c r="U216" s="556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51" t="s">
        <v>209</v>
      </c>
      <c r="C217" s="125" t="s">
        <v>179</v>
      </c>
      <c r="D217" s="563">
        <v>5.03</v>
      </c>
      <c r="E217" s="563"/>
      <c r="F217" s="563"/>
      <c r="G217" s="127"/>
      <c r="H217" s="552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56"/>
      <c r="P217" s="556"/>
      <c r="Q217" s="556"/>
      <c r="R217" s="556"/>
      <c r="S217" s="556"/>
      <c r="T217" s="556"/>
      <c r="U217" s="556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51" t="s">
        <v>209</v>
      </c>
      <c r="C218" s="125" t="s">
        <v>195</v>
      </c>
      <c r="D218" s="563">
        <v>5.03</v>
      </c>
      <c r="E218" s="563"/>
      <c r="F218" s="563"/>
      <c r="G218" s="127"/>
      <c r="H218" s="552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56"/>
      <c r="P218" s="556"/>
      <c r="Q218" s="556"/>
      <c r="R218" s="556"/>
      <c r="S218" s="556"/>
      <c r="T218" s="556"/>
      <c r="U218" s="556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51" t="s">
        <v>209</v>
      </c>
      <c r="C219" s="125" t="s">
        <v>204</v>
      </c>
      <c r="D219" s="563">
        <v>5.03</v>
      </c>
      <c r="E219" s="563"/>
      <c r="F219" s="563"/>
      <c r="G219" s="127"/>
      <c r="H219" s="552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56"/>
      <c r="P219" s="556"/>
      <c r="Q219" s="556"/>
      <c r="R219" s="556"/>
      <c r="S219" s="556"/>
      <c r="T219" s="556"/>
      <c r="U219" s="556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51" t="s">
        <v>382</v>
      </c>
      <c r="C220" s="177" t="s">
        <v>383</v>
      </c>
      <c r="D220" s="563">
        <v>5.03</v>
      </c>
      <c r="E220" s="563"/>
      <c r="F220" s="563"/>
      <c r="G220" s="127"/>
      <c r="H220" s="552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56"/>
      <c r="P220" s="556"/>
      <c r="Q220" s="556"/>
      <c r="R220" s="556"/>
      <c r="S220" s="556"/>
      <c r="T220" s="556"/>
      <c r="U220" s="556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51" t="s">
        <v>382</v>
      </c>
      <c r="C221" s="177" t="s">
        <v>384</v>
      </c>
      <c r="D221" s="563">
        <v>5.03</v>
      </c>
      <c r="E221" s="563"/>
      <c r="F221" s="563"/>
      <c r="G221" s="127"/>
      <c r="H221" s="552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56"/>
      <c r="P221" s="556"/>
      <c r="Q221" s="556"/>
      <c r="R221" s="556"/>
      <c r="S221" s="556"/>
      <c r="T221" s="556"/>
      <c r="U221" s="556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51" t="s">
        <v>382</v>
      </c>
      <c r="C222" s="177" t="s">
        <v>389</v>
      </c>
      <c r="D222" s="563">
        <v>5.03</v>
      </c>
      <c r="E222" s="563"/>
      <c r="F222" s="563"/>
      <c r="G222" s="127"/>
      <c r="H222" s="552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56"/>
      <c r="P222" s="556"/>
      <c r="Q222" s="556"/>
      <c r="R222" s="556"/>
      <c r="S222" s="556"/>
      <c r="T222" s="556"/>
      <c r="U222" s="556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51" t="s">
        <v>382</v>
      </c>
      <c r="C223" s="177" t="s">
        <v>391</v>
      </c>
      <c r="D223" s="563">
        <v>5.03</v>
      </c>
      <c r="E223" s="563"/>
      <c r="F223" s="563"/>
      <c r="G223" s="127"/>
      <c r="H223" s="552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56"/>
      <c r="P223" s="556"/>
      <c r="Q223" s="556"/>
      <c r="R223" s="556"/>
      <c r="S223" s="556"/>
      <c r="T223" s="556"/>
      <c r="U223" s="556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51" t="s">
        <v>418</v>
      </c>
      <c r="C224" s="177" t="s">
        <v>364</v>
      </c>
      <c r="D224" s="563">
        <v>5.03</v>
      </c>
      <c r="E224" s="563"/>
      <c r="F224" s="563"/>
      <c r="G224" s="127"/>
      <c r="H224" s="552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56"/>
      <c r="P224" s="556"/>
      <c r="Q224" s="556"/>
      <c r="R224" s="556"/>
      <c r="S224" s="556"/>
      <c r="T224" s="556"/>
      <c r="U224" s="556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51" t="s">
        <v>418</v>
      </c>
      <c r="C225" s="177" t="s">
        <v>365</v>
      </c>
      <c r="D225" s="563">
        <v>5.03</v>
      </c>
      <c r="E225" s="563"/>
      <c r="F225" s="563"/>
      <c r="G225" s="127"/>
      <c r="H225" s="552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56"/>
      <c r="P225" s="556"/>
      <c r="Q225" s="556"/>
      <c r="R225" s="556"/>
      <c r="S225" s="556"/>
      <c r="T225" s="556"/>
      <c r="U225" s="556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51" t="s">
        <v>418</v>
      </c>
      <c r="C226" s="177" t="s">
        <v>366</v>
      </c>
      <c r="D226" s="563">
        <v>5.03</v>
      </c>
      <c r="E226" s="563"/>
      <c r="F226" s="563"/>
      <c r="G226" s="127"/>
      <c r="H226" s="552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56"/>
      <c r="P226" s="556"/>
      <c r="Q226" s="556"/>
      <c r="R226" s="556"/>
      <c r="S226" s="556"/>
      <c r="T226" s="556"/>
      <c r="U226" s="556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51" t="s">
        <v>418</v>
      </c>
      <c r="C227" s="177" t="s">
        <v>367</v>
      </c>
      <c r="D227" s="563">
        <v>5.03</v>
      </c>
      <c r="E227" s="563"/>
      <c r="F227" s="563"/>
      <c r="G227" s="127"/>
      <c r="H227" s="552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56"/>
      <c r="P227" s="556"/>
      <c r="Q227" s="556"/>
      <c r="R227" s="556"/>
      <c r="S227" s="556"/>
      <c r="T227" s="556"/>
      <c r="U227" s="556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63">
        <v>5.03</v>
      </c>
      <c r="E228" s="563"/>
      <c r="F228" s="563"/>
      <c r="G228" s="146"/>
      <c r="H228" s="552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60"/>
      <c r="P228" s="560"/>
      <c r="Q228" s="560"/>
      <c r="R228" s="560"/>
      <c r="S228" s="560"/>
      <c r="T228" s="560"/>
      <c r="U228" s="56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63">
        <v>5.03</v>
      </c>
      <c r="E229" s="563"/>
      <c r="F229" s="563"/>
      <c r="G229" s="146"/>
      <c r="H229" s="552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60"/>
      <c r="P229" s="560"/>
      <c r="Q229" s="560"/>
      <c r="R229" s="560"/>
      <c r="S229" s="560"/>
      <c r="T229" s="560"/>
      <c r="U229" s="56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63">
        <v>5.03</v>
      </c>
      <c r="E230" s="563"/>
      <c r="F230" s="563"/>
      <c r="G230" s="146"/>
      <c r="H230" s="552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60"/>
      <c r="P230" s="560"/>
      <c r="Q230" s="560"/>
      <c r="R230" s="560"/>
      <c r="S230" s="560"/>
      <c r="T230" s="560"/>
      <c r="U230" s="56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63">
        <v>5.03</v>
      </c>
      <c r="E231" s="563"/>
      <c r="F231" s="563"/>
      <c r="G231" s="127"/>
      <c r="H231" s="552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60"/>
      <c r="P231" s="560"/>
      <c r="Q231" s="560"/>
      <c r="R231" s="560"/>
      <c r="S231" s="560"/>
      <c r="T231" s="560"/>
      <c r="U231" s="56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63">
        <v>5.03</v>
      </c>
      <c r="E232" s="563"/>
      <c r="F232" s="563"/>
      <c r="G232" s="127"/>
      <c r="H232" s="552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60"/>
      <c r="P232" s="560"/>
      <c r="Q232" s="560"/>
      <c r="R232" s="560"/>
      <c r="S232" s="560"/>
      <c r="T232" s="560"/>
      <c r="U232" s="56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63">
        <v>5.03</v>
      </c>
      <c r="E233" s="563"/>
      <c r="F233" s="563"/>
      <c r="G233" s="127"/>
      <c r="H233" s="552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60"/>
      <c r="P233" s="560"/>
      <c r="Q233" s="560"/>
      <c r="R233" s="560"/>
      <c r="S233" s="560"/>
      <c r="T233" s="560"/>
      <c r="U233" s="56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63">
        <v>5.03</v>
      </c>
      <c r="E234" s="563"/>
      <c r="F234" s="563"/>
      <c r="G234" s="127"/>
      <c r="H234" s="552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60"/>
      <c r="P234" s="560"/>
      <c r="Q234" s="560"/>
      <c r="R234" s="560"/>
      <c r="S234" s="560"/>
      <c r="T234" s="560"/>
      <c r="U234" s="56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63">
        <v>5.03</v>
      </c>
      <c r="E235" s="563"/>
      <c r="F235" s="563"/>
      <c r="G235" s="127"/>
      <c r="H235" s="552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60"/>
      <c r="P235" s="560"/>
      <c r="Q235" s="560"/>
      <c r="R235" s="560"/>
      <c r="S235" s="560"/>
      <c r="T235" s="560"/>
      <c r="U235" s="56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63">
        <v>5.03</v>
      </c>
      <c r="E236" s="563"/>
      <c r="F236" s="563"/>
      <c r="G236" s="127"/>
      <c r="H236" s="552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60"/>
      <c r="P236" s="560"/>
      <c r="Q236" s="560"/>
      <c r="R236" s="560"/>
      <c r="S236" s="560"/>
      <c r="T236" s="560"/>
      <c r="U236" s="56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63">
        <v>5.03</v>
      </c>
      <c r="E237" s="563"/>
      <c r="F237" s="563"/>
      <c r="G237" s="127"/>
      <c r="H237" s="552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60"/>
      <c r="P237" s="560"/>
      <c r="Q237" s="560"/>
      <c r="R237" s="560"/>
      <c r="S237" s="560"/>
      <c r="T237" s="560"/>
      <c r="U237" s="56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63">
        <v>5.03</v>
      </c>
      <c r="E238" s="563"/>
      <c r="F238" s="563"/>
      <c r="G238" s="127"/>
      <c r="H238" s="552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60"/>
      <c r="P238" s="560"/>
      <c r="Q238" s="560"/>
      <c r="R238" s="560"/>
      <c r="S238" s="560"/>
      <c r="T238" s="560"/>
      <c r="U238" s="560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63">
        <v>5</v>
      </c>
      <c r="E239" s="563"/>
      <c r="F239" s="563"/>
      <c r="G239" s="127"/>
      <c r="H239" s="552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60"/>
      <c r="P239" s="560"/>
      <c r="Q239" s="560"/>
      <c r="R239" s="560"/>
      <c r="S239" s="560"/>
      <c r="T239" s="560"/>
      <c r="U239" s="56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63">
        <v>5.03</v>
      </c>
      <c r="E240" s="563"/>
      <c r="F240" s="563"/>
      <c r="G240" s="127"/>
      <c r="H240" s="552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60"/>
      <c r="P240" s="560"/>
      <c r="Q240" s="560"/>
      <c r="R240" s="560"/>
      <c r="S240" s="560"/>
      <c r="T240" s="560"/>
      <c r="U240" s="56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63">
        <v>5.03</v>
      </c>
      <c r="E241" s="563"/>
      <c r="F241" s="563"/>
      <c r="G241" s="127"/>
      <c r="H241" s="552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60"/>
      <c r="P241" s="560"/>
      <c r="Q241" s="560"/>
      <c r="R241" s="560"/>
      <c r="S241" s="560"/>
      <c r="T241" s="560"/>
      <c r="U241" s="56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63"/>
      <c r="E242" s="563"/>
      <c r="F242" s="563"/>
      <c r="G242" s="127"/>
      <c r="H242" s="552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60"/>
      <c r="P242" s="560"/>
      <c r="Q242" s="560"/>
      <c r="R242" s="560"/>
      <c r="S242" s="560"/>
      <c r="T242" s="560"/>
      <c r="U242" s="56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63">
        <v>5.0599999999999996</v>
      </c>
      <c r="E243" s="563"/>
      <c r="F243" s="563"/>
      <c r="G243" s="127"/>
      <c r="H243" s="552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60"/>
      <c r="P243" s="560"/>
      <c r="Q243" s="560"/>
      <c r="R243" s="560"/>
      <c r="S243" s="560"/>
      <c r="T243" s="560"/>
      <c r="U243" s="56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63">
        <v>5.0599999999999996</v>
      </c>
      <c r="E244" s="563"/>
      <c r="F244" s="563"/>
      <c r="G244" s="127"/>
      <c r="H244" s="552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60"/>
      <c r="P244" s="560"/>
      <c r="Q244" s="560"/>
      <c r="R244" s="560"/>
      <c r="S244" s="560"/>
      <c r="T244" s="560"/>
      <c r="U244" s="56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63">
        <v>5.0599999999999996</v>
      </c>
      <c r="E245" s="563"/>
      <c r="F245" s="563"/>
      <c r="G245" s="127"/>
      <c r="H245" s="552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60"/>
      <c r="P245" s="560"/>
      <c r="Q245" s="560"/>
      <c r="R245" s="560"/>
      <c r="S245" s="560"/>
      <c r="T245" s="560"/>
      <c r="U245" s="56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63">
        <v>5.0599999999999996</v>
      </c>
      <c r="E246" s="563"/>
      <c r="F246" s="563"/>
      <c r="G246" s="127"/>
      <c r="H246" s="552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60"/>
      <c r="P246" s="560"/>
      <c r="Q246" s="560"/>
      <c r="R246" s="560"/>
      <c r="S246" s="560"/>
      <c r="T246" s="560"/>
      <c r="U246" s="56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63"/>
      <c r="E247" s="563"/>
      <c r="F247" s="563"/>
      <c r="G247" s="127"/>
      <c r="H247" s="552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60"/>
      <c r="P247" s="560"/>
      <c r="Q247" s="560"/>
      <c r="R247" s="560"/>
      <c r="S247" s="560"/>
      <c r="T247" s="560"/>
      <c r="U247" s="56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63"/>
      <c r="E248" s="563"/>
      <c r="F248" s="563"/>
      <c r="G248" s="127"/>
      <c r="H248" s="552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60"/>
      <c r="P248" s="560"/>
      <c r="Q248" s="560"/>
      <c r="R248" s="560"/>
      <c r="S248" s="560"/>
      <c r="T248" s="560"/>
      <c r="U248" s="56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63"/>
      <c r="E249" s="563"/>
      <c r="F249" s="563"/>
      <c r="G249" s="127"/>
      <c r="H249" s="552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60"/>
      <c r="P249" s="560"/>
      <c r="Q249" s="560"/>
      <c r="R249" s="560"/>
      <c r="S249" s="560"/>
      <c r="T249" s="560"/>
      <c r="U249" s="56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63"/>
      <c r="E250" s="563"/>
      <c r="F250" s="563"/>
      <c r="G250" s="127"/>
      <c r="H250" s="552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60"/>
      <c r="P250" s="560"/>
      <c r="Q250" s="560"/>
      <c r="R250" s="560"/>
      <c r="S250" s="560"/>
      <c r="T250" s="560"/>
      <c r="U250" s="56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63"/>
      <c r="E251" s="563"/>
      <c r="F251" s="563"/>
      <c r="G251" s="127"/>
      <c r="H251" s="552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60"/>
      <c r="P251" s="560"/>
      <c r="Q251" s="560"/>
      <c r="R251" s="560"/>
      <c r="S251" s="560"/>
      <c r="T251" s="560"/>
      <c r="U251" s="56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63"/>
      <c r="E252" s="563"/>
      <c r="F252" s="563"/>
      <c r="G252" s="127"/>
      <c r="H252" s="552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60"/>
      <c r="P252" s="560"/>
      <c r="Q252" s="560"/>
      <c r="R252" s="560"/>
      <c r="S252" s="560"/>
      <c r="T252" s="560"/>
      <c r="U252" s="56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63"/>
      <c r="E253" s="563"/>
      <c r="F253" s="563"/>
      <c r="G253" s="127"/>
      <c r="H253" s="552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60"/>
      <c r="P253" s="560"/>
      <c r="Q253" s="560"/>
      <c r="R253" s="560"/>
      <c r="S253" s="560"/>
      <c r="T253" s="560"/>
      <c r="U253" s="56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63"/>
      <c r="E254" s="563"/>
      <c r="F254" s="563"/>
      <c r="G254" s="127"/>
      <c r="H254" s="552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60"/>
      <c r="P254" s="560"/>
      <c r="Q254" s="560"/>
      <c r="R254" s="560"/>
      <c r="S254" s="560"/>
      <c r="T254" s="560"/>
      <c r="U254" s="56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63"/>
      <c r="E255" s="563"/>
      <c r="F255" s="563"/>
      <c r="G255" s="127"/>
      <c r="H255" s="552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60"/>
      <c r="P255" s="560"/>
      <c r="Q255" s="560"/>
      <c r="R255" s="560"/>
      <c r="S255" s="560"/>
      <c r="T255" s="560"/>
      <c r="U255" s="56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63"/>
      <c r="E256" s="563"/>
      <c r="F256" s="563"/>
      <c r="G256" s="127"/>
      <c r="H256" s="552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60"/>
      <c r="P256" s="560"/>
      <c r="Q256" s="560"/>
      <c r="R256" s="560"/>
      <c r="S256" s="560"/>
      <c r="T256" s="560"/>
      <c r="U256" s="560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9" t="s">
        <v>216</v>
      </c>
      <c r="B257" s="619"/>
      <c r="C257" s="561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51" t="s">
        <v>217</v>
      </c>
      <c r="C258" s="125" t="s">
        <v>179</v>
      </c>
      <c r="D258" s="563">
        <v>5.03</v>
      </c>
      <c r="E258" s="563"/>
      <c r="F258" s="563"/>
      <c r="G258" s="127"/>
      <c r="H258" s="552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60"/>
      <c r="P258" s="560"/>
      <c r="Q258" s="560"/>
      <c r="R258" s="560"/>
      <c r="S258" s="560"/>
      <c r="T258" s="560"/>
      <c r="U258" s="56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51" t="s">
        <v>217</v>
      </c>
      <c r="C259" s="125" t="s">
        <v>186</v>
      </c>
      <c r="D259" s="563">
        <v>5.03</v>
      </c>
      <c r="E259" s="563"/>
      <c r="F259" s="563"/>
      <c r="G259" s="127"/>
      <c r="H259" s="552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60"/>
      <c r="P259" s="560"/>
      <c r="Q259" s="560"/>
      <c r="R259" s="560"/>
      <c r="S259" s="560"/>
      <c r="T259" s="560"/>
      <c r="U259" s="56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51" t="s">
        <v>217</v>
      </c>
      <c r="C260" s="125" t="s">
        <v>204</v>
      </c>
      <c r="D260" s="563">
        <v>5.03</v>
      </c>
      <c r="E260" s="563"/>
      <c r="F260" s="563"/>
      <c r="G260" s="127"/>
      <c r="H260" s="552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60"/>
      <c r="P260" s="560"/>
      <c r="Q260" s="560"/>
      <c r="R260" s="560"/>
      <c r="S260" s="560"/>
      <c r="T260" s="560"/>
      <c r="U260" s="56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63">
        <v>5.03</v>
      </c>
      <c r="E261" s="563"/>
      <c r="F261" s="563"/>
      <c r="G261" s="127"/>
      <c r="H261" s="552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60"/>
      <c r="P261" s="560"/>
      <c r="Q261" s="560"/>
      <c r="R261" s="560"/>
      <c r="S261" s="560"/>
      <c r="T261" s="560"/>
      <c r="U261" s="56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63">
        <v>5.03</v>
      </c>
      <c r="E262" s="563"/>
      <c r="F262" s="563"/>
      <c r="G262" s="127"/>
      <c r="H262" s="552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60"/>
      <c r="P262" s="560"/>
      <c r="Q262" s="560"/>
      <c r="R262" s="560"/>
      <c r="S262" s="560"/>
      <c r="T262" s="560"/>
      <c r="U262" s="56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63">
        <v>5.03</v>
      </c>
      <c r="E263" s="563"/>
      <c r="F263" s="563"/>
      <c r="G263" s="127"/>
      <c r="H263" s="552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60"/>
      <c r="P263" s="560"/>
      <c r="Q263" s="560"/>
      <c r="R263" s="560"/>
      <c r="S263" s="560"/>
      <c r="T263" s="560"/>
      <c r="U263" s="56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63">
        <v>5.03</v>
      </c>
      <c r="E264" s="563"/>
      <c r="F264" s="563"/>
      <c r="G264" s="127"/>
      <c r="H264" s="552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60"/>
      <c r="P264" s="560"/>
      <c r="Q264" s="560"/>
      <c r="R264" s="560"/>
      <c r="S264" s="560"/>
      <c r="T264" s="560"/>
      <c r="U264" s="56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63">
        <v>5.03</v>
      </c>
      <c r="E265" s="563"/>
      <c r="F265" s="563"/>
      <c r="G265" s="127"/>
      <c r="H265" s="552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60"/>
      <c r="P265" s="560"/>
      <c r="Q265" s="560"/>
      <c r="R265" s="560"/>
      <c r="S265" s="560"/>
      <c r="T265" s="560"/>
      <c r="U265" s="56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63">
        <v>5.03</v>
      </c>
      <c r="E266" s="563"/>
      <c r="F266" s="563"/>
      <c r="G266" s="146"/>
      <c r="H266" s="552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60"/>
      <c r="P266" s="560"/>
      <c r="Q266" s="560"/>
      <c r="R266" s="560"/>
      <c r="S266" s="560"/>
      <c r="T266" s="560"/>
      <c r="U266" s="56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63">
        <v>5.03</v>
      </c>
      <c r="E267" s="563"/>
      <c r="F267" s="563"/>
      <c r="G267" s="127"/>
      <c r="H267" s="552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60"/>
      <c r="P267" s="560"/>
      <c r="Q267" s="560"/>
      <c r="R267" s="560"/>
      <c r="S267" s="560"/>
      <c r="T267" s="560"/>
      <c r="U267" s="56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63">
        <v>5.03</v>
      </c>
      <c r="E268" s="563"/>
      <c r="F268" s="563"/>
      <c r="G268" s="127"/>
      <c r="H268" s="552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60"/>
      <c r="P268" s="560"/>
      <c r="Q268" s="560"/>
      <c r="R268" s="560"/>
      <c r="S268" s="560"/>
      <c r="T268" s="560"/>
      <c r="U268" s="56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63">
        <v>5.03</v>
      </c>
      <c r="E269" s="563"/>
      <c r="F269" s="563"/>
      <c r="G269" s="127"/>
      <c r="H269" s="552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60"/>
      <c r="P269" s="560"/>
      <c r="Q269" s="560"/>
      <c r="R269" s="560"/>
      <c r="S269" s="560"/>
      <c r="T269" s="560"/>
      <c r="U269" s="56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63">
        <v>5.03</v>
      </c>
      <c r="E270" s="563"/>
      <c r="F270" s="563"/>
      <c r="G270" s="127"/>
      <c r="H270" s="552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60"/>
      <c r="P270" s="560"/>
      <c r="Q270" s="560"/>
      <c r="R270" s="560"/>
      <c r="S270" s="560"/>
      <c r="T270" s="560"/>
      <c r="U270" s="56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63">
        <v>5.03</v>
      </c>
      <c r="E271" s="563"/>
      <c r="F271" s="563"/>
      <c r="G271" s="127"/>
      <c r="H271" s="552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60"/>
      <c r="P271" s="560"/>
      <c r="Q271" s="560"/>
      <c r="R271" s="560"/>
      <c r="S271" s="560"/>
      <c r="T271" s="560"/>
      <c r="U271" s="56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63">
        <v>5.03</v>
      </c>
      <c r="E272" s="563"/>
      <c r="F272" s="563"/>
      <c r="G272" s="127"/>
      <c r="H272" s="552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60"/>
      <c r="P272" s="560"/>
      <c r="Q272" s="560"/>
      <c r="R272" s="560"/>
      <c r="S272" s="560"/>
      <c r="T272" s="560"/>
      <c r="U272" s="56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63">
        <v>5.03</v>
      </c>
      <c r="E273" s="563"/>
      <c r="F273" s="563"/>
      <c r="G273" s="127"/>
      <c r="H273" s="552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60"/>
      <c r="P273" s="560"/>
      <c r="Q273" s="560"/>
      <c r="R273" s="560"/>
      <c r="S273" s="560"/>
      <c r="T273" s="560"/>
      <c r="U273" s="56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51" t="s">
        <v>222</v>
      </c>
      <c r="C274" s="125" t="s">
        <v>181</v>
      </c>
      <c r="D274" s="563">
        <v>9.36</v>
      </c>
      <c r="E274" s="563"/>
      <c r="F274" s="563"/>
      <c r="G274" s="127"/>
      <c r="H274" s="552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60"/>
      <c r="P274" s="560"/>
      <c r="Q274" s="560"/>
      <c r="R274" s="560"/>
      <c r="S274" s="560"/>
      <c r="T274" s="560"/>
      <c r="U274" s="56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51" t="s">
        <v>222</v>
      </c>
      <c r="C275" s="125" t="s">
        <v>179</v>
      </c>
      <c r="D275" s="563">
        <v>9.36</v>
      </c>
      <c r="E275" s="563"/>
      <c r="F275" s="563"/>
      <c r="G275" s="127"/>
      <c r="H275" s="552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60"/>
      <c r="P275" s="560"/>
      <c r="Q275" s="560"/>
      <c r="R275" s="560"/>
      <c r="S275" s="560"/>
      <c r="T275" s="560"/>
      <c r="U275" s="560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51" t="s">
        <v>222</v>
      </c>
      <c r="C276" s="125" t="s">
        <v>221</v>
      </c>
      <c r="D276" s="563">
        <v>9.36</v>
      </c>
      <c r="E276" s="563"/>
      <c r="F276" s="563"/>
      <c r="G276" s="127"/>
      <c r="H276" s="552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60"/>
      <c r="P276" s="560"/>
      <c r="Q276" s="560"/>
      <c r="R276" s="560"/>
      <c r="S276" s="560"/>
      <c r="T276" s="560"/>
      <c r="U276" s="56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51" t="s">
        <v>222</v>
      </c>
      <c r="C277" s="125" t="s">
        <v>186</v>
      </c>
      <c r="D277" s="563">
        <v>9.36</v>
      </c>
      <c r="E277" s="563"/>
      <c r="F277" s="563"/>
      <c r="G277" s="127"/>
      <c r="H277" s="552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60"/>
      <c r="P277" s="560"/>
      <c r="Q277" s="560"/>
      <c r="R277" s="560"/>
      <c r="S277" s="560"/>
      <c r="T277" s="560"/>
      <c r="U277" s="560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51" t="s">
        <v>393</v>
      </c>
      <c r="C278" s="177" t="s">
        <v>395</v>
      </c>
      <c r="D278" s="563">
        <v>5</v>
      </c>
      <c r="E278" s="563"/>
      <c r="F278" s="563"/>
      <c r="G278" s="127"/>
      <c r="H278" s="552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60"/>
      <c r="P278" s="560"/>
      <c r="Q278" s="560"/>
      <c r="R278" s="560"/>
      <c r="S278" s="560"/>
      <c r="T278" s="560"/>
      <c r="U278" s="560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51" t="s">
        <v>393</v>
      </c>
      <c r="C279" s="177" t="s">
        <v>402</v>
      </c>
      <c r="D279" s="563">
        <v>5</v>
      </c>
      <c r="E279" s="563"/>
      <c r="F279" s="563"/>
      <c r="G279" s="127"/>
      <c r="H279" s="552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60"/>
      <c r="P279" s="560"/>
      <c r="Q279" s="560"/>
      <c r="R279" s="560"/>
      <c r="S279" s="560"/>
      <c r="T279" s="560"/>
      <c r="U279" s="560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51" t="s">
        <v>404</v>
      </c>
      <c r="C280" s="177" t="s">
        <v>405</v>
      </c>
      <c r="D280" s="563">
        <v>5</v>
      </c>
      <c r="E280" s="563"/>
      <c r="F280" s="563"/>
      <c r="G280" s="127"/>
      <c r="H280" s="552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60"/>
      <c r="P280" s="560"/>
      <c r="Q280" s="560"/>
      <c r="R280" s="560"/>
      <c r="S280" s="560"/>
      <c r="T280" s="560"/>
      <c r="U280" s="560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51" t="s">
        <v>342</v>
      </c>
      <c r="C281" s="177" t="s">
        <v>372</v>
      </c>
      <c r="D281" s="563">
        <v>5</v>
      </c>
      <c r="E281" s="563"/>
      <c r="F281" s="563"/>
      <c r="G281" s="127"/>
      <c r="H281" s="552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60"/>
      <c r="P281" s="560"/>
      <c r="Q281" s="560"/>
      <c r="R281" s="560"/>
      <c r="S281" s="560"/>
      <c r="T281" s="560"/>
      <c r="U281" s="560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51" t="s">
        <v>343</v>
      </c>
      <c r="C282" s="125" t="s">
        <v>345</v>
      </c>
      <c r="D282" s="563">
        <v>5</v>
      </c>
      <c r="E282" s="563"/>
      <c r="F282" s="563"/>
      <c r="G282" s="127"/>
      <c r="H282" s="552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60"/>
      <c r="P282" s="560"/>
      <c r="Q282" s="560"/>
      <c r="R282" s="560"/>
      <c r="S282" s="560"/>
      <c r="T282" s="560"/>
      <c r="U282" s="560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51" t="s">
        <v>343</v>
      </c>
      <c r="C283" s="125" t="s">
        <v>347</v>
      </c>
      <c r="D283" s="563">
        <v>5</v>
      </c>
      <c r="E283" s="563"/>
      <c r="F283" s="563"/>
      <c r="G283" s="127"/>
      <c r="H283" s="552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60"/>
      <c r="P283" s="560"/>
      <c r="Q283" s="560"/>
      <c r="R283" s="560"/>
      <c r="S283" s="560"/>
      <c r="T283" s="560"/>
      <c r="U283" s="560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63">
        <v>5.0599999999999996</v>
      </c>
      <c r="E284" s="563"/>
      <c r="F284" s="563"/>
      <c r="G284" s="127"/>
      <c r="H284" s="552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60"/>
      <c r="P284" s="560"/>
      <c r="Q284" s="560"/>
      <c r="R284" s="560"/>
      <c r="S284" s="560"/>
      <c r="T284" s="560"/>
      <c r="U284" s="560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63">
        <v>5.0599999999999996</v>
      </c>
      <c r="E285" s="563"/>
      <c r="F285" s="563"/>
      <c r="G285" s="127"/>
      <c r="H285" s="552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60"/>
      <c r="P285" s="560"/>
      <c r="Q285" s="560"/>
      <c r="R285" s="560"/>
      <c r="S285" s="560"/>
      <c r="T285" s="560"/>
      <c r="U285" s="560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63">
        <v>5.03</v>
      </c>
      <c r="E286" s="563"/>
      <c r="F286" s="563"/>
      <c r="G286" s="127"/>
      <c r="H286" s="552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60"/>
      <c r="P286" s="560"/>
      <c r="Q286" s="560"/>
      <c r="R286" s="560"/>
      <c r="S286" s="560"/>
      <c r="T286" s="560"/>
      <c r="U286" s="560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63">
        <v>5.03</v>
      </c>
      <c r="E287" s="563"/>
      <c r="F287" s="563"/>
      <c r="G287" s="127"/>
      <c r="H287" s="552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60"/>
      <c r="P287" s="560"/>
      <c r="Q287" s="560"/>
      <c r="R287" s="560"/>
      <c r="S287" s="560"/>
      <c r="T287" s="560"/>
      <c r="U287" s="560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63">
        <v>5.03</v>
      </c>
      <c r="E288" s="563"/>
      <c r="F288" s="563"/>
      <c r="G288" s="127"/>
      <c r="H288" s="552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60"/>
      <c r="P288" s="560"/>
      <c r="Q288" s="560"/>
      <c r="R288" s="560"/>
      <c r="S288" s="560"/>
      <c r="T288" s="560"/>
      <c r="U288" s="560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63">
        <v>5.07</v>
      </c>
      <c r="E289" s="563"/>
      <c r="F289" s="563"/>
      <c r="G289" s="127"/>
      <c r="H289" s="552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60"/>
      <c r="P289" s="560"/>
      <c r="Q289" s="560"/>
      <c r="R289" s="560"/>
      <c r="S289" s="560"/>
      <c r="T289" s="560"/>
      <c r="U289" s="56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63">
        <v>5.07</v>
      </c>
      <c r="E290" s="563"/>
      <c r="F290" s="563"/>
      <c r="G290" s="127"/>
      <c r="H290" s="552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60"/>
      <c r="P290" s="560"/>
      <c r="Q290" s="560"/>
      <c r="R290" s="560"/>
      <c r="S290" s="560"/>
      <c r="T290" s="560"/>
      <c r="U290" s="56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63">
        <v>5.0599999999999996</v>
      </c>
      <c r="E291" s="563"/>
      <c r="F291" s="564"/>
      <c r="G291" s="127"/>
      <c r="H291" s="552">
        <f>D291*G291</f>
        <v>0</v>
      </c>
      <c r="I291" s="128"/>
      <c r="J291" s="129" t="str">
        <f t="array" ref="J291">IF(ISERROR(G291/I291),"",G291/I291)</f>
        <v/>
      </c>
      <c r="K291" s="552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60"/>
      <c r="P291" s="560"/>
      <c r="Q291" s="560"/>
      <c r="R291" s="560"/>
      <c r="S291" s="560"/>
      <c r="T291" s="560"/>
      <c r="U291" s="56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11" t="s">
        <v>224</v>
      </c>
      <c r="B292" s="612"/>
      <c r="C292" s="5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63">
        <v>5.03</v>
      </c>
      <c r="E293" s="563"/>
      <c r="F293" s="563"/>
      <c r="G293" s="146"/>
      <c r="H293" s="552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60"/>
      <c r="P293" s="560"/>
      <c r="Q293" s="560"/>
      <c r="R293" s="560"/>
      <c r="S293" s="560"/>
      <c r="T293" s="560"/>
      <c r="U293" s="560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63">
        <v>5.03</v>
      </c>
      <c r="E294" s="563"/>
      <c r="F294" s="563"/>
      <c r="G294" s="127"/>
      <c r="H294" s="552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60"/>
      <c r="P294" s="560"/>
      <c r="Q294" s="560"/>
      <c r="R294" s="560"/>
      <c r="S294" s="560"/>
      <c r="T294" s="560"/>
      <c r="U294" s="560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63">
        <v>5.04</v>
      </c>
      <c r="E295" s="563"/>
      <c r="F295" s="563"/>
      <c r="G295" s="127"/>
      <c r="H295" s="552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60"/>
      <c r="P295" s="560"/>
      <c r="Q295" s="560"/>
      <c r="R295" s="560"/>
      <c r="S295" s="560"/>
      <c r="T295" s="560"/>
      <c r="U295" s="56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63">
        <v>5.03</v>
      </c>
      <c r="E296" s="563"/>
      <c r="F296" s="563"/>
      <c r="G296" s="127"/>
      <c r="H296" s="552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60"/>
      <c r="P296" s="560"/>
      <c r="Q296" s="560"/>
      <c r="R296" s="560"/>
      <c r="S296" s="560"/>
      <c r="T296" s="560"/>
      <c r="U296" s="56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57" t="s">
        <v>203</v>
      </c>
      <c r="D297" s="563">
        <v>5.03</v>
      </c>
      <c r="E297" s="563"/>
      <c r="F297" s="563"/>
      <c r="G297" s="146"/>
      <c r="H297" s="552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60"/>
      <c r="P297" s="560"/>
      <c r="Q297" s="560"/>
      <c r="R297" s="560"/>
      <c r="S297" s="560"/>
      <c r="T297" s="560"/>
      <c r="U297" s="56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63">
        <v>5.03</v>
      </c>
      <c r="E298" s="563"/>
      <c r="F298" s="563"/>
      <c r="G298" s="127"/>
      <c r="H298" s="552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60"/>
      <c r="P298" s="560"/>
      <c r="Q298" s="560"/>
      <c r="R298" s="560"/>
      <c r="S298" s="560"/>
      <c r="T298" s="560"/>
      <c r="U298" s="56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63">
        <v>5.03</v>
      </c>
      <c r="E299" s="563"/>
      <c r="F299" s="563"/>
      <c r="G299" s="127"/>
      <c r="H299" s="552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60"/>
      <c r="P299" s="560"/>
      <c r="Q299" s="560"/>
      <c r="R299" s="560"/>
      <c r="S299" s="560"/>
      <c r="T299" s="560"/>
      <c r="U299" s="56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57" t="s">
        <v>228</v>
      </c>
      <c r="D300" s="563">
        <v>5.03</v>
      </c>
      <c r="E300" s="563"/>
      <c r="F300" s="563"/>
      <c r="G300" s="127"/>
      <c r="H300" s="552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60"/>
      <c r="P300" s="560"/>
      <c r="Q300" s="560"/>
      <c r="R300" s="560"/>
      <c r="S300" s="560"/>
      <c r="T300" s="560"/>
      <c r="U300" s="56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57" t="s">
        <v>212</v>
      </c>
      <c r="D301" s="563">
        <v>5.03</v>
      </c>
      <c r="E301" s="563"/>
      <c r="F301" s="563"/>
      <c r="G301" s="127"/>
      <c r="H301" s="552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60"/>
      <c r="P301" s="560"/>
      <c r="Q301" s="560"/>
      <c r="R301" s="560"/>
      <c r="S301" s="560"/>
      <c r="T301" s="560"/>
      <c r="U301" s="56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57" t="s">
        <v>203</v>
      </c>
      <c r="D302" s="563">
        <v>5.03</v>
      </c>
      <c r="E302" s="563"/>
      <c r="F302" s="563"/>
      <c r="G302" s="127"/>
      <c r="H302" s="552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60"/>
      <c r="P302" s="560"/>
      <c r="Q302" s="560"/>
      <c r="R302" s="560"/>
      <c r="S302" s="560"/>
      <c r="T302" s="560"/>
      <c r="U302" s="56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57" t="s">
        <v>186</v>
      </c>
      <c r="D303" s="563">
        <v>5.03</v>
      </c>
      <c r="E303" s="563"/>
      <c r="F303" s="563"/>
      <c r="G303" s="127"/>
      <c r="H303" s="552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60"/>
      <c r="P303" s="560"/>
      <c r="Q303" s="560"/>
      <c r="R303" s="560"/>
      <c r="S303" s="560"/>
      <c r="T303" s="560"/>
      <c r="U303" s="56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57" t="s">
        <v>228</v>
      </c>
      <c r="D304" s="563">
        <v>5.03</v>
      </c>
      <c r="E304" s="563"/>
      <c r="F304" s="563"/>
      <c r="G304" s="127"/>
      <c r="H304" s="552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60"/>
      <c r="P304" s="560"/>
      <c r="Q304" s="560"/>
      <c r="R304" s="560"/>
      <c r="S304" s="560"/>
      <c r="T304" s="560"/>
      <c r="U304" s="56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57" t="s">
        <v>199</v>
      </c>
      <c r="D305" s="563">
        <v>5.03</v>
      </c>
      <c r="E305" s="563"/>
      <c r="F305" s="563"/>
      <c r="G305" s="127"/>
      <c r="H305" s="552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60"/>
      <c r="P305" s="560"/>
      <c r="Q305" s="560"/>
      <c r="R305" s="560"/>
      <c r="S305" s="560"/>
      <c r="T305" s="560"/>
      <c r="U305" s="56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63">
        <v>5.0599999999999996</v>
      </c>
      <c r="E306" s="563"/>
      <c r="F306" s="563"/>
      <c r="G306" s="127"/>
      <c r="H306" s="552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60"/>
      <c r="P306" s="560"/>
      <c r="Q306" s="560"/>
      <c r="R306" s="560"/>
      <c r="S306" s="560"/>
      <c r="T306" s="560"/>
      <c r="U306" s="56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63">
        <v>5.0599999999999996</v>
      </c>
      <c r="E307" s="563"/>
      <c r="F307" s="563"/>
      <c r="G307" s="127"/>
      <c r="H307" s="552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60"/>
      <c r="P307" s="560"/>
      <c r="Q307" s="560"/>
      <c r="R307" s="560"/>
      <c r="S307" s="560"/>
      <c r="T307" s="560"/>
      <c r="U307" s="56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11" t="s">
        <v>231</v>
      </c>
      <c r="B308" s="612"/>
      <c r="C308" s="56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63">
        <v>5.04</v>
      </c>
      <c r="E309" s="563"/>
      <c r="F309" s="563"/>
      <c r="G309" s="127"/>
      <c r="H309" s="552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60"/>
      <c r="P309" s="560"/>
      <c r="Q309" s="560"/>
      <c r="R309" s="560"/>
      <c r="S309" s="560"/>
      <c r="T309" s="560"/>
      <c r="U309" s="56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63">
        <v>5.04</v>
      </c>
      <c r="E310" s="563"/>
      <c r="F310" s="563"/>
      <c r="G310" s="127"/>
      <c r="H310" s="552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60"/>
      <c r="P310" s="560"/>
      <c r="Q310" s="560"/>
      <c r="R310" s="560"/>
      <c r="S310" s="560"/>
      <c r="T310" s="560"/>
      <c r="U310" s="56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63">
        <v>5.04</v>
      </c>
      <c r="E311" s="563"/>
      <c r="F311" s="563"/>
      <c r="G311" s="127"/>
      <c r="H311" s="552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60"/>
      <c r="P311" s="560"/>
      <c r="Q311" s="560"/>
      <c r="R311" s="560"/>
      <c r="S311" s="560"/>
      <c r="T311" s="560"/>
      <c r="U311" s="56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63">
        <v>5.04</v>
      </c>
      <c r="E312" s="563"/>
      <c r="F312" s="563"/>
      <c r="G312" s="127"/>
      <c r="H312" s="552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60"/>
      <c r="P312" s="560"/>
      <c r="Q312" s="560"/>
      <c r="R312" s="560"/>
      <c r="S312" s="560"/>
      <c r="T312" s="560"/>
      <c r="U312" s="56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63">
        <v>5.04</v>
      </c>
      <c r="E313" s="563"/>
      <c r="F313" s="563"/>
      <c r="G313" s="127"/>
      <c r="H313" s="552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60"/>
      <c r="P313" s="560"/>
      <c r="Q313" s="560"/>
      <c r="R313" s="560"/>
      <c r="S313" s="560"/>
      <c r="T313" s="560"/>
      <c r="U313" s="56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63">
        <v>5.03</v>
      </c>
      <c r="E314" s="563"/>
      <c r="F314" s="563"/>
      <c r="G314" s="127"/>
      <c r="H314" s="552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60"/>
      <c r="P314" s="560"/>
      <c r="Q314" s="560"/>
      <c r="R314" s="560"/>
      <c r="S314" s="560"/>
      <c r="T314" s="560"/>
      <c r="U314" s="560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63">
        <v>5.03</v>
      </c>
      <c r="E315" s="563"/>
      <c r="F315" s="563"/>
      <c r="G315" s="127"/>
      <c r="H315" s="552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60"/>
      <c r="P315" s="560"/>
      <c r="Q315" s="560"/>
      <c r="R315" s="560"/>
      <c r="S315" s="560"/>
      <c r="T315" s="560"/>
      <c r="U315" s="56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63">
        <v>5.03</v>
      </c>
      <c r="E316" s="563"/>
      <c r="F316" s="563"/>
      <c r="G316" s="127"/>
      <c r="H316" s="552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60"/>
      <c r="P316" s="560"/>
      <c r="Q316" s="560"/>
      <c r="R316" s="560"/>
      <c r="S316" s="560"/>
      <c r="T316" s="560"/>
      <c r="U316" s="560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63">
        <v>5.03</v>
      </c>
      <c r="E317" s="563"/>
      <c r="F317" s="563"/>
      <c r="G317" s="127"/>
      <c r="H317" s="552">
        <f t="shared" si="75"/>
        <v>0</v>
      </c>
      <c r="I317" s="128"/>
      <c r="J317" s="129"/>
      <c r="K317" s="130"/>
      <c r="L317" s="128"/>
      <c r="M317" s="108"/>
      <c r="N317" s="129"/>
      <c r="O317" s="560"/>
      <c r="P317" s="560"/>
      <c r="Q317" s="560"/>
      <c r="R317" s="560"/>
      <c r="S317" s="560"/>
      <c r="T317" s="560"/>
      <c r="U317" s="560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63">
        <v>5.04</v>
      </c>
      <c r="E318" s="563"/>
      <c r="F318" s="563"/>
      <c r="G318" s="127"/>
      <c r="H318" s="552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60"/>
      <c r="P318" s="560"/>
      <c r="Q318" s="560"/>
      <c r="R318" s="560"/>
      <c r="S318" s="560"/>
      <c r="T318" s="560"/>
      <c r="U318" s="56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11" t="s">
        <v>234</v>
      </c>
      <c r="B319" s="612"/>
      <c r="C319" s="56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58"/>
      <c r="D320" s="563">
        <v>3.65</v>
      </c>
      <c r="E320" s="563"/>
      <c r="F320" s="564"/>
      <c r="G320" s="127"/>
      <c r="H320" s="552">
        <f t="shared" ref="H320:H329" si="83">D320*G320</f>
        <v>0</v>
      </c>
      <c r="I320" s="128"/>
      <c r="J320" s="129" t="str">
        <f t="array" ref="J320">IF(ISERROR(G320/I320),"",G320/I320)</f>
        <v/>
      </c>
      <c r="K320" s="552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60"/>
      <c r="P320" s="560"/>
      <c r="Q320" s="560"/>
      <c r="R320" s="560"/>
      <c r="S320" s="560"/>
      <c r="T320" s="560"/>
      <c r="U320" s="56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58"/>
      <c r="D321" s="563">
        <v>6.58</v>
      </c>
      <c r="E321" s="563"/>
      <c r="F321" s="563"/>
      <c r="G321" s="127"/>
      <c r="H321" s="552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60"/>
      <c r="P321" s="560"/>
      <c r="Q321" s="560"/>
      <c r="R321" s="560"/>
      <c r="S321" s="560"/>
      <c r="T321" s="560"/>
      <c r="U321" s="56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58"/>
      <c r="D322" s="563">
        <v>7.8</v>
      </c>
      <c r="E322" s="563"/>
      <c r="F322" s="563"/>
      <c r="G322" s="127"/>
      <c r="H322" s="552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60"/>
      <c r="P322" s="560"/>
      <c r="Q322" s="560"/>
      <c r="R322" s="560"/>
      <c r="S322" s="560"/>
      <c r="T322" s="560"/>
      <c r="U322" s="56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58"/>
      <c r="D323" s="563">
        <v>4.4000000000000004</v>
      </c>
      <c r="E323" s="563"/>
      <c r="F323" s="563"/>
      <c r="G323" s="127"/>
      <c r="H323" s="552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60"/>
      <c r="P323" s="560"/>
      <c r="Q323" s="560"/>
      <c r="R323" s="560"/>
      <c r="S323" s="560"/>
      <c r="T323" s="560"/>
      <c r="U323" s="56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58"/>
      <c r="D324" s="563"/>
      <c r="E324" s="563"/>
      <c r="F324" s="563"/>
      <c r="G324" s="127"/>
      <c r="H324" s="552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60"/>
      <c r="P324" s="560"/>
      <c r="Q324" s="560"/>
      <c r="R324" s="560"/>
      <c r="S324" s="560"/>
      <c r="T324" s="560"/>
      <c r="U324" s="56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58" t="s">
        <v>239</v>
      </c>
      <c r="C325" s="558" t="s">
        <v>179</v>
      </c>
      <c r="D325" s="563">
        <v>6.04</v>
      </c>
      <c r="E325" s="563"/>
      <c r="F325" s="563"/>
      <c r="G325" s="127"/>
      <c r="H325" s="552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60"/>
      <c r="P325" s="560"/>
      <c r="Q325" s="560"/>
      <c r="R325" s="560"/>
      <c r="S325" s="560"/>
      <c r="T325" s="560"/>
      <c r="U325" s="56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58" t="s">
        <v>239</v>
      </c>
      <c r="C326" s="558" t="s">
        <v>186</v>
      </c>
      <c r="D326" s="563">
        <v>6.04</v>
      </c>
      <c r="E326" s="563"/>
      <c r="F326" s="563"/>
      <c r="G326" s="127"/>
      <c r="H326" s="552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60"/>
      <c r="P326" s="560"/>
      <c r="Q326" s="560"/>
      <c r="R326" s="560"/>
      <c r="S326" s="560"/>
      <c r="T326" s="560"/>
      <c r="U326" s="56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58" t="s">
        <v>440</v>
      </c>
      <c r="C327" s="558" t="s">
        <v>179</v>
      </c>
      <c r="D327" s="563">
        <v>6</v>
      </c>
      <c r="E327" s="563"/>
      <c r="F327" s="563"/>
      <c r="G327" s="127"/>
      <c r="H327" s="552">
        <f t="shared" si="83"/>
        <v>0</v>
      </c>
      <c r="I327" s="128"/>
      <c r="J327" s="129"/>
      <c r="K327" s="130"/>
      <c r="L327" s="128"/>
      <c r="M327" s="108"/>
      <c r="N327" s="129"/>
      <c r="O327" s="560"/>
      <c r="P327" s="560"/>
      <c r="Q327" s="560"/>
      <c r="R327" s="560"/>
      <c r="S327" s="560"/>
      <c r="T327" s="560"/>
      <c r="U327" s="56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58" t="s">
        <v>440</v>
      </c>
      <c r="C328" s="558" t="s">
        <v>60</v>
      </c>
      <c r="D328" s="563">
        <v>6</v>
      </c>
      <c r="E328" s="563"/>
      <c r="F328" s="563"/>
      <c r="G328" s="127"/>
      <c r="H328" s="552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60"/>
      <c r="P328" s="560"/>
      <c r="Q328" s="560"/>
      <c r="R328" s="560"/>
      <c r="S328" s="560"/>
      <c r="T328" s="560"/>
      <c r="U328" s="56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51" t="s">
        <v>240</v>
      </c>
      <c r="C329" s="125"/>
      <c r="D329" s="563">
        <v>7.3</v>
      </c>
      <c r="E329" s="563"/>
      <c r="F329" s="563"/>
      <c r="G329" s="127"/>
      <c r="H329" s="552">
        <f t="shared" si="83"/>
        <v>0</v>
      </c>
      <c r="I329" s="128"/>
      <c r="J329" s="129"/>
      <c r="K329" s="130"/>
      <c r="L329" s="128"/>
      <c r="M329" s="108"/>
      <c r="N329" s="129"/>
      <c r="O329" s="560"/>
      <c r="P329" s="560"/>
      <c r="Q329" s="560"/>
      <c r="R329" s="560"/>
      <c r="S329" s="560"/>
      <c r="T329" s="560"/>
      <c r="U329" s="560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51" t="s">
        <v>241</v>
      </c>
      <c r="C330" s="125"/>
      <c r="D330" s="563">
        <f>78*120/1000</f>
        <v>9.36</v>
      </c>
      <c r="E330" s="563"/>
      <c r="F330" s="563"/>
      <c r="G330" s="127"/>
      <c r="H330" s="552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60"/>
      <c r="P330" s="560"/>
      <c r="Q330" s="560"/>
      <c r="R330" s="560"/>
      <c r="S330" s="560"/>
      <c r="T330" s="560"/>
      <c r="U330" s="560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51" t="s">
        <v>242</v>
      </c>
      <c r="C331" s="125"/>
      <c r="D331" s="563">
        <v>4.5</v>
      </c>
      <c r="E331" s="563"/>
      <c r="F331" s="563"/>
      <c r="G331" s="127"/>
      <c r="H331" s="552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60"/>
      <c r="P331" s="560"/>
      <c r="Q331" s="560"/>
      <c r="R331" s="560"/>
      <c r="S331" s="560"/>
      <c r="T331" s="560"/>
      <c r="U331" s="56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51" t="s">
        <v>243</v>
      </c>
      <c r="C332" s="125"/>
      <c r="D332" s="563">
        <v>4.5</v>
      </c>
      <c r="E332" s="563"/>
      <c r="F332" s="563"/>
      <c r="G332" s="127"/>
      <c r="H332" s="552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60"/>
      <c r="P332" s="560"/>
      <c r="Q332" s="560"/>
      <c r="R332" s="560"/>
      <c r="S332" s="560"/>
      <c r="T332" s="560"/>
      <c r="U332" s="56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63">
        <v>4.5</v>
      </c>
      <c r="E333" s="563"/>
      <c r="F333" s="563"/>
      <c r="G333" s="127"/>
      <c r="H333" s="552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60"/>
      <c r="P333" s="560"/>
      <c r="Q333" s="560"/>
      <c r="R333" s="560"/>
      <c r="S333" s="560"/>
      <c r="T333" s="560"/>
      <c r="U333" s="560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11" t="s">
        <v>244</v>
      </c>
      <c r="B334" s="612"/>
      <c r="C334" s="561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13" t="s">
        <v>246</v>
      </c>
      <c r="B335" s="614"/>
      <c r="C335" s="614"/>
      <c r="D335" s="614"/>
      <c r="E335" s="614"/>
      <c r="F335" s="61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16" t="s">
        <v>471</v>
      </c>
      <c r="B336" s="554" t="s">
        <v>247</v>
      </c>
      <c r="C336" s="599" t="s">
        <v>248</v>
      </c>
      <c r="D336" s="600"/>
      <c r="E336" s="670" t="s">
        <v>249</v>
      </c>
      <c r="F336" s="670"/>
      <c r="G336" s="577" t="s">
        <v>250</v>
      </c>
      <c r="H336" s="577"/>
      <c r="I336" s="607" t="s">
        <v>251</v>
      </c>
      <c r="J336" s="607"/>
      <c r="K336" s="607" t="s">
        <v>252</v>
      </c>
      <c r="L336" s="607"/>
      <c r="M336" s="607" t="s">
        <v>253</v>
      </c>
      <c r="N336" s="607"/>
      <c r="O336" s="607" t="s">
        <v>254</v>
      </c>
      <c r="P336" s="577" t="s">
        <v>255</v>
      </c>
      <c r="Q336" s="577"/>
      <c r="R336" s="577" t="s">
        <v>252</v>
      </c>
      <c r="S336" s="577"/>
      <c r="T336" s="577" t="s">
        <v>256</v>
      </c>
      <c r="U336" s="577"/>
      <c r="V336" s="577" t="s">
        <v>257</v>
      </c>
      <c r="W336" s="577"/>
      <c r="X336" s="577" t="s">
        <v>252</v>
      </c>
      <c r="Y336" s="577"/>
      <c r="Z336" s="577" t="s">
        <v>256</v>
      </c>
      <c r="AA336" s="577"/>
    </row>
    <row r="337" spans="1:27" ht="20.100000000000001" hidden="1" customHeight="1">
      <c r="A337" s="617"/>
      <c r="B337" s="554" t="s">
        <v>258</v>
      </c>
      <c r="C337" s="642">
        <v>1</v>
      </c>
      <c r="D337" s="643"/>
      <c r="E337" s="670">
        <f>C337*11</f>
        <v>11</v>
      </c>
      <c r="F337" s="670"/>
      <c r="G337" s="577">
        <v>1</v>
      </c>
      <c r="H337" s="577"/>
      <c r="I337" s="610">
        <f>G337*11</f>
        <v>11</v>
      </c>
      <c r="J337" s="610"/>
      <c r="K337" s="610">
        <f>E337-I337</f>
        <v>0</v>
      </c>
      <c r="L337" s="610"/>
      <c r="M337" s="608">
        <f>IF(ISERROR(K337/E337),"",K337/E337)</f>
        <v>0</v>
      </c>
      <c r="N337" s="608"/>
      <c r="O337" s="607"/>
      <c r="P337" s="577" t="s">
        <v>201</v>
      </c>
      <c r="Q337" s="577"/>
      <c r="R337" s="606">
        <f>SUM(O199:U199)</f>
        <v>0</v>
      </c>
      <c r="S337" s="606"/>
      <c r="T337" s="601" t="str">
        <f t="array" ref="T337">IF(ISERROR(R337/R344),"",R337/R344)</f>
        <v/>
      </c>
      <c r="U337" s="601"/>
      <c r="V337" s="577" t="s">
        <v>259</v>
      </c>
      <c r="W337" s="577"/>
      <c r="X337" s="578">
        <f>SUM(P198,P256,P291,P307,P318,P333)</f>
        <v>0</v>
      </c>
      <c r="Y337" s="579"/>
      <c r="Z337" s="601" t="str">
        <f t="array" ref="Z337">IF(ISERROR(X337/X344),"",X337/X344)</f>
        <v/>
      </c>
      <c r="AA337" s="601"/>
    </row>
    <row r="338" spans="1:27" ht="20.100000000000001" hidden="1" customHeight="1">
      <c r="A338" s="617"/>
      <c r="B338" s="554" t="s">
        <v>260</v>
      </c>
      <c r="C338" s="599">
        <v>0</v>
      </c>
      <c r="D338" s="600"/>
      <c r="E338" s="670">
        <f>C338*11</f>
        <v>0</v>
      </c>
      <c r="F338" s="670"/>
      <c r="G338" s="577">
        <v>0</v>
      </c>
      <c r="H338" s="577"/>
      <c r="I338" s="610">
        <f>G338*11</f>
        <v>0</v>
      </c>
      <c r="J338" s="610"/>
      <c r="K338" s="610">
        <f>E338-I338</f>
        <v>0</v>
      </c>
      <c r="L338" s="610"/>
      <c r="M338" s="608" t="str">
        <f>IF(ISERROR(K338/E338),"",K338/E338)</f>
        <v/>
      </c>
      <c r="N338" s="608"/>
      <c r="O338" s="607"/>
      <c r="P338" s="577" t="s">
        <v>216</v>
      </c>
      <c r="Q338" s="577"/>
      <c r="R338" s="606">
        <f>SUM(O257:U257)</f>
        <v>0</v>
      </c>
      <c r="S338" s="606"/>
      <c r="T338" s="601" t="str">
        <f>IF(ISERROR(R338/R344),"",R338/R344)</f>
        <v/>
      </c>
      <c r="U338" s="601"/>
      <c r="V338" s="577" t="s">
        <v>261</v>
      </c>
      <c r="W338" s="577"/>
      <c r="X338" s="578">
        <f>SUM(P199,P257,P292,P308,P319,P334)</f>
        <v>0</v>
      </c>
      <c r="Y338" s="579"/>
      <c r="Z338" s="601" t="str">
        <f>IF(ISERROR(X338/X344),"",X338/X344)</f>
        <v/>
      </c>
      <c r="AA338" s="601"/>
    </row>
    <row r="339" spans="1:27" ht="20.100000000000001" hidden="1" customHeight="1">
      <c r="A339" s="617"/>
      <c r="B339" s="554" t="s">
        <v>262</v>
      </c>
      <c r="C339" s="599">
        <v>0</v>
      </c>
      <c r="D339" s="600"/>
      <c r="E339" s="670">
        <f>C339*8</f>
        <v>0</v>
      </c>
      <c r="F339" s="670"/>
      <c r="G339" s="577">
        <v>1</v>
      </c>
      <c r="H339" s="577"/>
      <c r="I339" s="610">
        <f>G339*8</f>
        <v>8</v>
      </c>
      <c r="J339" s="610"/>
      <c r="K339" s="610">
        <f>E339-I339</f>
        <v>-8</v>
      </c>
      <c r="L339" s="610"/>
      <c r="M339" s="608" t="str">
        <f>IF(ISERROR(K339/E339),"",K339/E339)</f>
        <v/>
      </c>
      <c r="N339" s="608"/>
      <c r="O339" s="607"/>
      <c r="P339" s="577" t="s">
        <v>224</v>
      </c>
      <c r="Q339" s="577"/>
      <c r="R339" s="606">
        <f>SUM(O292:U292)</f>
        <v>0</v>
      </c>
      <c r="S339" s="606"/>
      <c r="T339" s="601" t="str">
        <f>IF(ISERROR(R339/R344),"",R339/R344)</f>
        <v/>
      </c>
      <c r="U339" s="601"/>
      <c r="V339" s="577" t="s">
        <v>263</v>
      </c>
      <c r="W339" s="577"/>
      <c r="X339" s="578">
        <f>SUM(P200,P258,P293,P309,P320,P335)</f>
        <v>0</v>
      </c>
      <c r="Y339" s="579"/>
      <c r="Z339" s="601" t="str">
        <f>IF(ISERROR(X339/X344),"",X339/X344)</f>
        <v/>
      </c>
      <c r="AA339" s="601"/>
    </row>
    <row r="340" spans="1:27" ht="20.100000000000001" hidden="1" customHeight="1">
      <c r="A340" s="617"/>
      <c r="B340" s="554" t="s">
        <v>264</v>
      </c>
      <c r="C340" s="599">
        <v>1</v>
      </c>
      <c r="D340" s="600"/>
      <c r="E340" s="670">
        <f>C340*11</f>
        <v>11</v>
      </c>
      <c r="F340" s="670"/>
      <c r="G340" s="577">
        <v>1</v>
      </c>
      <c r="H340" s="577"/>
      <c r="I340" s="610">
        <f>G340*11</f>
        <v>11</v>
      </c>
      <c r="J340" s="610"/>
      <c r="K340" s="610">
        <f>E340-I340</f>
        <v>0</v>
      </c>
      <c r="L340" s="610"/>
      <c r="M340" s="608">
        <f>IF(ISERROR(K340/E340),"",K340/E340)</f>
        <v>0</v>
      </c>
      <c r="N340" s="608"/>
      <c r="O340" s="607"/>
      <c r="P340" s="577" t="s">
        <v>231</v>
      </c>
      <c r="Q340" s="577"/>
      <c r="R340" s="606">
        <f>SUM(O308:U308)</f>
        <v>0</v>
      </c>
      <c r="S340" s="606"/>
      <c r="T340" s="601" t="str">
        <f>IF(ISERROR(R340/R344),"",R340/R344)</f>
        <v/>
      </c>
      <c r="U340" s="601"/>
      <c r="V340" s="577" t="s">
        <v>265</v>
      </c>
      <c r="W340" s="577"/>
      <c r="X340" s="578">
        <f>SUM(P202,P259,P294,P310,P321,P336)</f>
        <v>0</v>
      </c>
      <c r="Y340" s="579"/>
      <c r="Z340" s="601" t="str">
        <f>IF(ISERROR(X340/X344),"",X340/X344)</f>
        <v/>
      </c>
      <c r="AA340" s="601"/>
    </row>
    <row r="341" spans="1:27" ht="20.100000000000001" hidden="1" customHeight="1">
      <c r="A341" s="618"/>
      <c r="B341" s="554" t="s">
        <v>266</v>
      </c>
      <c r="C341" s="609">
        <f>SUM(C337:D340)</f>
        <v>2</v>
      </c>
      <c r="D341" s="583"/>
      <c r="E341" s="670">
        <f>SUM(E337:F340)</f>
        <v>22</v>
      </c>
      <c r="F341" s="670"/>
      <c r="G341" s="577">
        <f>SUM(G337:H340)</f>
        <v>3</v>
      </c>
      <c r="H341" s="577"/>
      <c r="I341" s="610">
        <f>SUM(I337:J340)</f>
        <v>30</v>
      </c>
      <c r="J341" s="610"/>
      <c r="K341" s="610">
        <f>SUM(K337:L340)</f>
        <v>-8</v>
      </c>
      <c r="L341" s="610"/>
      <c r="M341" s="608">
        <f>IF(ISERROR(K341/E341),"",K341/E341)</f>
        <v>-0.36363636363636365</v>
      </c>
      <c r="N341" s="608"/>
      <c r="O341" s="607"/>
      <c r="P341" s="577" t="s">
        <v>234</v>
      </c>
      <c r="Q341" s="577"/>
      <c r="R341" s="606">
        <f>SUM(O319:U319)</f>
        <v>0</v>
      </c>
      <c r="S341" s="606"/>
      <c r="T341" s="601" t="str">
        <f>IF(ISERROR(R341/R344),"",R341/R344)</f>
        <v/>
      </c>
      <c r="U341" s="601"/>
      <c r="V341" s="577" t="s">
        <v>267</v>
      </c>
      <c r="W341" s="577"/>
      <c r="X341" s="578">
        <f>SUM(P203,P260,P295,P311,P322,P337)</f>
        <v>0</v>
      </c>
      <c r="Y341" s="579"/>
      <c r="Z341" s="601" t="str">
        <f>IF(ISERROR(X341/X344),"",X341/X344)</f>
        <v/>
      </c>
      <c r="AA341" s="601"/>
    </row>
    <row r="342" spans="1:27" ht="20.100000000000001" hidden="1" customHeight="1">
      <c r="A342" s="263" t="s">
        <v>472</v>
      </c>
      <c r="B342" s="554">
        <f>G335</f>
        <v>0</v>
      </c>
      <c r="C342" s="587" t="s">
        <v>269</v>
      </c>
      <c r="D342" s="586"/>
      <c r="E342" s="669">
        <f>H335</f>
        <v>0</v>
      </c>
      <c r="F342" s="669"/>
      <c r="G342" s="577" t="s">
        <v>270</v>
      </c>
      <c r="H342" s="577"/>
      <c r="I342" s="605" t="str">
        <f>L335</f>
        <v/>
      </c>
      <c r="J342" s="605"/>
      <c r="K342" s="607" t="s">
        <v>271</v>
      </c>
      <c r="L342" s="607"/>
      <c r="M342" s="605" t="str">
        <f>J335</f>
        <v/>
      </c>
      <c r="N342" s="605"/>
      <c r="O342" s="607"/>
      <c r="P342" s="577" t="s">
        <v>244</v>
      </c>
      <c r="Q342" s="577"/>
      <c r="R342" s="606">
        <f>SUM(O334:U334)</f>
        <v>0</v>
      </c>
      <c r="S342" s="606"/>
      <c r="T342" s="601" t="str">
        <f>IF(ISERROR(R342/R344),"",R342/R344)</f>
        <v/>
      </c>
      <c r="U342" s="601"/>
      <c r="V342" s="577" t="s">
        <v>272</v>
      </c>
      <c r="W342" s="577"/>
      <c r="X342" s="578">
        <f>SUM(P204,P261,P296,P312,P323,P338)</f>
        <v>0</v>
      </c>
      <c r="Y342" s="579"/>
      <c r="Z342" s="601" t="str">
        <f>IF(ISERROR(X342/X344),"",X342/X344)</f>
        <v/>
      </c>
      <c r="AA342" s="601"/>
    </row>
    <row r="343" spans="1:27" ht="20.100000000000001" hidden="1" customHeight="1">
      <c r="A343" s="264" t="s">
        <v>473</v>
      </c>
      <c r="B343" s="554">
        <f>I335+C341</f>
        <v>2</v>
      </c>
      <c r="C343" s="584" t="s">
        <v>251</v>
      </c>
      <c r="D343" s="585"/>
      <c r="E343" s="669">
        <f>K335+I341</f>
        <v>30</v>
      </c>
      <c r="F343" s="669"/>
      <c r="G343" s="577" t="s">
        <v>274</v>
      </c>
      <c r="H343" s="577"/>
      <c r="I343" s="605">
        <f>B343-E343</f>
        <v>-28</v>
      </c>
      <c r="J343" s="605"/>
      <c r="K343" s="607" t="s">
        <v>275</v>
      </c>
      <c r="L343" s="607"/>
      <c r="M343" s="608">
        <f>IF(ISERROR(I343/E343),"",I343/E343)</f>
        <v>-0.93333333333333335</v>
      </c>
      <c r="N343" s="608"/>
      <c r="O343" s="607"/>
      <c r="P343" s="577" t="s">
        <v>245</v>
      </c>
      <c r="Q343" s="577"/>
      <c r="R343" s="606"/>
      <c r="S343" s="606"/>
      <c r="T343" s="601" t="str">
        <f>IF(ISERROR(R343/R344),"",R343/R344)</f>
        <v/>
      </c>
      <c r="U343" s="601"/>
      <c r="V343" s="577" t="s">
        <v>264</v>
      </c>
      <c r="W343" s="577"/>
      <c r="X343" s="578">
        <f>SUM(P205,P262,P297,P313,P324,P339)</f>
        <v>0</v>
      </c>
      <c r="Y343" s="579"/>
      <c r="Z343" s="601" t="str">
        <f>IF(ISERROR(X343/X344),"",X343/X344)</f>
        <v/>
      </c>
      <c r="AA343" s="601"/>
    </row>
    <row r="344" spans="1:27" ht="20.100000000000001" hidden="1" customHeight="1">
      <c r="A344" s="264" t="s">
        <v>474</v>
      </c>
      <c r="B344" s="554">
        <f>N335</f>
        <v>0</v>
      </c>
      <c r="C344" s="584" t="s">
        <v>277</v>
      </c>
      <c r="D344" s="585"/>
      <c r="E344" s="669">
        <f>IF(ISERROR(B344/B343),"",B344/B343)</f>
        <v>0</v>
      </c>
      <c r="F344" s="669"/>
      <c r="G344" s="577" t="s">
        <v>278</v>
      </c>
      <c r="H344" s="577"/>
      <c r="I344" s="607">
        <f>V335</f>
        <v>0</v>
      </c>
      <c r="J344" s="607"/>
      <c r="K344" s="607" t="s">
        <v>279</v>
      </c>
      <c r="L344" s="607"/>
      <c r="M344" s="608" t="str">
        <f t="array" ref="M344">IF(ISERROR(I344/B342),"",I344/B342)</f>
        <v/>
      </c>
      <c r="N344" s="608"/>
      <c r="O344" s="607"/>
      <c r="P344" s="577" t="s">
        <v>266</v>
      </c>
      <c r="Q344" s="577"/>
      <c r="R344" s="606">
        <f>SUM(R337:S343)</f>
        <v>0</v>
      </c>
      <c r="S344" s="606"/>
      <c r="T344" s="601"/>
      <c r="U344" s="601"/>
      <c r="V344" s="577" t="s">
        <v>266</v>
      </c>
      <c r="W344" s="577"/>
      <c r="X344" s="604">
        <f>SUM(X337:Y343)</f>
        <v>0</v>
      </c>
      <c r="Y344" s="604"/>
      <c r="Z344" s="601"/>
      <c r="AA344" s="60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27" t="s">
        <v>475</v>
      </c>
      <c r="B346" s="630" t="s">
        <v>280</v>
      </c>
      <c r="C346" s="630" t="s">
        <v>281</v>
      </c>
      <c r="D346" s="630" t="s">
        <v>282</v>
      </c>
      <c r="E346" s="624" t="s">
        <v>283</v>
      </c>
      <c r="F346" s="624" t="s">
        <v>284</v>
      </c>
      <c r="G346" s="607" t="s">
        <v>285</v>
      </c>
      <c r="H346" s="607"/>
      <c r="I346" s="630" t="s">
        <v>286</v>
      </c>
      <c r="J346" s="636" t="s">
        <v>271</v>
      </c>
      <c r="K346" s="639" t="s">
        <v>287</v>
      </c>
      <c r="L346" s="630" t="s">
        <v>270</v>
      </c>
      <c r="M346" s="620" t="s">
        <v>288</v>
      </c>
      <c r="N346" s="622" t="s">
        <v>252</v>
      </c>
      <c r="O346" s="607" t="s">
        <v>289</v>
      </c>
      <c r="P346" s="607"/>
      <c r="Q346" s="607"/>
      <c r="R346" s="607"/>
      <c r="S346" s="607"/>
      <c r="T346" s="607"/>
      <c r="U346" s="607"/>
      <c r="V346" s="607" t="s">
        <v>290</v>
      </c>
      <c r="W346" s="622" t="s">
        <v>291</v>
      </c>
      <c r="X346" s="607" t="s">
        <v>292</v>
      </c>
      <c r="Y346" s="607"/>
      <c r="Z346" s="607"/>
      <c r="AA346" s="607"/>
    </row>
    <row r="347" spans="1:27" ht="21.95" hidden="1" customHeight="1">
      <c r="A347" s="628"/>
      <c r="B347" s="631"/>
      <c r="C347" s="631"/>
      <c r="D347" s="631"/>
      <c r="E347" s="625"/>
      <c r="F347" s="625"/>
      <c r="G347" s="607"/>
      <c r="H347" s="607"/>
      <c r="I347" s="631"/>
      <c r="J347" s="637"/>
      <c r="K347" s="640"/>
      <c r="L347" s="631"/>
      <c r="M347" s="621"/>
      <c r="N347" s="622"/>
      <c r="O347" s="607" t="s">
        <v>259</v>
      </c>
      <c r="P347" s="607" t="s">
        <v>261</v>
      </c>
      <c r="Q347" s="607" t="s">
        <v>263</v>
      </c>
      <c r="R347" s="623" t="s">
        <v>265</v>
      </c>
      <c r="S347" s="577" t="s">
        <v>267</v>
      </c>
      <c r="T347" s="607" t="s">
        <v>272</v>
      </c>
      <c r="U347" s="607" t="s">
        <v>264</v>
      </c>
      <c r="V347" s="607"/>
      <c r="W347" s="622"/>
      <c r="X347" s="607" t="s">
        <v>293</v>
      </c>
      <c r="Y347" s="607" t="s">
        <v>294</v>
      </c>
      <c r="Z347" s="607" t="s">
        <v>295</v>
      </c>
      <c r="AA347" s="607" t="s">
        <v>264</v>
      </c>
    </row>
    <row r="348" spans="1:27" ht="21.95" hidden="1" customHeight="1">
      <c r="A348" s="629"/>
      <c r="B348" s="632"/>
      <c r="C348" s="632"/>
      <c r="D348" s="632"/>
      <c r="E348" s="626"/>
      <c r="F348" s="626"/>
      <c r="G348" s="302" t="s">
        <v>296</v>
      </c>
      <c r="H348" s="558" t="s">
        <v>297</v>
      </c>
      <c r="I348" s="632"/>
      <c r="J348" s="638"/>
      <c r="K348" s="641"/>
      <c r="L348" s="632"/>
      <c r="M348" s="621"/>
      <c r="N348" s="622"/>
      <c r="O348" s="607"/>
      <c r="P348" s="607"/>
      <c r="Q348" s="607"/>
      <c r="R348" s="623"/>
      <c r="S348" s="577"/>
      <c r="T348" s="607"/>
      <c r="U348" s="607"/>
      <c r="V348" s="607"/>
      <c r="W348" s="622"/>
      <c r="X348" s="607"/>
      <c r="Y348" s="607"/>
      <c r="Z348" s="607"/>
      <c r="AA348" s="607"/>
    </row>
    <row r="349" spans="1:27" ht="20.100000000000001" hidden="1" customHeight="1">
      <c r="A349" s="253">
        <v>30100030</v>
      </c>
      <c r="B349" s="551" t="s">
        <v>178</v>
      </c>
      <c r="C349" s="125" t="s">
        <v>179</v>
      </c>
      <c r="D349" s="563">
        <v>5.03</v>
      </c>
      <c r="E349" s="563"/>
      <c r="F349" s="563"/>
      <c r="G349" s="127"/>
      <c r="H349" s="552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60"/>
      <c r="P349" s="560"/>
      <c r="Q349" s="560"/>
      <c r="R349" s="560"/>
      <c r="S349" s="560"/>
      <c r="T349" s="560"/>
      <c r="U349" s="56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63">
        <v>5.03</v>
      </c>
      <c r="E350" s="563"/>
      <c r="F350" s="563"/>
      <c r="G350" s="127"/>
      <c r="H350" s="552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60"/>
      <c r="P350" s="560"/>
      <c r="Q350" s="560"/>
      <c r="R350" s="560"/>
      <c r="S350" s="560"/>
      <c r="T350" s="560"/>
      <c r="U350" s="56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63">
        <v>5.03</v>
      </c>
      <c r="E351" s="563"/>
      <c r="F351" s="563"/>
      <c r="G351" s="127"/>
      <c r="H351" s="552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60"/>
      <c r="P351" s="560"/>
      <c r="Q351" s="560"/>
      <c r="R351" s="560"/>
      <c r="S351" s="560"/>
      <c r="T351" s="560"/>
      <c r="U351" s="56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63">
        <v>5.03</v>
      </c>
      <c r="E352" s="563"/>
      <c r="F352" s="563"/>
      <c r="G352" s="127"/>
      <c r="H352" s="552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60"/>
      <c r="P352" s="560"/>
      <c r="Q352" s="560"/>
      <c r="R352" s="560"/>
      <c r="S352" s="560"/>
      <c r="T352" s="560"/>
      <c r="U352" s="56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63">
        <v>5.03</v>
      </c>
      <c r="E353" s="563"/>
      <c r="F353" s="563"/>
      <c r="G353" s="127"/>
      <c r="H353" s="552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60"/>
      <c r="P353" s="560"/>
      <c r="Q353" s="560"/>
      <c r="R353" s="560"/>
      <c r="S353" s="560"/>
      <c r="T353" s="560"/>
      <c r="U353" s="56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63">
        <v>5.04</v>
      </c>
      <c r="E354" s="563"/>
      <c r="F354" s="366"/>
      <c r="G354" s="134"/>
      <c r="H354" s="552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60"/>
      <c r="P354" s="560"/>
      <c r="Q354" s="560"/>
      <c r="R354" s="560"/>
      <c r="S354" s="560"/>
      <c r="T354" s="560"/>
      <c r="U354" s="56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63">
        <v>5.03</v>
      </c>
      <c r="E355" s="563"/>
      <c r="F355" s="563"/>
      <c r="G355" s="127"/>
      <c r="H355" s="552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60"/>
      <c r="P355" s="560"/>
      <c r="Q355" s="560"/>
      <c r="R355" s="560"/>
      <c r="S355" s="560"/>
      <c r="T355" s="560"/>
      <c r="U355" s="56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63">
        <v>5.03</v>
      </c>
      <c r="E356" s="563"/>
      <c r="F356" s="563"/>
      <c r="G356" s="127"/>
      <c r="H356" s="552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60"/>
      <c r="P356" s="560"/>
      <c r="Q356" s="560"/>
      <c r="R356" s="560"/>
      <c r="S356" s="560"/>
      <c r="T356" s="560"/>
      <c r="U356" s="56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63">
        <v>5.04</v>
      </c>
      <c r="E357" s="563"/>
      <c r="F357" s="367"/>
      <c r="G357" s="127"/>
      <c r="H357" s="552">
        <f t="shared" si="86"/>
        <v>0</v>
      </c>
      <c r="I357" s="552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60"/>
      <c r="P357" s="560"/>
      <c r="Q357" s="560"/>
      <c r="R357" s="560"/>
      <c r="S357" s="560"/>
      <c r="T357" s="560"/>
      <c r="U357" s="56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63">
        <v>5.04</v>
      </c>
      <c r="E358" s="563"/>
      <c r="F358" s="367"/>
      <c r="G358" s="127"/>
      <c r="H358" s="552">
        <f t="shared" si="86"/>
        <v>0</v>
      </c>
      <c r="I358" s="552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60"/>
      <c r="P358" s="560"/>
      <c r="Q358" s="560"/>
      <c r="R358" s="560"/>
      <c r="S358" s="560"/>
      <c r="T358" s="560"/>
      <c r="U358" s="56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63">
        <v>5.03</v>
      </c>
      <c r="E359" s="563"/>
      <c r="F359" s="367"/>
      <c r="G359" s="127"/>
      <c r="H359" s="552">
        <f t="shared" si="86"/>
        <v>0</v>
      </c>
      <c r="I359" s="552"/>
      <c r="J359" s="129"/>
      <c r="K359" s="130"/>
      <c r="L359" s="128"/>
      <c r="M359" s="108"/>
      <c r="N359" s="129"/>
      <c r="O359" s="560"/>
      <c r="P359" s="560"/>
      <c r="Q359" s="560"/>
      <c r="R359" s="560"/>
      <c r="S359" s="560"/>
      <c r="T359" s="560"/>
      <c r="U359" s="56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63">
        <v>5.03</v>
      </c>
      <c r="E360" s="563"/>
      <c r="F360" s="367"/>
      <c r="G360" s="127"/>
      <c r="H360" s="552">
        <f t="shared" si="86"/>
        <v>0</v>
      </c>
      <c r="I360" s="552"/>
      <c r="J360" s="129"/>
      <c r="K360" s="130"/>
      <c r="L360" s="128"/>
      <c r="M360" s="108"/>
      <c r="N360" s="129"/>
      <c r="O360" s="560"/>
      <c r="P360" s="560"/>
      <c r="Q360" s="560"/>
      <c r="R360" s="560"/>
      <c r="S360" s="560"/>
      <c r="T360" s="560"/>
      <c r="U360" s="56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63">
        <v>5.0599999999999996</v>
      </c>
      <c r="E361" s="563"/>
      <c r="F361" s="563"/>
      <c r="G361" s="127"/>
      <c r="H361" s="552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60"/>
      <c r="P361" s="560"/>
      <c r="Q361" s="560"/>
      <c r="R361" s="560"/>
      <c r="S361" s="560"/>
      <c r="T361" s="560"/>
      <c r="U361" s="56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63">
        <v>5.09</v>
      </c>
      <c r="E362" s="563"/>
      <c r="F362" s="563"/>
      <c r="G362" s="127"/>
      <c r="H362" s="552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60"/>
      <c r="P362" s="560"/>
      <c r="Q362" s="560"/>
      <c r="R362" s="560"/>
      <c r="S362" s="560"/>
      <c r="T362" s="560"/>
      <c r="U362" s="56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63">
        <v>5.09</v>
      </c>
      <c r="E363" s="563"/>
      <c r="F363" s="563"/>
      <c r="G363" s="127"/>
      <c r="H363" s="552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60"/>
      <c r="P363" s="560"/>
      <c r="Q363" s="560"/>
      <c r="R363" s="560"/>
      <c r="S363" s="560"/>
      <c r="T363" s="560"/>
      <c r="U363" s="56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58" t="s">
        <v>190</v>
      </c>
      <c r="D364" s="563">
        <v>4.8</v>
      </c>
      <c r="E364" s="563"/>
      <c r="F364" s="563"/>
      <c r="G364" s="127"/>
      <c r="H364" s="552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60"/>
      <c r="P364" s="560"/>
      <c r="Q364" s="560"/>
      <c r="R364" s="560"/>
      <c r="S364" s="560"/>
      <c r="T364" s="560"/>
      <c r="U364" s="56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58" t="s">
        <v>187</v>
      </c>
      <c r="D365" s="563">
        <v>4.8</v>
      </c>
      <c r="E365" s="563"/>
      <c r="F365" s="563"/>
      <c r="G365" s="127"/>
      <c r="H365" s="552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60"/>
      <c r="P365" s="560"/>
      <c r="Q365" s="560"/>
      <c r="R365" s="560"/>
      <c r="S365" s="560"/>
      <c r="T365" s="560"/>
      <c r="U365" s="56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58" t="s">
        <v>179</v>
      </c>
      <c r="D366" s="563">
        <v>4.8</v>
      </c>
      <c r="E366" s="563"/>
      <c r="F366" s="563"/>
      <c r="G366" s="127"/>
      <c r="H366" s="552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60"/>
      <c r="P366" s="560"/>
      <c r="Q366" s="560"/>
      <c r="R366" s="560"/>
      <c r="S366" s="560"/>
      <c r="T366" s="560"/>
      <c r="U366" s="56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58" t="s">
        <v>199</v>
      </c>
      <c r="D367" s="563">
        <v>4.8</v>
      </c>
      <c r="E367" s="563"/>
      <c r="F367" s="563"/>
      <c r="G367" s="127"/>
      <c r="H367" s="552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60"/>
      <c r="P367" s="560"/>
      <c r="Q367" s="560"/>
      <c r="R367" s="560"/>
      <c r="S367" s="560"/>
      <c r="T367" s="560"/>
      <c r="U367" s="56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63">
        <v>4.99</v>
      </c>
      <c r="E368" s="563"/>
      <c r="F368" s="563"/>
      <c r="G368" s="127"/>
      <c r="H368" s="552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60"/>
      <c r="P368" s="560"/>
      <c r="Q368" s="560"/>
      <c r="R368" s="560"/>
      <c r="S368" s="560"/>
      <c r="T368" s="560"/>
      <c r="U368" s="56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63">
        <v>4.99</v>
      </c>
      <c r="E369" s="563"/>
      <c r="F369" s="563"/>
      <c r="G369" s="127"/>
      <c r="H369" s="552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60"/>
      <c r="P369" s="560"/>
      <c r="Q369" s="560"/>
      <c r="R369" s="560"/>
      <c r="S369" s="560"/>
      <c r="T369" s="560"/>
      <c r="U369" s="56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11" t="s">
        <v>201</v>
      </c>
      <c r="B370" s="612"/>
      <c r="C370" s="5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51" t="s">
        <v>206</v>
      </c>
      <c r="C371" s="125" t="s">
        <v>199</v>
      </c>
      <c r="D371" s="563">
        <v>5.03</v>
      </c>
      <c r="E371" s="563"/>
      <c r="F371" s="563"/>
      <c r="G371" s="127"/>
      <c r="H371" s="552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56"/>
      <c r="P371" s="556"/>
      <c r="Q371" s="556"/>
      <c r="R371" s="556"/>
      <c r="S371" s="556"/>
      <c r="T371" s="556"/>
      <c r="U371" s="556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51" t="s">
        <v>425</v>
      </c>
      <c r="C372" s="177" t="s">
        <v>427</v>
      </c>
      <c r="D372" s="563">
        <v>5.03</v>
      </c>
      <c r="E372" s="563"/>
      <c r="F372" s="563"/>
      <c r="G372" s="127"/>
      <c r="H372" s="552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56"/>
      <c r="P372" s="556"/>
      <c r="Q372" s="556"/>
      <c r="R372" s="556"/>
      <c r="S372" s="556"/>
      <c r="T372" s="556"/>
      <c r="U372" s="556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51" t="s">
        <v>206</v>
      </c>
      <c r="C373" s="125" t="s">
        <v>186</v>
      </c>
      <c r="D373" s="563">
        <v>5.03</v>
      </c>
      <c r="E373" s="563"/>
      <c r="F373" s="563"/>
      <c r="G373" s="127"/>
      <c r="H373" s="552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56"/>
      <c r="P373" s="556"/>
      <c r="Q373" s="556"/>
      <c r="R373" s="556"/>
      <c r="S373" s="556"/>
      <c r="T373" s="556"/>
      <c r="U373" s="556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51" t="s">
        <v>206</v>
      </c>
      <c r="C374" s="125" t="s">
        <v>203</v>
      </c>
      <c r="D374" s="563">
        <v>5.03</v>
      </c>
      <c r="E374" s="563"/>
      <c r="F374" s="563"/>
      <c r="G374" s="127"/>
      <c r="H374" s="552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56"/>
      <c r="P374" s="556"/>
      <c r="Q374" s="556"/>
      <c r="R374" s="556"/>
      <c r="S374" s="556"/>
      <c r="T374" s="556"/>
      <c r="U374" s="556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51" t="s">
        <v>206</v>
      </c>
      <c r="C375" s="125" t="s">
        <v>207</v>
      </c>
      <c r="D375" s="563">
        <v>5.03</v>
      </c>
      <c r="E375" s="563"/>
      <c r="F375" s="563"/>
      <c r="G375" s="127"/>
      <c r="H375" s="552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56"/>
      <c r="P375" s="556"/>
      <c r="Q375" s="556"/>
      <c r="R375" s="556"/>
      <c r="S375" s="556"/>
      <c r="T375" s="556"/>
      <c r="U375" s="556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51" t="s">
        <v>414</v>
      </c>
      <c r="C376" s="177" t="s">
        <v>415</v>
      </c>
      <c r="D376" s="563"/>
      <c r="E376" s="563"/>
      <c r="F376" s="563"/>
      <c r="G376" s="127"/>
      <c r="H376" s="552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56"/>
      <c r="P376" s="556"/>
      <c r="Q376" s="556"/>
      <c r="R376" s="556"/>
      <c r="S376" s="556"/>
      <c r="T376" s="556"/>
      <c r="U376" s="556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51" t="s">
        <v>414</v>
      </c>
      <c r="C377" s="177" t="s">
        <v>416</v>
      </c>
      <c r="D377" s="563"/>
      <c r="E377" s="563"/>
      <c r="F377" s="563"/>
      <c r="G377" s="127"/>
      <c r="H377" s="552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56"/>
      <c r="P377" s="556"/>
      <c r="Q377" s="556"/>
      <c r="R377" s="556"/>
      <c r="S377" s="556"/>
      <c r="T377" s="556"/>
      <c r="U377" s="556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51" t="s">
        <v>414</v>
      </c>
      <c r="C378" s="177" t="s">
        <v>61</v>
      </c>
      <c r="D378" s="563"/>
      <c r="E378" s="563"/>
      <c r="F378" s="563"/>
      <c r="G378" s="127"/>
      <c r="H378" s="552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56"/>
      <c r="P378" s="556"/>
      <c r="Q378" s="556"/>
      <c r="R378" s="556"/>
      <c r="S378" s="556"/>
      <c r="T378" s="556"/>
      <c r="U378" s="556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51" t="s">
        <v>208</v>
      </c>
      <c r="C379" s="125" t="s">
        <v>179</v>
      </c>
      <c r="D379" s="563">
        <v>5.08</v>
      </c>
      <c r="E379" s="563"/>
      <c r="F379" s="563"/>
      <c r="G379" s="127"/>
      <c r="H379" s="552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56"/>
      <c r="P379" s="556"/>
      <c r="Q379" s="556"/>
      <c r="R379" s="556"/>
      <c r="S379" s="556"/>
      <c r="T379" s="556"/>
      <c r="U379" s="556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51" t="s">
        <v>208</v>
      </c>
      <c r="C380" s="125" t="s">
        <v>204</v>
      </c>
      <c r="D380" s="563">
        <v>5.08</v>
      </c>
      <c r="E380" s="563"/>
      <c r="F380" s="563"/>
      <c r="G380" s="127"/>
      <c r="H380" s="552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56"/>
      <c r="P380" s="556"/>
      <c r="Q380" s="556"/>
      <c r="R380" s="556"/>
      <c r="S380" s="556"/>
      <c r="T380" s="556"/>
      <c r="U380" s="556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51" t="s">
        <v>208</v>
      </c>
      <c r="C381" s="125" t="s">
        <v>205</v>
      </c>
      <c r="D381" s="563">
        <v>5.08</v>
      </c>
      <c r="E381" s="563"/>
      <c r="F381" s="563"/>
      <c r="G381" s="127"/>
      <c r="H381" s="552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56"/>
      <c r="P381" s="556"/>
      <c r="Q381" s="556"/>
      <c r="R381" s="556"/>
      <c r="S381" s="556"/>
      <c r="T381" s="556"/>
      <c r="U381" s="556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51" t="s">
        <v>208</v>
      </c>
      <c r="C382" s="125" t="s">
        <v>186</v>
      </c>
      <c r="D382" s="563">
        <v>5.08</v>
      </c>
      <c r="E382" s="563"/>
      <c r="F382" s="563"/>
      <c r="G382" s="127"/>
      <c r="H382" s="552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56"/>
      <c r="P382" s="556"/>
      <c r="Q382" s="556"/>
      <c r="R382" s="556"/>
      <c r="S382" s="556"/>
      <c r="T382" s="556"/>
      <c r="U382" s="556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51" t="s">
        <v>208</v>
      </c>
      <c r="C383" s="125" t="s">
        <v>203</v>
      </c>
      <c r="D383" s="563">
        <v>5.08</v>
      </c>
      <c r="E383" s="563"/>
      <c r="F383" s="563"/>
      <c r="G383" s="127"/>
      <c r="H383" s="552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56"/>
      <c r="P383" s="556"/>
      <c r="Q383" s="556"/>
      <c r="R383" s="556"/>
      <c r="S383" s="556"/>
      <c r="T383" s="556"/>
      <c r="U383" s="556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51" t="s">
        <v>208</v>
      </c>
      <c r="C384" s="125" t="s">
        <v>199</v>
      </c>
      <c r="D384" s="563">
        <v>5.08</v>
      </c>
      <c r="E384" s="563"/>
      <c r="F384" s="563"/>
      <c r="G384" s="127"/>
      <c r="H384" s="552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60"/>
      <c r="P384" s="560"/>
      <c r="Q384" s="560"/>
      <c r="R384" s="560"/>
      <c r="S384" s="560"/>
      <c r="T384" s="560"/>
      <c r="U384" s="56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51" t="s">
        <v>208</v>
      </c>
      <c r="C385" s="125" t="s">
        <v>187</v>
      </c>
      <c r="D385" s="563">
        <v>5.08</v>
      </c>
      <c r="E385" s="563"/>
      <c r="F385" s="563"/>
      <c r="G385" s="127"/>
      <c r="H385" s="552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56"/>
      <c r="P385" s="556"/>
      <c r="Q385" s="556"/>
      <c r="R385" s="556"/>
      <c r="S385" s="556"/>
      <c r="T385" s="556"/>
      <c r="U385" s="556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51" t="s">
        <v>208</v>
      </c>
      <c r="C386" s="125" t="s">
        <v>207</v>
      </c>
      <c r="D386" s="563">
        <v>5.08</v>
      </c>
      <c r="E386" s="563"/>
      <c r="F386" s="563"/>
      <c r="G386" s="127"/>
      <c r="H386" s="552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60"/>
      <c r="P386" s="560"/>
      <c r="Q386" s="560"/>
      <c r="R386" s="560"/>
      <c r="S386" s="560"/>
      <c r="T386" s="560"/>
      <c r="U386" s="56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51" t="s">
        <v>209</v>
      </c>
      <c r="C387" s="125" t="s">
        <v>194</v>
      </c>
      <c r="D387" s="563">
        <v>5.03</v>
      </c>
      <c r="E387" s="563"/>
      <c r="F387" s="563"/>
      <c r="G387" s="127"/>
      <c r="H387" s="552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56"/>
      <c r="P387" s="556"/>
      <c r="Q387" s="556"/>
      <c r="R387" s="556"/>
      <c r="S387" s="556"/>
      <c r="T387" s="556"/>
      <c r="U387" s="556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51" t="s">
        <v>209</v>
      </c>
      <c r="C388" s="125" t="s">
        <v>179</v>
      </c>
      <c r="D388" s="563">
        <v>5.03</v>
      </c>
      <c r="E388" s="563"/>
      <c r="F388" s="563"/>
      <c r="G388" s="127"/>
      <c r="H388" s="552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56"/>
      <c r="P388" s="556"/>
      <c r="Q388" s="556"/>
      <c r="R388" s="556"/>
      <c r="S388" s="556"/>
      <c r="T388" s="556"/>
      <c r="U388" s="556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51" t="s">
        <v>209</v>
      </c>
      <c r="C389" s="125" t="s">
        <v>195</v>
      </c>
      <c r="D389" s="563">
        <v>5.03</v>
      </c>
      <c r="E389" s="563"/>
      <c r="F389" s="563"/>
      <c r="G389" s="127"/>
      <c r="H389" s="552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56"/>
      <c r="P389" s="556"/>
      <c r="Q389" s="556"/>
      <c r="R389" s="556"/>
      <c r="S389" s="556"/>
      <c r="T389" s="556"/>
      <c r="U389" s="556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51" t="s">
        <v>209</v>
      </c>
      <c r="C390" s="125" t="s">
        <v>204</v>
      </c>
      <c r="D390" s="563">
        <v>5.03</v>
      </c>
      <c r="E390" s="563"/>
      <c r="F390" s="563"/>
      <c r="G390" s="127"/>
      <c r="H390" s="552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56"/>
      <c r="P390" s="556"/>
      <c r="Q390" s="556"/>
      <c r="R390" s="556"/>
      <c r="S390" s="556"/>
      <c r="T390" s="556"/>
      <c r="U390" s="556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51" t="s">
        <v>382</v>
      </c>
      <c r="C391" s="177" t="s">
        <v>383</v>
      </c>
      <c r="D391" s="563">
        <v>5.03</v>
      </c>
      <c r="E391" s="563"/>
      <c r="F391" s="563"/>
      <c r="G391" s="127"/>
      <c r="H391" s="552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56"/>
      <c r="P391" s="556"/>
      <c r="Q391" s="556"/>
      <c r="R391" s="556"/>
      <c r="S391" s="556"/>
      <c r="T391" s="556"/>
      <c r="U391" s="556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51" t="s">
        <v>382</v>
      </c>
      <c r="C392" s="177" t="s">
        <v>384</v>
      </c>
      <c r="D392" s="563">
        <v>5.03</v>
      </c>
      <c r="E392" s="563"/>
      <c r="F392" s="563"/>
      <c r="G392" s="127"/>
      <c r="H392" s="552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56"/>
      <c r="P392" s="556"/>
      <c r="Q392" s="556"/>
      <c r="R392" s="556"/>
      <c r="S392" s="556"/>
      <c r="T392" s="556"/>
      <c r="U392" s="556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51" t="s">
        <v>382</v>
      </c>
      <c r="C393" s="177" t="s">
        <v>389</v>
      </c>
      <c r="D393" s="563">
        <v>5.03</v>
      </c>
      <c r="E393" s="563"/>
      <c r="F393" s="563"/>
      <c r="G393" s="127"/>
      <c r="H393" s="552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56"/>
      <c r="P393" s="556"/>
      <c r="Q393" s="556"/>
      <c r="R393" s="556"/>
      <c r="S393" s="556"/>
      <c r="T393" s="556"/>
      <c r="U393" s="556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51" t="s">
        <v>382</v>
      </c>
      <c r="C394" s="177" t="s">
        <v>391</v>
      </c>
      <c r="D394" s="563">
        <v>5.03</v>
      </c>
      <c r="E394" s="563"/>
      <c r="F394" s="563"/>
      <c r="G394" s="127"/>
      <c r="H394" s="552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56"/>
      <c r="P394" s="556"/>
      <c r="Q394" s="556"/>
      <c r="R394" s="556"/>
      <c r="S394" s="556"/>
      <c r="T394" s="556"/>
      <c r="U394" s="556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51" t="s">
        <v>418</v>
      </c>
      <c r="C395" s="177" t="s">
        <v>364</v>
      </c>
      <c r="D395" s="563">
        <v>5.03</v>
      </c>
      <c r="E395" s="563"/>
      <c r="F395" s="563"/>
      <c r="G395" s="127"/>
      <c r="H395" s="552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56"/>
      <c r="P395" s="556"/>
      <c r="Q395" s="556"/>
      <c r="R395" s="556"/>
      <c r="S395" s="556"/>
      <c r="T395" s="556"/>
      <c r="U395" s="556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51" t="s">
        <v>418</v>
      </c>
      <c r="C396" s="177" t="s">
        <v>365</v>
      </c>
      <c r="D396" s="563">
        <v>5.03</v>
      </c>
      <c r="E396" s="563"/>
      <c r="F396" s="563"/>
      <c r="G396" s="127"/>
      <c r="H396" s="552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56"/>
      <c r="P396" s="556"/>
      <c r="Q396" s="556"/>
      <c r="R396" s="556"/>
      <c r="S396" s="556"/>
      <c r="T396" s="556"/>
      <c r="U396" s="556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51" t="s">
        <v>418</v>
      </c>
      <c r="C397" s="177" t="s">
        <v>366</v>
      </c>
      <c r="D397" s="563">
        <v>5.03</v>
      </c>
      <c r="E397" s="563"/>
      <c r="F397" s="563"/>
      <c r="G397" s="127"/>
      <c r="H397" s="552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56"/>
      <c r="P397" s="556"/>
      <c r="Q397" s="556"/>
      <c r="R397" s="556"/>
      <c r="S397" s="556"/>
      <c r="T397" s="556"/>
      <c r="U397" s="556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51" t="s">
        <v>418</v>
      </c>
      <c r="C398" s="177" t="s">
        <v>367</v>
      </c>
      <c r="D398" s="563">
        <v>5.03</v>
      </c>
      <c r="E398" s="563"/>
      <c r="F398" s="563"/>
      <c r="G398" s="127"/>
      <c r="H398" s="552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56"/>
      <c r="P398" s="556"/>
      <c r="Q398" s="556"/>
      <c r="R398" s="556"/>
      <c r="S398" s="556"/>
      <c r="T398" s="556"/>
      <c r="U398" s="556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63">
        <v>5.03</v>
      </c>
      <c r="E399" s="563"/>
      <c r="F399" s="563"/>
      <c r="G399" s="127"/>
      <c r="H399" s="552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60"/>
      <c r="P399" s="560"/>
      <c r="Q399" s="560"/>
      <c r="R399" s="560"/>
      <c r="S399" s="560"/>
      <c r="T399" s="560"/>
      <c r="U399" s="56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63">
        <v>5.03</v>
      </c>
      <c r="E400" s="563"/>
      <c r="F400" s="563"/>
      <c r="G400" s="127"/>
      <c r="H400" s="552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60"/>
      <c r="P400" s="560"/>
      <c r="Q400" s="560"/>
      <c r="R400" s="560"/>
      <c r="S400" s="560"/>
      <c r="T400" s="560"/>
      <c r="U400" s="56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63">
        <v>5.03</v>
      </c>
      <c r="E401" s="563"/>
      <c r="F401" s="563"/>
      <c r="G401" s="127"/>
      <c r="H401" s="552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60"/>
      <c r="P401" s="560"/>
      <c r="Q401" s="560"/>
      <c r="R401" s="560"/>
      <c r="S401" s="560"/>
      <c r="T401" s="560"/>
      <c r="U401" s="56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63">
        <v>5.03</v>
      </c>
      <c r="E402" s="563"/>
      <c r="F402" s="563"/>
      <c r="G402" s="127"/>
      <c r="H402" s="552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60"/>
      <c r="P402" s="560"/>
      <c r="Q402" s="560"/>
      <c r="R402" s="560"/>
      <c r="S402" s="560"/>
      <c r="T402" s="560"/>
      <c r="U402" s="56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63">
        <v>5.03</v>
      </c>
      <c r="E403" s="563"/>
      <c r="F403" s="563"/>
      <c r="G403" s="127"/>
      <c r="H403" s="552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60"/>
      <c r="P403" s="560"/>
      <c r="Q403" s="560"/>
      <c r="R403" s="560"/>
      <c r="S403" s="560"/>
      <c r="T403" s="560"/>
      <c r="U403" s="56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63">
        <v>5.03</v>
      </c>
      <c r="E404" s="563"/>
      <c r="F404" s="563"/>
      <c r="G404" s="127"/>
      <c r="H404" s="552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60"/>
      <c r="P404" s="560"/>
      <c r="Q404" s="560"/>
      <c r="R404" s="560"/>
      <c r="S404" s="560"/>
      <c r="T404" s="560"/>
      <c r="U404" s="56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63">
        <v>5.03</v>
      </c>
      <c r="E405" s="563"/>
      <c r="F405" s="563"/>
      <c r="G405" s="127"/>
      <c r="H405" s="552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60"/>
      <c r="P405" s="560"/>
      <c r="Q405" s="560"/>
      <c r="R405" s="560"/>
      <c r="S405" s="560"/>
      <c r="T405" s="560"/>
      <c r="U405" s="56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63">
        <v>5.03</v>
      </c>
      <c r="E406" s="563"/>
      <c r="F406" s="563"/>
      <c r="G406" s="127"/>
      <c r="H406" s="552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60"/>
      <c r="P406" s="560"/>
      <c r="Q406" s="560"/>
      <c r="R406" s="560"/>
      <c r="S406" s="560"/>
      <c r="T406" s="560"/>
      <c r="U406" s="56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63">
        <v>5.03</v>
      </c>
      <c r="E407" s="563"/>
      <c r="F407" s="563"/>
      <c r="G407" s="127"/>
      <c r="H407" s="552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60"/>
      <c r="P407" s="560"/>
      <c r="Q407" s="560"/>
      <c r="R407" s="560"/>
      <c r="S407" s="560"/>
      <c r="T407" s="560"/>
      <c r="U407" s="56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63">
        <v>5.03</v>
      </c>
      <c r="E408" s="563"/>
      <c r="F408" s="563"/>
      <c r="G408" s="127"/>
      <c r="H408" s="552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60"/>
      <c r="P408" s="560"/>
      <c r="Q408" s="560"/>
      <c r="R408" s="560"/>
      <c r="S408" s="560"/>
      <c r="T408" s="560"/>
      <c r="U408" s="56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63">
        <v>50.3</v>
      </c>
      <c r="E409" s="563"/>
      <c r="F409" s="563"/>
      <c r="G409" s="127"/>
      <c r="H409" s="552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60"/>
      <c r="P409" s="560"/>
      <c r="Q409" s="560"/>
      <c r="R409" s="560"/>
      <c r="S409" s="560"/>
      <c r="T409" s="560"/>
      <c r="U409" s="56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63">
        <v>5</v>
      </c>
      <c r="E410" s="563"/>
      <c r="F410" s="563"/>
      <c r="G410" s="127"/>
      <c r="H410" s="552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60"/>
      <c r="P410" s="560"/>
      <c r="Q410" s="560"/>
      <c r="R410" s="560"/>
      <c r="S410" s="560"/>
      <c r="T410" s="560"/>
      <c r="U410" s="56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63">
        <v>5.03</v>
      </c>
      <c r="E411" s="563"/>
      <c r="F411" s="563"/>
      <c r="G411" s="127"/>
      <c r="H411" s="552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60"/>
      <c r="P411" s="560"/>
      <c r="Q411" s="560"/>
      <c r="R411" s="560"/>
      <c r="S411" s="560"/>
      <c r="T411" s="560"/>
      <c r="U411" s="56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63">
        <v>5.03</v>
      </c>
      <c r="E412" s="563"/>
      <c r="F412" s="563"/>
      <c r="G412" s="127"/>
      <c r="H412" s="552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60"/>
      <c r="P412" s="560"/>
      <c r="Q412" s="560"/>
      <c r="R412" s="560"/>
      <c r="S412" s="560"/>
      <c r="T412" s="560"/>
      <c r="U412" s="56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63"/>
      <c r="E413" s="563"/>
      <c r="F413" s="563"/>
      <c r="G413" s="127"/>
      <c r="H413" s="552">
        <f t="shared" si="93"/>
        <v>0</v>
      </c>
      <c r="I413" s="128"/>
      <c r="J413" s="129"/>
      <c r="K413" s="130"/>
      <c r="L413" s="128"/>
      <c r="M413" s="108"/>
      <c r="N413" s="129"/>
      <c r="O413" s="560"/>
      <c r="P413" s="560"/>
      <c r="Q413" s="560"/>
      <c r="R413" s="560"/>
      <c r="S413" s="560"/>
      <c r="T413" s="560"/>
      <c r="U413" s="56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63">
        <v>5.0599999999999996</v>
      </c>
      <c r="E414" s="563"/>
      <c r="F414" s="563"/>
      <c r="G414" s="127"/>
      <c r="H414" s="552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60"/>
      <c r="P414" s="560"/>
      <c r="Q414" s="560"/>
      <c r="R414" s="560"/>
      <c r="S414" s="560"/>
      <c r="T414" s="560"/>
      <c r="U414" s="56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63">
        <v>5.0599999999999996</v>
      </c>
      <c r="E415" s="563"/>
      <c r="F415" s="563"/>
      <c r="G415" s="127"/>
      <c r="H415" s="552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60"/>
      <c r="P415" s="560"/>
      <c r="Q415" s="560"/>
      <c r="R415" s="560"/>
      <c r="S415" s="560"/>
      <c r="T415" s="560"/>
      <c r="U415" s="56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63">
        <v>5.0599999999999996</v>
      </c>
      <c r="E416" s="563"/>
      <c r="F416" s="563"/>
      <c r="G416" s="127"/>
      <c r="H416" s="552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60"/>
      <c r="P416" s="560"/>
      <c r="Q416" s="560"/>
      <c r="R416" s="560"/>
      <c r="S416" s="560"/>
      <c r="T416" s="560"/>
      <c r="U416" s="56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63">
        <v>5.0599999999999996</v>
      </c>
      <c r="E417" s="563"/>
      <c r="F417" s="563"/>
      <c r="G417" s="127"/>
      <c r="H417" s="552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60"/>
      <c r="P417" s="560"/>
      <c r="Q417" s="560"/>
      <c r="R417" s="560"/>
      <c r="S417" s="560"/>
      <c r="T417" s="560"/>
      <c r="U417" s="56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63"/>
      <c r="E418" s="563"/>
      <c r="F418" s="563"/>
      <c r="G418" s="127"/>
      <c r="H418" s="552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60"/>
      <c r="P418" s="560"/>
      <c r="Q418" s="560"/>
      <c r="R418" s="560"/>
      <c r="S418" s="560"/>
      <c r="T418" s="560"/>
      <c r="U418" s="56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63"/>
      <c r="E419" s="563"/>
      <c r="F419" s="563"/>
      <c r="G419" s="127"/>
      <c r="H419" s="552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60"/>
      <c r="P419" s="560"/>
      <c r="Q419" s="560"/>
      <c r="R419" s="560"/>
      <c r="S419" s="560"/>
      <c r="T419" s="560"/>
      <c r="U419" s="56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63"/>
      <c r="E420" s="563"/>
      <c r="F420" s="563"/>
      <c r="G420" s="127"/>
      <c r="H420" s="552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60"/>
      <c r="P420" s="560"/>
      <c r="Q420" s="560"/>
      <c r="R420" s="560"/>
      <c r="S420" s="560"/>
      <c r="T420" s="560"/>
      <c r="U420" s="56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63"/>
      <c r="E421" s="563"/>
      <c r="F421" s="563"/>
      <c r="G421" s="127"/>
      <c r="H421" s="552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60"/>
      <c r="P421" s="560"/>
      <c r="Q421" s="560"/>
      <c r="R421" s="560"/>
      <c r="S421" s="560"/>
      <c r="T421" s="560"/>
      <c r="U421" s="56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63"/>
      <c r="E422" s="563"/>
      <c r="F422" s="563"/>
      <c r="G422" s="127"/>
      <c r="H422" s="552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60"/>
      <c r="P422" s="560"/>
      <c r="Q422" s="560"/>
      <c r="R422" s="560"/>
      <c r="S422" s="560"/>
      <c r="T422" s="560"/>
      <c r="U422" s="56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63"/>
      <c r="E423" s="563"/>
      <c r="F423" s="563"/>
      <c r="G423" s="127"/>
      <c r="H423" s="552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60"/>
      <c r="P423" s="560"/>
      <c r="Q423" s="560"/>
      <c r="R423" s="560"/>
      <c r="S423" s="560"/>
      <c r="T423" s="560"/>
      <c r="U423" s="56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63"/>
      <c r="E424" s="563"/>
      <c r="F424" s="563"/>
      <c r="G424" s="127"/>
      <c r="H424" s="552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60"/>
      <c r="P424" s="560"/>
      <c r="Q424" s="560"/>
      <c r="R424" s="560"/>
      <c r="S424" s="560"/>
      <c r="T424" s="560"/>
      <c r="U424" s="56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63"/>
      <c r="E425" s="563"/>
      <c r="F425" s="563"/>
      <c r="G425" s="127"/>
      <c r="H425" s="552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60"/>
      <c r="P425" s="560"/>
      <c r="Q425" s="560"/>
      <c r="R425" s="560"/>
      <c r="S425" s="560"/>
      <c r="T425" s="560"/>
      <c r="U425" s="56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63"/>
      <c r="E426" s="563"/>
      <c r="F426" s="563"/>
      <c r="G426" s="127"/>
      <c r="H426" s="552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60"/>
      <c r="P426" s="560"/>
      <c r="Q426" s="560"/>
      <c r="R426" s="560"/>
      <c r="S426" s="560"/>
      <c r="T426" s="560"/>
      <c r="U426" s="56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63"/>
      <c r="E427" s="563"/>
      <c r="F427" s="563"/>
      <c r="G427" s="127"/>
      <c r="H427" s="552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60"/>
      <c r="P427" s="560"/>
      <c r="Q427" s="560"/>
      <c r="R427" s="560"/>
      <c r="S427" s="560"/>
      <c r="T427" s="560"/>
      <c r="U427" s="56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9" t="s">
        <v>216</v>
      </c>
      <c r="B428" s="619"/>
      <c r="C428" s="5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51" t="s">
        <v>217</v>
      </c>
      <c r="C429" s="125" t="s">
        <v>179</v>
      </c>
      <c r="D429" s="563">
        <v>5.03</v>
      </c>
      <c r="E429" s="563"/>
      <c r="F429" s="563"/>
      <c r="G429" s="127"/>
      <c r="H429" s="552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60"/>
      <c r="P429" s="560"/>
      <c r="Q429" s="560"/>
      <c r="R429" s="560"/>
      <c r="S429" s="560"/>
      <c r="T429" s="560"/>
      <c r="U429" s="560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51" t="s">
        <v>217</v>
      </c>
      <c r="C430" s="125" t="s">
        <v>186</v>
      </c>
      <c r="D430" s="563">
        <v>5.03</v>
      </c>
      <c r="E430" s="563"/>
      <c r="F430" s="563"/>
      <c r="G430" s="127"/>
      <c r="H430" s="552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60"/>
      <c r="P430" s="560"/>
      <c r="Q430" s="560"/>
      <c r="R430" s="560"/>
      <c r="S430" s="560"/>
      <c r="T430" s="560"/>
      <c r="U430" s="56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51" t="s">
        <v>217</v>
      </c>
      <c r="C431" s="125" t="s">
        <v>204</v>
      </c>
      <c r="D431" s="563">
        <v>5.03</v>
      </c>
      <c r="E431" s="563"/>
      <c r="F431" s="563"/>
      <c r="G431" s="127"/>
      <c r="H431" s="552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60"/>
      <c r="P431" s="560"/>
      <c r="Q431" s="560"/>
      <c r="R431" s="560"/>
      <c r="S431" s="560"/>
      <c r="T431" s="560"/>
      <c r="U431" s="560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63">
        <v>5.03</v>
      </c>
      <c r="E432" s="563"/>
      <c r="F432" s="563"/>
      <c r="G432" s="127"/>
      <c r="H432" s="552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60"/>
      <c r="P432" s="560"/>
      <c r="Q432" s="560"/>
      <c r="R432" s="560"/>
      <c r="S432" s="560"/>
      <c r="T432" s="560"/>
      <c r="U432" s="56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63">
        <v>5.03</v>
      </c>
      <c r="E433" s="563"/>
      <c r="F433" s="563"/>
      <c r="G433" s="127"/>
      <c r="H433" s="552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60"/>
      <c r="P433" s="560"/>
      <c r="Q433" s="560"/>
      <c r="R433" s="560"/>
      <c r="S433" s="560"/>
      <c r="T433" s="560"/>
      <c r="U433" s="560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63">
        <v>5.03</v>
      </c>
      <c r="E434" s="563"/>
      <c r="F434" s="563"/>
      <c r="G434" s="127"/>
      <c r="H434" s="552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60"/>
      <c r="P434" s="560"/>
      <c r="Q434" s="560"/>
      <c r="R434" s="560"/>
      <c r="S434" s="560"/>
      <c r="T434" s="560"/>
      <c r="U434" s="560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63">
        <v>5.03</v>
      </c>
      <c r="E435" s="563"/>
      <c r="F435" s="563"/>
      <c r="G435" s="127"/>
      <c r="H435" s="552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60"/>
      <c r="P435" s="560"/>
      <c r="Q435" s="560"/>
      <c r="R435" s="560"/>
      <c r="S435" s="560"/>
      <c r="T435" s="560"/>
      <c r="U435" s="560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63">
        <v>5.03</v>
      </c>
      <c r="E436" s="563"/>
      <c r="F436" s="563"/>
      <c r="G436" s="127"/>
      <c r="H436" s="552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60"/>
      <c r="P436" s="560"/>
      <c r="Q436" s="560"/>
      <c r="R436" s="560"/>
      <c r="S436" s="560"/>
      <c r="T436" s="560"/>
      <c r="U436" s="56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63">
        <v>5.03</v>
      </c>
      <c r="E437" s="563"/>
      <c r="F437" s="563"/>
      <c r="G437" s="146"/>
      <c r="H437" s="552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60"/>
      <c r="P437" s="560"/>
      <c r="Q437" s="560"/>
      <c r="R437" s="560"/>
      <c r="S437" s="560"/>
      <c r="T437" s="560"/>
      <c r="U437" s="56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63">
        <v>5.03</v>
      </c>
      <c r="E438" s="563"/>
      <c r="F438" s="563"/>
      <c r="G438" s="127"/>
      <c r="H438" s="552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60"/>
      <c r="P438" s="560"/>
      <c r="Q438" s="560"/>
      <c r="R438" s="560"/>
      <c r="S438" s="560"/>
      <c r="T438" s="560"/>
      <c r="U438" s="56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63">
        <v>5.03</v>
      </c>
      <c r="E439" s="563"/>
      <c r="F439" s="563"/>
      <c r="G439" s="127"/>
      <c r="H439" s="552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60"/>
      <c r="P439" s="560"/>
      <c r="Q439" s="560"/>
      <c r="R439" s="560"/>
      <c r="S439" s="560"/>
      <c r="T439" s="560"/>
      <c r="U439" s="56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63">
        <v>5.03</v>
      </c>
      <c r="E440" s="563"/>
      <c r="F440" s="563"/>
      <c r="G440" s="127"/>
      <c r="H440" s="552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60"/>
      <c r="P440" s="560"/>
      <c r="Q440" s="560"/>
      <c r="R440" s="560"/>
      <c r="S440" s="560"/>
      <c r="T440" s="560"/>
      <c r="U440" s="56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63">
        <v>5.03</v>
      </c>
      <c r="E441" s="563"/>
      <c r="F441" s="563"/>
      <c r="G441" s="127"/>
      <c r="H441" s="552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60"/>
      <c r="P441" s="560"/>
      <c r="Q441" s="560"/>
      <c r="R441" s="560"/>
      <c r="S441" s="560"/>
      <c r="T441" s="560"/>
      <c r="U441" s="56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63">
        <v>5.03</v>
      </c>
      <c r="E442" s="563"/>
      <c r="F442" s="563"/>
      <c r="G442" s="127"/>
      <c r="H442" s="552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60"/>
      <c r="P442" s="560"/>
      <c r="Q442" s="560"/>
      <c r="R442" s="560"/>
      <c r="S442" s="560"/>
      <c r="T442" s="560"/>
      <c r="U442" s="56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63">
        <v>5.03</v>
      </c>
      <c r="E443" s="563"/>
      <c r="F443" s="563"/>
      <c r="G443" s="127"/>
      <c r="H443" s="552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60"/>
      <c r="P443" s="560"/>
      <c r="Q443" s="560"/>
      <c r="R443" s="560"/>
      <c r="S443" s="560"/>
      <c r="T443" s="560"/>
      <c r="U443" s="56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63">
        <v>5.03</v>
      </c>
      <c r="E444" s="563"/>
      <c r="F444" s="563"/>
      <c r="G444" s="127"/>
      <c r="H444" s="552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60"/>
      <c r="P444" s="560"/>
      <c r="Q444" s="560"/>
      <c r="R444" s="560"/>
      <c r="S444" s="560"/>
      <c r="T444" s="560"/>
      <c r="U444" s="56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51" t="s">
        <v>222</v>
      </c>
      <c r="C445" s="125" t="s">
        <v>181</v>
      </c>
      <c r="D445" s="563">
        <v>9.36</v>
      </c>
      <c r="E445" s="563"/>
      <c r="F445" s="563"/>
      <c r="G445" s="127"/>
      <c r="H445" s="552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60"/>
      <c r="P445" s="560"/>
      <c r="Q445" s="560"/>
      <c r="R445" s="560"/>
      <c r="S445" s="560"/>
      <c r="T445" s="560"/>
      <c r="U445" s="56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51" t="s">
        <v>222</v>
      </c>
      <c r="C446" s="125" t="s">
        <v>179</v>
      </c>
      <c r="D446" s="563">
        <v>9.36</v>
      </c>
      <c r="E446" s="563"/>
      <c r="F446" s="563"/>
      <c r="G446" s="127"/>
      <c r="H446" s="552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60"/>
      <c r="P446" s="560"/>
      <c r="Q446" s="560"/>
      <c r="R446" s="560"/>
      <c r="S446" s="560"/>
      <c r="T446" s="560"/>
      <c r="U446" s="56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51" t="s">
        <v>222</v>
      </c>
      <c r="C447" s="125" t="s">
        <v>221</v>
      </c>
      <c r="D447" s="563">
        <v>9.36</v>
      </c>
      <c r="E447" s="563"/>
      <c r="F447" s="563"/>
      <c r="G447" s="127"/>
      <c r="H447" s="552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60"/>
      <c r="P447" s="560"/>
      <c r="Q447" s="560"/>
      <c r="R447" s="560"/>
      <c r="S447" s="560"/>
      <c r="T447" s="560"/>
      <c r="U447" s="56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51" t="s">
        <v>222</v>
      </c>
      <c r="C448" s="125" t="s">
        <v>186</v>
      </c>
      <c r="D448" s="563">
        <v>9.36</v>
      </c>
      <c r="E448" s="563"/>
      <c r="F448" s="563"/>
      <c r="G448" s="127"/>
      <c r="H448" s="552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60"/>
      <c r="P448" s="560"/>
      <c r="Q448" s="560"/>
      <c r="R448" s="560"/>
      <c r="S448" s="560"/>
      <c r="T448" s="560"/>
      <c r="U448" s="56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51" t="s">
        <v>393</v>
      </c>
      <c r="C449" s="177" t="s">
        <v>395</v>
      </c>
      <c r="D449" s="563">
        <v>5</v>
      </c>
      <c r="E449" s="563"/>
      <c r="F449" s="563"/>
      <c r="G449" s="127"/>
      <c r="H449" s="552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60"/>
      <c r="P449" s="560"/>
      <c r="Q449" s="560"/>
      <c r="R449" s="560"/>
      <c r="S449" s="560"/>
      <c r="T449" s="560"/>
      <c r="U449" s="56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51" t="s">
        <v>393</v>
      </c>
      <c r="C450" s="177" t="s">
        <v>402</v>
      </c>
      <c r="D450" s="563">
        <v>5</v>
      </c>
      <c r="E450" s="563"/>
      <c r="F450" s="563"/>
      <c r="G450" s="127"/>
      <c r="H450" s="552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60"/>
      <c r="P450" s="560"/>
      <c r="Q450" s="560"/>
      <c r="R450" s="560"/>
      <c r="S450" s="560"/>
      <c r="T450" s="560"/>
      <c r="U450" s="56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51" t="s">
        <v>404</v>
      </c>
      <c r="C451" s="177" t="s">
        <v>405</v>
      </c>
      <c r="D451" s="563">
        <v>5</v>
      </c>
      <c r="E451" s="563"/>
      <c r="F451" s="563"/>
      <c r="G451" s="127"/>
      <c r="H451" s="552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60"/>
      <c r="P451" s="560"/>
      <c r="Q451" s="560"/>
      <c r="R451" s="560"/>
      <c r="S451" s="560"/>
      <c r="T451" s="560"/>
      <c r="U451" s="56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51" t="s">
        <v>342</v>
      </c>
      <c r="C452" s="177" t="s">
        <v>372</v>
      </c>
      <c r="D452" s="563">
        <v>5</v>
      </c>
      <c r="E452" s="563"/>
      <c r="F452" s="563"/>
      <c r="G452" s="127"/>
      <c r="H452" s="552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60"/>
      <c r="P452" s="560"/>
      <c r="Q452" s="560"/>
      <c r="R452" s="560"/>
      <c r="S452" s="560"/>
      <c r="T452" s="560"/>
      <c r="U452" s="56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51" t="s">
        <v>343</v>
      </c>
      <c r="C453" s="125" t="s">
        <v>345</v>
      </c>
      <c r="D453" s="563">
        <v>5</v>
      </c>
      <c r="E453" s="563"/>
      <c r="F453" s="563"/>
      <c r="G453" s="127"/>
      <c r="H453" s="552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60"/>
      <c r="P453" s="560"/>
      <c r="Q453" s="560"/>
      <c r="R453" s="560"/>
      <c r="S453" s="560"/>
      <c r="T453" s="560"/>
      <c r="U453" s="56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51" t="s">
        <v>343</v>
      </c>
      <c r="C454" s="125" t="s">
        <v>347</v>
      </c>
      <c r="D454" s="563">
        <v>5</v>
      </c>
      <c r="E454" s="563"/>
      <c r="F454" s="563"/>
      <c r="G454" s="127"/>
      <c r="H454" s="552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60"/>
      <c r="P454" s="560"/>
      <c r="Q454" s="560"/>
      <c r="R454" s="560"/>
      <c r="S454" s="560"/>
      <c r="T454" s="560"/>
      <c r="U454" s="56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63">
        <v>5.0599999999999996</v>
      </c>
      <c r="E455" s="563"/>
      <c r="F455" s="563"/>
      <c r="G455" s="127"/>
      <c r="H455" s="552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60"/>
      <c r="P455" s="560"/>
      <c r="Q455" s="560"/>
      <c r="R455" s="560"/>
      <c r="S455" s="560"/>
      <c r="T455" s="560"/>
      <c r="U455" s="56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63">
        <v>5.0599999999999996</v>
      </c>
      <c r="E456" s="563"/>
      <c r="F456" s="563"/>
      <c r="G456" s="127"/>
      <c r="H456" s="552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60"/>
      <c r="P456" s="560"/>
      <c r="Q456" s="560"/>
      <c r="R456" s="560"/>
      <c r="S456" s="560"/>
      <c r="T456" s="560"/>
      <c r="U456" s="56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63"/>
      <c r="E457" s="563"/>
      <c r="F457" s="563"/>
      <c r="G457" s="127"/>
      <c r="H457" s="552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60"/>
      <c r="P457" s="560"/>
      <c r="Q457" s="560"/>
      <c r="R457" s="560"/>
      <c r="S457" s="560"/>
      <c r="T457" s="560"/>
      <c r="U457" s="56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63"/>
      <c r="E458" s="563"/>
      <c r="F458" s="563"/>
      <c r="G458" s="127"/>
      <c r="H458" s="552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60"/>
      <c r="P458" s="560"/>
      <c r="Q458" s="560"/>
      <c r="R458" s="560"/>
      <c r="S458" s="560"/>
      <c r="T458" s="560"/>
      <c r="U458" s="56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63"/>
      <c r="E459" s="563"/>
      <c r="F459" s="563"/>
      <c r="G459" s="127"/>
      <c r="H459" s="552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60"/>
      <c r="P459" s="560"/>
      <c r="Q459" s="560"/>
      <c r="R459" s="560"/>
      <c r="S459" s="560"/>
      <c r="T459" s="560"/>
      <c r="U459" s="56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63">
        <v>5.07</v>
      </c>
      <c r="E460" s="563"/>
      <c r="F460" s="563"/>
      <c r="G460" s="127"/>
      <c r="H460" s="552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60"/>
      <c r="P460" s="560"/>
      <c r="Q460" s="560"/>
      <c r="R460" s="560"/>
      <c r="S460" s="560"/>
      <c r="T460" s="560"/>
      <c r="U460" s="56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63">
        <v>5.07</v>
      </c>
      <c r="E461" s="563"/>
      <c r="F461" s="563"/>
      <c r="G461" s="127"/>
      <c r="H461" s="552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60"/>
      <c r="P461" s="560"/>
      <c r="Q461" s="560"/>
      <c r="R461" s="560"/>
      <c r="S461" s="560"/>
      <c r="T461" s="560"/>
      <c r="U461" s="56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63">
        <v>5.0599999999999996</v>
      </c>
      <c r="E462" s="563"/>
      <c r="F462" s="564"/>
      <c r="G462" s="127"/>
      <c r="H462" s="552">
        <f>D462*G462</f>
        <v>0</v>
      </c>
      <c r="I462" s="128"/>
      <c r="J462" s="129" t="str">
        <f t="array" ref="J462">IF(ISERROR(G462/I462),"",G462/I462)</f>
        <v/>
      </c>
      <c r="K462" s="552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60"/>
      <c r="P462" s="560"/>
      <c r="Q462" s="560"/>
      <c r="R462" s="560"/>
      <c r="S462" s="560"/>
      <c r="T462" s="560"/>
      <c r="U462" s="56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11" t="s">
        <v>224</v>
      </c>
      <c r="B463" s="612"/>
      <c r="C463" s="5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63">
        <v>5.03</v>
      </c>
      <c r="E464" s="563"/>
      <c r="F464" s="563"/>
      <c r="G464" s="127"/>
      <c r="H464" s="552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60"/>
      <c r="P464" s="560"/>
      <c r="Q464" s="560"/>
      <c r="R464" s="560"/>
      <c r="S464" s="560"/>
      <c r="T464" s="560"/>
      <c r="U464" s="56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63">
        <v>5.03</v>
      </c>
      <c r="E465" s="563"/>
      <c r="F465" s="563"/>
      <c r="G465" s="127"/>
      <c r="H465" s="552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60"/>
      <c r="P465" s="560"/>
      <c r="Q465" s="560"/>
      <c r="R465" s="560"/>
      <c r="S465" s="560"/>
      <c r="T465" s="560"/>
      <c r="U465" s="56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63">
        <v>5.04</v>
      </c>
      <c r="E466" s="563"/>
      <c r="F466" s="563"/>
      <c r="G466" s="127"/>
      <c r="H466" s="552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60"/>
      <c r="P466" s="560"/>
      <c r="Q466" s="560"/>
      <c r="R466" s="560"/>
      <c r="S466" s="560"/>
      <c r="T466" s="560"/>
      <c r="U466" s="56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63">
        <v>5.03</v>
      </c>
      <c r="E467" s="563"/>
      <c r="F467" s="563"/>
      <c r="G467" s="127"/>
      <c r="H467" s="552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60"/>
      <c r="P467" s="560"/>
      <c r="Q467" s="560"/>
      <c r="R467" s="560"/>
      <c r="S467" s="560"/>
      <c r="T467" s="560"/>
      <c r="U467" s="56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57" t="s">
        <v>203</v>
      </c>
      <c r="D468" s="563">
        <v>5.03</v>
      </c>
      <c r="E468" s="563"/>
      <c r="F468" s="563"/>
      <c r="G468" s="127"/>
      <c r="H468" s="552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60"/>
      <c r="P468" s="560"/>
      <c r="Q468" s="560"/>
      <c r="R468" s="560"/>
      <c r="S468" s="560"/>
      <c r="T468" s="560"/>
      <c r="U468" s="56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63">
        <v>5.03</v>
      </c>
      <c r="E469" s="563"/>
      <c r="F469" s="563"/>
      <c r="G469" s="127"/>
      <c r="H469" s="552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60"/>
      <c r="P469" s="560"/>
      <c r="Q469" s="560"/>
      <c r="R469" s="560"/>
      <c r="S469" s="560"/>
      <c r="T469" s="560"/>
      <c r="U469" s="56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63">
        <v>5.03</v>
      </c>
      <c r="E470" s="563"/>
      <c r="F470" s="563"/>
      <c r="G470" s="127"/>
      <c r="H470" s="552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60"/>
      <c r="P470" s="560"/>
      <c r="Q470" s="560"/>
      <c r="R470" s="560"/>
      <c r="S470" s="560"/>
      <c r="T470" s="560"/>
      <c r="U470" s="56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57" t="s">
        <v>228</v>
      </c>
      <c r="D471" s="563">
        <v>5.03</v>
      </c>
      <c r="E471" s="563"/>
      <c r="F471" s="563"/>
      <c r="G471" s="127"/>
      <c r="H471" s="552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60"/>
      <c r="P471" s="560"/>
      <c r="Q471" s="560"/>
      <c r="R471" s="560"/>
      <c r="S471" s="560"/>
      <c r="T471" s="560"/>
      <c r="U471" s="56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57" t="s">
        <v>212</v>
      </c>
      <c r="D472" s="563">
        <v>5.03</v>
      </c>
      <c r="E472" s="563"/>
      <c r="F472" s="563"/>
      <c r="G472" s="127"/>
      <c r="H472" s="552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60"/>
      <c r="P472" s="560"/>
      <c r="Q472" s="560"/>
      <c r="R472" s="560"/>
      <c r="S472" s="560"/>
      <c r="T472" s="560"/>
      <c r="U472" s="56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57" t="s">
        <v>203</v>
      </c>
      <c r="D473" s="563">
        <v>5.03</v>
      </c>
      <c r="E473" s="563"/>
      <c r="F473" s="563"/>
      <c r="G473" s="127"/>
      <c r="H473" s="552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60"/>
      <c r="P473" s="560"/>
      <c r="Q473" s="560"/>
      <c r="R473" s="560"/>
      <c r="S473" s="560"/>
      <c r="T473" s="560"/>
      <c r="U473" s="56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57" t="s">
        <v>186</v>
      </c>
      <c r="D474" s="563">
        <v>5.03</v>
      </c>
      <c r="E474" s="563"/>
      <c r="F474" s="563"/>
      <c r="G474" s="127"/>
      <c r="H474" s="552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60"/>
      <c r="P474" s="560"/>
      <c r="Q474" s="560"/>
      <c r="R474" s="560"/>
      <c r="S474" s="560"/>
      <c r="T474" s="560"/>
      <c r="U474" s="56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57" t="s">
        <v>228</v>
      </c>
      <c r="D475" s="563">
        <v>5.03</v>
      </c>
      <c r="E475" s="563"/>
      <c r="F475" s="563"/>
      <c r="G475" s="127"/>
      <c r="H475" s="552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60"/>
      <c r="P475" s="560"/>
      <c r="Q475" s="560"/>
      <c r="R475" s="560"/>
      <c r="S475" s="560"/>
      <c r="T475" s="560"/>
      <c r="U475" s="56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57" t="s">
        <v>199</v>
      </c>
      <c r="D476" s="563">
        <v>5.03</v>
      </c>
      <c r="E476" s="563"/>
      <c r="F476" s="563"/>
      <c r="G476" s="127"/>
      <c r="H476" s="552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60"/>
      <c r="P476" s="560"/>
      <c r="Q476" s="560"/>
      <c r="R476" s="560"/>
      <c r="S476" s="560"/>
      <c r="T476" s="560"/>
      <c r="U476" s="56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63">
        <v>5.0599999999999996</v>
      </c>
      <c r="E477" s="563"/>
      <c r="F477" s="563"/>
      <c r="G477" s="127"/>
      <c r="H477" s="552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60"/>
      <c r="P477" s="560"/>
      <c r="Q477" s="560"/>
      <c r="R477" s="560"/>
      <c r="S477" s="560"/>
      <c r="T477" s="560"/>
      <c r="U477" s="56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63">
        <v>5.0599999999999996</v>
      </c>
      <c r="E478" s="563"/>
      <c r="F478" s="563"/>
      <c r="G478" s="127"/>
      <c r="H478" s="552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60"/>
      <c r="P478" s="560"/>
      <c r="Q478" s="560"/>
      <c r="R478" s="560"/>
      <c r="S478" s="560"/>
      <c r="T478" s="560"/>
      <c r="U478" s="56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11" t="s">
        <v>231</v>
      </c>
      <c r="B479" s="612"/>
      <c r="C479" s="5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63">
        <v>5.04</v>
      </c>
      <c r="E480" s="563"/>
      <c r="F480" s="563"/>
      <c r="G480" s="127"/>
      <c r="H480" s="552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60"/>
      <c r="P480" s="560"/>
      <c r="Q480" s="560"/>
      <c r="R480" s="560"/>
      <c r="S480" s="560"/>
      <c r="T480" s="560"/>
      <c r="U480" s="56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63">
        <v>5.04</v>
      </c>
      <c r="E481" s="563"/>
      <c r="F481" s="563"/>
      <c r="G481" s="127"/>
      <c r="H481" s="552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60"/>
      <c r="P481" s="560"/>
      <c r="Q481" s="560"/>
      <c r="R481" s="560"/>
      <c r="S481" s="560"/>
      <c r="T481" s="560"/>
      <c r="U481" s="56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63">
        <v>5.04</v>
      </c>
      <c r="E482" s="563"/>
      <c r="F482" s="563"/>
      <c r="G482" s="127"/>
      <c r="H482" s="552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60"/>
      <c r="P482" s="560"/>
      <c r="Q482" s="560"/>
      <c r="R482" s="560"/>
      <c r="S482" s="560"/>
      <c r="T482" s="560"/>
      <c r="U482" s="56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63">
        <v>5.04</v>
      </c>
      <c r="E483" s="563"/>
      <c r="F483" s="563"/>
      <c r="G483" s="127"/>
      <c r="H483" s="552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60"/>
      <c r="P483" s="560"/>
      <c r="Q483" s="560"/>
      <c r="R483" s="560"/>
      <c r="S483" s="560"/>
      <c r="T483" s="560"/>
      <c r="U483" s="56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63">
        <v>5.04</v>
      </c>
      <c r="E484" s="563"/>
      <c r="F484" s="563"/>
      <c r="G484" s="127"/>
      <c r="H484" s="552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60"/>
      <c r="P484" s="560"/>
      <c r="Q484" s="560"/>
      <c r="R484" s="560"/>
      <c r="S484" s="560"/>
      <c r="T484" s="560"/>
      <c r="U484" s="56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63">
        <v>5.04</v>
      </c>
      <c r="E485" s="563"/>
      <c r="F485" s="563"/>
      <c r="G485" s="127"/>
      <c r="H485" s="552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60"/>
      <c r="P485" s="560"/>
      <c r="Q485" s="560"/>
      <c r="R485" s="560"/>
      <c r="S485" s="560"/>
      <c r="T485" s="560"/>
      <c r="U485" s="56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63">
        <v>5.04</v>
      </c>
      <c r="E486" s="563"/>
      <c r="F486" s="563"/>
      <c r="G486" s="127"/>
      <c r="H486" s="552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60"/>
      <c r="P486" s="560"/>
      <c r="Q486" s="560"/>
      <c r="R486" s="560"/>
      <c r="S486" s="560"/>
      <c r="T486" s="560"/>
      <c r="U486" s="56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63">
        <v>5.04</v>
      </c>
      <c r="E487" s="563"/>
      <c r="F487" s="563"/>
      <c r="G487" s="127"/>
      <c r="H487" s="552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60"/>
      <c r="P487" s="560"/>
      <c r="Q487" s="560"/>
      <c r="R487" s="560"/>
      <c r="S487" s="560"/>
      <c r="T487" s="560"/>
      <c r="U487" s="56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63">
        <v>5.04</v>
      </c>
      <c r="E488" s="563"/>
      <c r="F488" s="563"/>
      <c r="G488" s="127"/>
      <c r="H488" s="552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60"/>
      <c r="P488" s="560"/>
      <c r="Q488" s="560"/>
      <c r="R488" s="560"/>
      <c r="S488" s="560"/>
      <c r="T488" s="560"/>
      <c r="U488" s="56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63">
        <v>5.04</v>
      </c>
      <c r="E489" s="563"/>
      <c r="F489" s="563"/>
      <c r="G489" s="127"/>
      <c r="H489" s="552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60"/>
      <c r="P489" s="560"/>
      <c r="Q489" s="560"/>
      <c r="R489" s="560"/>
      <c r="S489" s="560"/>
      <c r="T489" s="560"/>
      <c r="U489" s="56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11" t="s">
        <v>234</v>
      </c>
      <c r="B490" s="612"/>
      <c r="C490" s="5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58"/>
      <c r="D491" s="563">
        <v>3.65</v>
      </c>
      <c r="E491" s="563"/>
      <c r="F491" s="564"/>
      <c r="G491" s="127"/>
      <c r="H491" s="552">
        <f t="shared" ref="H491:H505" si="127">D491*G491</f>
        <v>0</v>
      </c>
      <c r="I491" s="128"/>
      <c r="J491" s="129" t="str">
        <f t="array" ref="J491">IF(ISERROR(G491/I491),"",G491/I491)</f>
        <v/>
      </c>
      <c r="K491" s="552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60"/>
      <c r="P491" s="560"/>
      <c r="Q491" s="560"/>
      <c r="R491" s="560"/>
      <c r="S491" s="560"/>
      <c r="T491" s="560"/>
      <c r="U491" s="560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58"/>
      <c r="D492" s="563">
        <v>6.58</v>
      </c>
      <c r="E492" s="563"/>
      <c r="F492" s="563"/>
      <c r="G492" s="127"/>
      <c r="H492" s="552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60"/>
      <c r="P492" s="560"/>
      <c r="Q492" s="560"/>
      <c r="R492" s="560"/>
      <c r="S492" s="560"/>
      <c r="T492" s="560"/>
      <c r="U492" s="560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58"/>
      <c r="D493" s="563">
        <v>7.8</v>
      </c>
      <c r="E493" s="563"/>
      <c r="F493" s="563"/>
      <c r="G493" s="127"/>
      <c r="H493" s="552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60"/>
      <c r="P493" s="560"/>
      <c r="Q493" s="560"/>
      <c r="R493" s="560"/>
      <c r="S493" s="560"/>
      <c r="T493" s="560"/>
      <c r="U493" s="560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58"/>
      <c r="D494" s="563">
        <v>4.4000000000000004</v>
      </c>
      <c r="E494" s="563"/>
      <c r="F494" s="563"/>
      <c r="G494" s="127"/>
      <c r="H494" s="552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60"/>
      <c r="P494" s="560"/>
      <c r="Q494" s="560"/>
      <c r="R494" s="560"/>
      <c r="S494" s="560"/>
      <c r="T494" s="560"/>
      <c r="U494" s="560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63"/>
      <c r="E495" s="563"/>
      <c r="F495" s="563"/>
      <c r="G495" s="127"/>
      <c r="H495" s="552">
        <f t="shared" si="127"/>
        <v>0</v>
      </c>
      <c r="I495" s="128"/>
      <c r="J495" s="129"/>
      <c r="K495" s="130"/>
      <c r="L495" s="128"/>
      <c r="M495" s="108"/>
      <c r="N495" s="129"/>
      <c r="O495" s="560"/>
      <c r="P495" s="560"/>
      <c r="Q495" s="560"/>
      <c r="R495" s="560"/>
      <c r="S495" s="560"/>
      <c r="T495" s="560"/>
      <c r="U495" s="56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58"/>
      <c r="D496" s="563"/>
      <c r="E496" s="563"/>
      <c r="F496" s="563"/>
      <c r="G496" s="127"/>
      <c r="H496" s="552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60"/>
      <c r="P496" s="560"/>
      <c r="Q496" s="560"/>
      <c r="R496" s="560"/>
      <c r="S496" s="560"/>
      <c r="T496" s="560"/>
      <c r="U496" s="56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58" t="s">
        <v>239</v>
      </c>
      <c r="C497" s="558" t="s">
        <v>179</v>
      </c>
      <c r="D497" s="563">
        <v>6.04</v>
      </c>
      <c r="E497" s="563"/>
      <c r="F497" s="563"/>
      <c r="G497" s="127"/>
      <c r="H497" s="552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60"/>
      <c r="P497" s="560"/>
      <c r="Q497" s="560"/>
      <c r="R497" s="560"/>
      <c r="S497" s="560"/>
      <c r="T497" s="560"/>
      <c r="U497" s="56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58" t="s">
        <v>239</v>
      </c>
      <c r="C498" s="558" t="s">
        <v>186</v>
      </c>
      <c r="D498" s="563">
        <v>6.04</v>
      </c>
      <c r="E498" s="563"/>
      <c r="F498" s="563"/>
      <c r="G498" s="127"/>
      <c r="H498" s="552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60"/>
      <c r="P498" s="560"/>
      <c r="Q498" s="560"/>
      <c r="R498" s="560"/>
      <c r="S498" s="560"/>
      <c r="T498" s="560"/>
      <c r="U498" s="56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58" t="s">
        <v>440</v>
      </c>
      <c r="C499" s="558" t="s">
        <v>179</v>
      </c>
      <c r="D499" s="563"/>
      <c r="E499" s="563"/>
      <c r="F499" s="563"/>
      <c r="G499" s="127"/>
      <c r="H499" s="552">
        <f t="shared" si="127"/>
        <v>0</v>
      </c>
      <c r="I499" s="128"/>
      <c r="J499" s="129"/>
      <c r="K499" s="130"/>
      <c r="L499" s="128"/>
      <c r="M499" s="108"/>
      <c r="N499" s="129"/>
      <c r="O499" s="560"/>
      <c r="P499" s="560"/>
      <c r="Q499" s="560"/>
      <c r="R499" s="560"/>
      <c r="S499" s="560"/>
      <c r="T499" s="560"/>
      <c r="U499" s="56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58" t="s">
        <v>440</v>
      </c>
      <c r="C500" s="558" t="s">
        <v>186</v>
      </c>
      <c r="D500" s="563"/>
      <c r="E500" s="563"/>
      <c r="F500" s="563"/>
      <c r="G500" s="127"/>
      <c r="H500" s="552">
        <f t="shared" si="127"/>
        <v>0</v>
      </c>
      <c r="I500" s="128"/>
      <c r="J500" s="129"/>
      <c r="K500" s="130"/>
      <c r="L500" s="128"/>
      <c r="M500" s="108"/>
      <c r="N500" s="129"/>
      <c r="O500" s="560"/>
      <c r="P500" s="560"/>
      <c r="Q500" s="560"/>
      <c r="R500" s="560"/>
      <c r="S500" s="560"/>
      <c r="T500" s="560"/>
      <c r="U500" s="56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51" t="s">
        <v>240</v>
      </c>
      <c r="C501" s="125"/>
      <c r="D501" s="563">
        <v>7.3</v>
      </c>
      <c r="E501" s="563"/>
      <c r="F501" s="563"/>
      <c r="G501" s="127"/>
      <c r="H501" s="552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60"/>
      <c r="P501" s="560"/>
      <c r="Q501" s="560"/>
      <c r="R501" s="560"/>
      <c r="S501" s="560"/>
      <c r="T501" s="560"/>
      <c r="U501" s="56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51" t="s">
        <v>241</v>
      </c>
      <c r="C502" s="125"/>
      <c r="D502" s="563">
        <f>78*120/1000</f>
        <v>9.36</v>
      </c>
      <c r="E502" s="563"/>
      <c r="F502" s="563"/>
      <c r="G502" s="127"/>
      <c r="H502" s="552">
        <f t="shared" si="127"/>
        <v>0</v>
      </c>
      <c r="I502" s="128"/>
      <c r="J502" s="129"/>
      <c r="K502" s="130"/>
      <c r="L502" s="128"/>
      <c r="M502" s="108"/>
      <c r="N502" s="129"/>
      <c r="O502" s="560"/>
      <c r="P502" s="560"/>
      <c r="Q502" s="560"/>
      <c r="R502" s="560"/>
      <c r="S502" s="560"/>
      <c r="T502" s="560"/>
      <c r="U502" s="56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51" t="s">
        <v>242</v>
      </c>
      <c r="C503" s="125"/>
      <c r="D503" s="563">
        <v>4.5</v>
      </c>
      <c r="E503" s="563"/>
      <c r="F503" s="563"/>
      <c r="G503" s="127"/>
      <c r="H503" s="552">
        <f t="shared" si="127"/>
        <v>0</v>
      </c>
      <c r="I503" s="128"/>
      <c r="J503" s="129"/>
      <c r="K503" s="130"/>
      <c r="L503" s="128"/>
      <c r="M503" s="108"/>
      <c r="N503" s="129"/>
      <c r="O503" s="560"/>
      <c r="P503" s="560"/>
      <c r="Q503" s="560"/>
      <c r="R503" s="560"/>
      <c r="S503" s="560"/>
      <c r="T503" s="560"/>
      <c r="U503" s="56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51" t="s">
        <v>243</v>
      </c>
      <c r="C504" s="125"/>
      <c r="D504" s="563">
        <v>4.5</v>
      </c>
      <c r="E504" s="563"/>
      <c r="F504" s="563"/>
      <c r="G504" s="127"/>
      <c r="H504" s="552">
        <f t="shared" si="127"/>
        <v>0</v>
      </c>
      <c r="I504" s="128"/>
      <c r="J504" s="129"/>
      <c r="K504" s="130"/>
      <c r="L504" s="128"/>
      <c r="M504" s="108"/>
      <c r="N504" s="129"/>
      <c r="O504" s="560"/>
      <c r="P504" s="560"/>
      <c r="Q504" s="560"/>
      <c r="R504" s="560"/>
      <c r="S504" s="560"/>
      <c r="T504" s="560"/>
      <c r="U504" s="56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51"/>
      <c r="C505" s="125"/>
      <c r="D505" s="563"/>
      <c r="E505" s="563"/>
      <c r="F505" s="563"/>
      <c r="G505" s="127"/>
      <c r="H505" s="552">
        <f t="shared" si="127"/>
        <v>0</v>
      </c>
      <c r="I505" s="128"/>
      <c r="J505" s="129"/>
      <c r="K505" s="130"/>
      <c r="L505" s="128"/>
      <c r="M505" s="108"/>
      <c r="N505" s="129"/>
      <c r="O505" s="560"/>
      <c r="P505" s="560"/>
      <c r="Q505" s="560"/>
      <c r="R505" s="560"/>
      <c r="S505" s="560"/>
      <c r="T505" s="560"/>
      <c r="U505" s="560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11" t="s">
        <v>244</v>
      </c>
      <c r="B506" s="612"/>
      <c r="C506" s="5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13" t="s">
        <v>246</v>
      </c>
      <c r="B507" s="614"/>
      <c r="C507" s="614"/>
      <c r="D507" s="614"/>
      <c r="E507" s="614"/>
      <c r="F507" s="61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6" t="s">
        <v>471</v>
      </c>
      <c r="B508" s="554" t="s">
        <v>247</v>
      </c>
      <c r="C508" s="599" t="s">
        <v>248</v>
      </c>
      <c r="D508" s="600"/>
      <c r="E508" s="670" t="s">
        <v>249</v>
      </c>
      <c r="F508" s="670"/>
      <c r="G508" s="577" t="s">
        <v>250</v>
      </c>
      <c r="H508" s="577"/>
      <c r="I508" s="607" t="s">
        <v>251</v>
      </c>
      <c r="J508" s="607"/>
      <c r="K508" s="607" t="s">
        <v>252</v>
      </c>
      <c r="L508" s="607"/>
      <c r="M508" s="607" t="s">
        <v>253</v>
      </c>
      <c r="N508" s="607"/>
      <c r="O508" s="607" t="s">
        <v>254</v>
      </c>
      <c r="P508" s="577" t="s">
        <v>255</v>
      </c>
      <c r="Q508" s="577"/>
      <c r="R508" s="577" t="s">
        <v>252</v>
      </c>
      <c r="S508" s="577"/>
      <c r="T508" s="577" t="s">
        <v>256</v>
      </c>
      <c r="U508" s="577"/>
      <c r="V508" s="577" t="s">
        <v>257</v>
      </c>
      <c r="W508" s="577"/>
      <c r="X508" s="577" t="s">
        <v>252</v>
      </c>
      <c r="Y508" s="577"/>
      <c r="Z508" s="577" t="s">
        <v>256</v>
      </c>
      <c r="AA508" s="577"/>
    </row>
    <row r="509" spans="1:27" ht="20.100000000000001" hidden="1" customHeight="1">
      <c r="A509" s="617"/>
      <c r="B509" s="554" t="s">
        <v>258</v>
      </c>
      <c r="C509" s="599">
        <v>0</v>
      </c>
      <c r="D509" s="600"/>
      <c r="E509" s="670">
        <f>C509*11</f>
        <v>0</v>
      </c>
      <c r="F509" s="670"/>
      <c r="G509" s="577">
        <v>0</v>
      </c>
      <c r="H509" s="577"/>
      <c r="I509" s="610">
        <f>G509*11</f>
        <v>0</v>
      </c>
      <c r="J509" s="610"/>
      <c r="K509" s="610">
        <f>E509-I509</f>
        <v>0</v>
      </c>
      <c r="L509" s="610"/>
      <c r="M509" s="608" t="str">
        <f>IF(ISERROR(K509/E509),"",K509/E509)</f>
        <v/>
      </c>
      <c r="N509" s="608"/>
      <c r="O509" s="607"/>
      <c r="P509" s="577" t="s">
        <v>201</v>
      </c>
      <c r="Q509" s="577"/>
      <c r="R509" s="606">
        <f>SUM(O370:U370)</f>
        <v>0</v>
      </c>
      <c r="S509" s="606"/>
      <c r="T509" s="601" t="str">
        <f t="array" ref="T509">IF(ISERROR(R509/R516),"",R509/R516)</f>
        <v/>
      </c>
      <c r="U509" s="601"/>
      <c r="V509" s="577" t="s">
        <v>259</v>
      </c>
      <c r="W509" s="577"/>
      <c r="X509" s="604">
        <f>SUM(O370,O428,O463,O479,O490,O506)</f>
        <v>0</v>
      </c>
      <c r="Y509" s="604"/>
      <c r="Z509" s="601" t="str">
        <f t="array" ref="Z509">IF(ISERROR(X509/X516),"",X509/X516)</f>
        <v/>
      </c>
      <c r="AA509" s="601"/>
    </row>
    <row r="510" spans="1:27" ht="20.100000000000001" hidden="1" customHeight="1">
      <c r="A510" s="617"/>
      <c r="B510" s="554" t="s">
        <v>260</v>
      </c>
      <c r="C510" s="599">
        <v>0</v>
      </c>
      <c r="D510" s="600"/>
      <c r="E510" s="670">
        <f>C510*11</f>
        <v>0</v>
      </c>
      <c r="F510" s="670"/>
      <c r="G510" s="577">
        <v>0</v>
      </c>
      <c r="H510" s="577"/>
      <c r="I510" s="610">
        <f>G510*11</f>
        <v>0</v>
      </c>
      <c r="J510" s="610"/>
      <c r="K510" s="610">
        <f>E510-I510</f>
        <v>0</v>
      </c>
      <c r="L510" s="610"/>
      <c r="M510" s="608" t="str">
        <f>IF(ISERROR(K510/E510),"",K510/E510)</f>
        <v/>
      </c>
      <c r="N510" s="608"/>
      <c r="O510" s="607"/>
      <c r="P510" s="577" t="s">
        <v>216</v>
      </c>
      <c r="Q510" s="577"/>
      <c r="R510" s="606">
        <f>SUM(O428:U428)</f>
        <v>0</v>
      </c>
      <c r="S510" s="606"/>
      <c r="T510" s="601" t="str">
        <f>IF(ISERROR(R510/R516),"",R510/R516)</f>
        <v/>
      </c>
      <c r="U510" s="601"/>
      <c r="V510" s="577" t="s">
        <v>261</v>
      </c>
      <c r="W510" s="577"/>
      <c r="X510" s="604">
        <f>SUM(O371,O429,O464,O480,O491,O507)</f>
        <v>0</v>
      </c>
      <c r="Y510" s="604"/>
      <c r="Z510" s="601" t="str">
        <f>IF(ISERROR(X510/X516),"",X510/X516)</f>
        <v/>
      </c>
      <c r="AA510" s="601"/>
    </row>
    <row r="511" spans="1:27" ht="20.100000000000001" hidden="1" customHeight="1">
      <c r="A511" s="617"/>
      <c r="B511" s="554" t="s">
        <v>262</v>
      </c>
      <c r="C511" s="599">
        <v>0</v>
      </c>
      <c r="D511" s="600"/>
      <c r="E511" s="670">
        <f>C511*11</f>
        <v>0</v>
      </c>
      <c r="F511" s="670"/>
      <c r="G511" s="577">
        <v>0</v>
      </c>
      <c r="H511" s="577"/>
      <c r="I511" s="610">
        <f>G511*11</f>
        <v>0</v>
      </c>
      <c r="J511" s="610"/>
      <c r="K511" s="610">
        <f>E511-I511</f>
        <v>0</v>
      </c>
      <c r="L511" s="610"/>
      <c r="M511" s="608" t="str">
        <f>IF(ISERROR(K511/E511),"",K511/E511)</f>
        <v/>
      </c>
      <c r="N511" s="608"/>
      <c r="O511" s="607"/>
      <c r="P511" s="577" t="s">
        <v>224</v>
      </c>
      <c r="Q511" s="577"/>
      <c r="R511" s="606">
        <f>SUM(O463:U463)</f>
        <v>0</v>
      </c>
      <c r="S511" s="606"/>
      <c r="T511" s="601" t="str">
        <f>IF(ISERROR(R511/R516),"",R511/R516)</f>
        <v/>
      </c>
      <c r="U511" s="601"/>
      <c r="V511" s="577" t="s">
        <v>263</v>
      </c>
      <c r="W511" s="577"/>
      <c r="X511" s="604">
        <f>SUM(O373,O430,O465,O481,O492,O508)</f>
        <v>0</v>
      </c>
      <c r="Y511" s="604"/>
      <c r="Z511" s="601" t="str">
        <f>IF(ISERROR(X511/X516),"",X511/X516)</f>
        <v/>
      </c>
      <c r="AA511" s="601"/>
    </row>
    <row r="512" spans="1:27" ht="20.100000000000001" hidden="1" customHeight="1">
      <c r="A512" s="617"/>
      <c r="B512" s="554" t="s">
        <v>264</v>
      </c>
      <c r="C512" s="599">
        <v>1</v>
      </c>
      <c r="D512" s="600"/>
      <c r="E512" s="670">
        <f>C512*11</f>
        <v>11</v>
      </c>
      <c r="F512" s="670"/>
      <c r="G512" s="577">
        <v>1</v>
      </c>
      <c r="H512" s="577"/>
      <c r="I512" s="610">
        <f>G512*11</f>
        <v>11</v>
      </c>
      <c r="J512" s="610"/>
      <c r="K512" s="610">
        <f>E512-I512</f>
        <v>0</v>
      </c>
      <c r="L512" s="610"/>
      <c r="M512" s="608">
        <f>IF(ISERROR(K512/E512),"",K512/E512)</f>
        <v>0</v>
      </c>
      <c r="N512" s="608"/>
      <c r="O512" s="607"/>
      <c r="P512" s="577" t="s">
        <v>231</v>
      </c>
      <c r="Q512" s="577"/>
      <c r="R512" s="606">
        <f>SUM(O479:U479)</f>
        <v>0</v>
      </c>
      <c r="S512" s="606"/>
      <c r="T512" s="601" t="str">
        <f>IF(ISERROR(R512/R516),"",R512/R516)</f>
        <v/>
      </c>
      <c r="U512" s="601"/>
      <c r="V512" s="577" t="s">
        <v>265</v>
      </c>
      <c r="W512" s="577"/>
      <c r="X512" s="604">
        <f>SUM(O374,O431,O466,O482,O493,O509)</f>
        <v>0</v>
      </c>
      <c r="Y512" s="604"/>
      <c r="Z512" s="601" t="str">
        <f>IF(ISERROR(X512/X516),"",X512/X516)</f>
        <v/>
      </c>
      <c r="AA512" s="601"/>
    </row>
    <row r="513" spans="1:27" ht="20.100000000000001" hidden="1" customHeight="1">
      <c r="A513" s="618"/>
      <c r="B513" s="554" t="s">
        <v>266</v>
      </c>
      <c r="C513" s="609">
        <f>SUM(C509:D512)</f>
        <v>1</v>
      </c>
      <c r="D513" s="583"/>
      <c r="E513" s="670">
        <f>SUM(E509:F512)</f>
        <v>11</v>
      </c>
      <c r="F513" s="670"/>
      <c r="G513" s="577">
        <f>SUM(G509:H512)</f>
        <v>1</v>
      </c>
      <c r="H513" s="577"/>
      <c r="I513" s="610">
        <f>SUM(I509:J512)</f>
        <v>11</v>
      </c>
      <c r="J513" s="610"/>
      <c r="K513" s="610">
        <f>SUM(K509:L512)</f>
        <v>0</v>
      </c>
      <c r="L513" s="610"/>
      <c r="M513" s="608">
        <f>IF(ISERROR(K513/E513),"",K513/E513)</f>
        <v>0</v>
      </c>
      <c r="N513" s="608"/>
      <c r="O513" s="607"/>
      <c r="P513" s="577" t="s">
        <v>234</v>
      </c>
      <c r="Q513" s="577"/>
      <c r="R513" s="606">
        <f>SUM(O490:U490)</f>
        <v>0</v>
      </c>
      <c r="S513" s="606"/>
      <c r="T513" s="601" t="str">
        <f>IF(ISERROR(R513/R516),"",R513/R516)</f>
        <v/>
      </c>
      <c r="U513" s="601"/>
      <c r="V513" s="577" t="s">
        <v>267</v>
      </c>
      <c r="W513" s="577"/>
      <c r="X513" s="604">
        <f>SUM(O375,O432,O467,O483,O494,O510)</f>
        <v>0</v>
      </c>
      <c r="Y513" s="604"/>
      <c r="Z513" s="601" t="str">
        <f>IF(ISERROR(X513/X516),"",X513/X516)</f>
        <v/>
      </c>
      <c r="AA513" s="601"/>
    </row>
    <row r="514" spans="1:27" ht="20.100000000000001" hidden="1" customHeight="1">
      <c r="A514" s="261" t="s">
        <v>472</v>
      </c>
      <c r="B514" s="554">
        <f>G507</f>
        <v>0</v>
      </c>
      <c r="C514" s="587" t="s">
        <v>269</v>
      </c>
      <c r="D514" s="586"/>
      <c r="E514" s="669">
        <f>H507</f>
        <v>0</v>
      </c>
      <c r="F514" s="669"/>
      <c r="G514" s="577" t="s">
        <v>270</v>
      </c>
      <c r="H514" s="577"/>
      <c r="I514" s="605" t="str">
        <f>L507</f>
        <v/>
      </c>
      <c r="J514" s="605"/>
      <c r="K514" s="607" t="s">
        <v>271</v>
      </c>
      <c r="L514" s="607"/>
      <c r="M514" s="605" t="str">
        <f>J507</f>
        <v/>
      </c>
      <c r="N514" s="605"/>
      <c r="O514" s="607"/>
      <c r="P514" s="577" t="s">
        <v>244</v>
      </c>
      <c r="Q514" s="577"/>
      <c r="R514" s="606">
        <f>SUM(O506:U506)</f>
        <v>0</v>
      </c>
      <c r="S514" s="606"/>
      <c r="T514" s="601" t="str">
        <f>IF(ISERROR(R514/R516),"",R514/R516)</f>
        <v/>
      </c>
      <c r="U514" s="601"/>
      <c r="V514" s="577" t="s">
        <v>272</v>
      </c>
      <c r="W514" s="577"/>
      <c r="X514" s="604">
        <f>SUM(O376,O433,O468,O484,O495,O511)</f>
        <v>0</v>
      </c>
      <c r="Y514" s="604"/>
      <c r="Z514" s="601" t="str">
        <f>IF(ISERROR(X514/X516),"",X514/X516)</f>
        <v/>
      </c>
      <c r="AA514" s="601"/>
    </row>
    <row r="515" spans="1:27" ht="20.100000000000001" hidden="1" customHeight="1">
      <c r="A515" s="262" t="s">
        <v>473</v>
      </c>
      <c r="B515" s="554">
        <f>I507+C513</f>
        <v>1</v>
      </c>
      <c r="C515" s="584" t="s">
        <v>251</v>
      </c>
      <c r="D515" s="585"/>
      <c r="E515" s="669">
        <f>K507+I513</f>
        <v>11</v>
      </c>
      <c r="F515" s="669"/>
      <c r="G515" s="577" t="s">
        <v>274</v>
      </c>
      <c r="H515" s="577"/>
      <c r="I515" s="605">
        <f>B515-E515</f>
        <v>-10</v>
      </c>
      <c r="J515" s="605"/>
      <c r="K515" s="607" t="s">
        <v>275</v>
      </c>
      <c r="L515" s="607"/>
      <c r="M515" s="608">
        <f>IF(ISERROR(I515/E515),"",I515/E515)</f>
        <v>-0.90909090909090906</v>
      </c>
      <c r="N515" s="608"/>
      <c r="O515" s="607"/>
      <c r="P515" s="577" t="s">
        <v>245</v>
      </c>
      <c r="Q515" s="577"/>
      <c r="R515" s="606"/>
      <c r="S515" s="606"/>
      <c r="T515" s="601" t="str">
        <f>IF(ISERROR(R515/R516),"",R515/R516)</f>
        <v/>
      </c>
      <c r="U515" s="601"/>
      <c r="V515" s="577" t="s">
        <v>264</v>
      </c>
      <c r="W515" s="577"/>
      <c r="X515" s="604">
        <f>SUM(O377,O434,O469,O489,O496,O512)</f>
        <v>0</v>
      </c>
      <c r="Y515" s="604"/>
      <c r="Z515" s="601" t="str">
        <f>IF(ISERROR(X515/X516),"",X515/X516)</f>
        <v/>
      </c>
      <c r="AA515" s="601"/>
    </row>
    <row r="516" spans="1:27" ht="20.100000000000001" hidden="1" customHeight="1">
      <c r="A516" s="262" t="s">
        <v>474</v>
      </c>
      <c r="B516" s="554">
        <f>N507</f>
        <v>0</v>
      </c>
      <c r="C516" s="584" t="s">
        <v>277</v>
      </c>
      <c r="D516" s="585"/>
      <c r="E516" s="669">
        <f>IF(ISERROR(B516/B515),"",B516/B515)</f>
        <v>0</v>
      </c>
      <c r="F516" s="669"/>
      <c r="G516" s="577" t="s">
        <v>278</v>
      </c>
      <c r="H516" s="577"/>
      <c r="I516" s="607">
        <f>V507</f>
        <v>0</v>
      </c>
      <c r="J516" s="607"/>
      <c r="K516" s="607" t="s">
        <v>279</v>
      </c>
      <c r="L516" s="607"/>
      <c r="M516" s="608" t="str">
        <f t="array" ref="M516">IF(ISERROR(I516/B514),"",I516/B514)</f>
        <v/>
      </c>
      <c r="N516" s="608"/>
      <c r="O516" s="607"/>
      <c r="P516" s="577" t="s">
        <v>266</v>
      </c>
      <c r="Q516" s="577"/>
      <c r="R516" s="606">
        <f>SUM(R509:S515)</f>
        <v>0</v>
      </c>
      <c r="S516" s="606"/>
      <c r="T516" s="601"/>
      <c r="U516" s="601"/>
      <c r="V516" s="577" t="s">
        <v>266</v>
      </c>
      <c r="W516" s="577"/>
      <c r="X516" s="604">
        <f>SUM(X509:Y515)</f>
        <v>0</v>
      </c>
      <c r="Y516" s="604"/>
      <c r="Z516" s="601"/>
      <c r="AA516" s="60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03" t="str">
        <f>IF(ISERROR(#REF!/#REF!),"",#REF!/#REF!)</f>
        <v/>
      </c>
      <c r="H517" s="603"/>
      <c r="I517" s="603"/>
      <c r="J517" s="124"/>
      <c r="K517" s="151"/>
      <c r="L517" s="121"/>
      <c r="M517" s="121"/>
      <c r="N517" s="603" t="str">
        <f>IF(ISERROR(G517/#REF!),"",G517/#REF!)</f>
        <v/>
      </c>
      <c r="O517" s="603"/>
      <c r="P517" s="603"/>
      <c r="Q517" s="603"/>
      <c r="R517" s="603"/>
      <c r="S517" s="555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90" t="s">
        <v>268</v>
      </c>
      <c r="B519" s="590"/>
      <c r="C519" s="599">
        <f>SUM(B171,B342,B514)</f>
        <v>5943</v>
      </c>
      <c r="D519" s="600"/>
      <c r="E519" s="669" t="s">
        <v>269</v>
      </c>
      <c r="F519" s="669"/>
      <c r="G519" s="602">
        <f>SUM(E171,E342,E514)</f>
        <v>34369.869999999995</v>
      </c>
      <c r="H519" s="602"/>
      <c r="I519" s="577" t="s">
        <v>270</v>
      </c>
      <c r="J519" s="590"/>
      <c r="K519" s="599">
        <f>IF(ISERROR(C519/G520),"",C519/G520)</f>
        <v>14.404586741463868</v>
      </c>
      <c r="L519" s="600"/>
      <c r="M519" s="577" t="s">
        <v>271</v>
      </c>
      <c r="N519" s="577"/>
      <c r="O519" s="578">
        <f t="array" ref="O519">IF(ISERROR(C519/C520),"",C519/C520)</f>
        <v>13.918032786885245</v>
      </c>
      <c r="P519" s="57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7" t="s">
        <v>273</v>
      </c>
      <c r="B520" s="577"/>
      <c r="C520" s="599">
        <f>SUM(B172,B343,B515)</f>
        <v>427</v>
      </c>
      <c r="D520" s="600"/>
      <c r="E520" s="669" t="s">
        <v>251</v>
      </c>
      <c r="F520" s="669"/>
      <c r="G520" s="602">
        <f>SUM(E172,E343,E515)</f>
        <v>412.57691780167249</v>
      </c>
      <c r="H520" s="602"/>
      <c r="I520" s="584" t="s">
        <v>274</v>
      </c>
      <c r="J520" s="585"/>
      <c r="K520" s="587">
        <f>C520-G520</f>
        <v>14.423082198327506</v>
      </c>
      <c r="L520" s="586"/>
      <c r="M520" s="587" t="s">
        <v>275</v>
      </c>
      <c r="N520" s="586"/>
      <c r="O520" s="591">
        <f>IF(ISERROR(K520/C520),"",K520/C520)</f>
        <v>3.3777710066340762E-2</v>
      </c>
      <c r="P520" s="59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4" t="s">
        <v>276</v>
      </c>
      <c r="B521" s="585"/>
      <c r="C521" s="599">
        <f>SUM(B173,B344,B516)</f>
        <v>0</v>
      </c>
      <c r="D521" s="600"/>
      <c r="E521" s="667" t="s">
        <v>277</v>
      </c>
      <c r="F521" s="668"/>
      <c r="G521" s="601">
        <f>IF(ISERROR(C521/C520),"",C521/C520)</f>
        <v>0</v>
      </c>
      <c r="H521" s="601"/>
      <c r="I521" s="577" t="s">
        <v>278</v>
      </c>
      <c r="J521" s="590"/>
      <c r="K521" s="602">
        <f>SUM(I173,I344,I516)</f>
        <v>0</v>
      </c>
      <c r="L521" s="602"/>
      <c r="M521" s="590" t="s">
        <v>279</v>
      </c>
      <c r="N521" s="590"/>
      <c r="O521" s="591">
        <f t="array" ref="O521">IF(ISERROR(K521/C519),"",K521/C519)</f>
        <v>0</v>
      </c>
      <c r="P521" s="59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555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4" t="s">
        <v>298</v>
      </c>
      <c r="B523" s="585"/>
      <c r="C523" s="584" t="s">
        <v>299</v>
      </c>
      <c r="D523" s="585"/>
      <c r="E523" s="667" t="s">
        <v>256</v>
      </c>
      <c r="F523" s="668"/>
      <c r="G523" s="593" t="s">
        <v>254</v>
      </c>
      <c r="H523" s="594"/>
      <c r="I523" s="584" t="s">
        <v>255</v>
      </c>
      <c r="J523" s="586"/>
      <c r="K523" s="584" t="s">
        <v>300</v>
      </c>
      <c r="L523" s="585"/>
      <c r="M523" s="584" t="s">
        <v>256</v>
      </c>
      <c r="N523" s="585"/>
      <c r="O523" s="577" t="s">
        <v>257</v>
      </c>
      <c r="P523" s="577"/>
      <c r="Q523" s="584" t="s">
        <v>300</v>
      </c>
      <c r="R523" s="585"/>
      <c r="S523" s="584" t="s">
        <v>256</v>
      </c>
      <c r="T523" s="58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89" t="s">
        <v>201</v>
      </c>
      <c r="B524" s="585"/>
      <c r="C524" s="584">
        <f>SUM(G28,G199,G370)</f>
        <v>738</v>
      </c>
      <c r="D524" s="585"/>
      <c r="E524" s="667">
        <f>IF(ISERROR(C524/C530),"",C524/C530)</f>
        <v>0.12417970721857648</v>
      </c>
      <c r="F524" s="668"/>
      <c r="G524" s="595"/>
      <c r="H524" s="596"/>
      <c r="I524" s="582" t="s">
        <v>301</v>
      </c>
      <c r="J524" s="588"/>
      <c r="K524" s="587">
        <f t="shared" ref="K524:K529" si="130">SUM(R166,U337,U509)</f>
        <v>0</v>
      </c>
      <c r="L524" s="586"/>
      <c r="M524" s="580" t="str">
        <f t="array" ref="M524">IF(ISERROR(K524/K530),"",K524/K530)</f>
        <v/>
      </c>
      <c r="N524" s="581"/>
      <c r="O524" s="577" t="s">
        <v>259</v>
      </c>
      <c r="P524" s="577"/>
      <c r="Q524" s="578">
        <f t="shared" ref="Q524:Q529" si="131">SUM(X166,AA337,AA509)</f>
        <v>0</v>
      </c>
      <c r="R524" s="579"/>
      <c r="S524" s="580" t="str">
        <f t="array" ref="S524">IF(ISERROR(Q524/Q530),"",Q524/Q530)</f>
        <v/>
      </c>
      <c r="T524" s="58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89" t="s">
        <v>216</v>
      </c>
      <c r="B525" s="585"/>
      <c r="C525" s="584">
        <f>SUM(G86,G257,G428)</f>
        <v>2727</v>
      </c>
      <c r="D525" s="585"/>
      <c r="E525" s="667">
        <f>IF(ISERROR(C525/C530),"",C525/C530)</f>
        <v>0.45885916203937405</v>
      </c>
      <c r="F525" s="668"/>
      <c r="G525" s="595"/>
      <c r="H525" s="596"/>
      <c r="I525" s="582" t="s">
        <v>302</v>
      </c>
      <c r="J525" s="588"/>
      <c r="K525" s="587">
        <f t="shared" si="130"/>
        <v>0</v>
      </c>
      <c r="L525" s="586"/>
      <c r="M525" s="580" t="str">
        <f>IF(ISERROR(K525/K530),"",K525/K530)</f>
        <v/>
      </c>
      <c r="N525" s="581"/>
      <c r="O525" s="577" t="s">
        <v>261</v>
      </c>
      <c r="P525" s="577"/>
      <c r="Q525" s="578">
        <f t="shared" si="131"/>
        <v>0</v>
      </c>
      <c r="R525" s="579"/>
      <c r="S525" s="580" t="str">
        <f>IF(ISERROR(Q525/Q530),"",Q525/Q530)</f>
        <v/>
      </c>
      <c r="T525" s="58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89" t="s">
        <v>224</v>
      </c>
      <c r="B526" s="585"/>
      <c r="C526" s="584">
        <f>SUM(G121,G292,G463)</f>
        <v>591</v>
      </c>
      <c r="D526" s="585"/>
      <c r="E526" s="667">
        <f>IF(ISERROR(C526/C530),"",C526/C530)</f>
        <v>9.9444724886421004E-2</v>
      </c>
      <c r="F526" s="668"/>
      <c r="G526" s="595"/>
      <c r="H526" s="596"/>
      <c r="I526" s="582" t="s">
        <v>303</v>
      </c>
      <c r="J526" s="588"/>
      <c r="K526" s="587">
        <f t="shared" si="130"/>
        <v>0</v>
      </c>
      <c r="L526" s="586"/>
      <c r="M526" s="580" t="str">
        <f>IF(ISERROR(K526/K530),"",K526/K530)</f>
        <v/>
      </c>
      <c r="N526" s="581"/>
      <c r="O526" s="577" t="s">
        <v>263</v>
      </c>
      <c r="P526" s="577"/>
      <c r="Q526" s="578">
        <f t="shared" si="131"/>
        <v>0</v>
      </c>
      <c r="R526" s="579"/>
      <c r="S526" s="580" t="str">
        <f>IF(ISERROR(Q526/Q530),"",Q526/Q530)</f>
        <v/>
      </c>
      <c r="T526" s="58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89" t="s">
        <v>231</v>
      </c>
      <c r="B527" s="585"/>
      <c r="C527" s="584">
        <f>SUM(G137,G308,G479)</f>
        <v>0</v>
      </c>
      <c r="D527" s="585"/>
      <c r="E527" s="667">
        <f>IF(ISERROR(C527/C530),"",C527/C530)</f>
        <v>0</v>
      </c>
      <c r="F527" s="668"/>
      <c r="G527" s="595"/>
      <c r="H527" s="596"/>
      <c r="I527" s="582" t="s">
        <v>304</v>
      </c>
      <c r="J527" s="588"/>
      <c r="K527" s="587">
        <f t="shared" si="130"/>
        <v>0</v>
      </c>
      <c r="L527" s="586"/>
      <c r="M527" s="580" t="str">
        <f>IF(ISERROR(K527/K530),"",K527/K530)</f>
        <v/>
      </c>
      <c r="N527" s="581"/>
      <c r="O527" s="577" t="s">
        <v>305</v>
      </c>
      <c r="P527" s="577"/>
      <c r="Q527" s="578">
        <f t="shared" si="131"/>
        <v>0</v>
      </c>
      <c r="R527" s="579"/>
      <c r="S527" s="580" t="str">
        <f>IF(ISERROR(Q527/Q530),"",Q527/Q530)</f>
        <v/>
      </c>
      <c r="T527" s="58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89" t="s">
        <v>234</v>
      </c>
      <c r="B528" s="585"/>
      <c r="C528" s="584">
        <f>SUM(G148,G319,G490)</f>
        <v>596</v>
      </c>
      <c r="D528" s="585"/>
      <c r="E528" s="667">
        <f>IF(ISERROR(C528/C530),"",C528/C530)</f>
        <v>0.10028605081608616</v>
      </c>
      <c r="F528" s="668"/>
      <c r="G528" s="595"/>
      <c r="H528" s="596"/>
      <c r="I528" s="582" t="s">
        <v>306</v>
      </c>
      <c r="J528" s="588"/>
      <c r="K528" s="587">
        <f t="shared" si="130"/>
        <v>0</v>
      </c>
      <c r="L528" s="586"/>
      <c r="M528" s="580" t="str">
        <f>IF(ISERROR(K528/K530),"",K528/K530)</f>
        <v/>
      </c>
      <c r="N528" s="581"/>
      <c r="O528" s="577" t="s">
        <v>267</v>
      </c>
      <c r="P528" s="577"/>
      <c r="Q528" s="578">
        <f t="shared" si="131"/>
        <v>0</v>
      </c>
      <c r="R528" s="579"/>
      <c r="S528" s="580" t="str">
        <f>IF(ISERROR(Q528/Q530),"",Q528/Q530)</f>
        <v/>
      </c>
      <c r="T528" s="58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89" t="s">
        <v>244</v>
      </c>
      <c r="B529" s="585"/>
      <c r="C529" s="584">
        <f>SUM(G163,G334,G506)</f>
        <v>1291</v>
      </c>
      <c r="D529" s="585"/>
      <c r="E529" s="667">
        <f>IF(ISERROR(C529/C530),"",C529/C530)</f>
        <v>0.21723035503954233</v>
      </c>
      <c r="F529" s="668"/>
      <c r="G529" s="595"/>
      <c r="H529" s="596"/>
      <c r="I529" s="582" t="s">
        <v>307</v>
      </c>
      <c r="J529" s="588"/>
      <c r="K529" s="587">
        <f t="shared" si="130"/>
        <v>0</v>
      </c>
      <c r="L529" s="586"/>
      <c r="M529" s="580" t="str">
        <f>IF(ISERROR(K529/K530),"",K529/K530)</f>
        <v/>
      </c>
      <c r="N529" s="581"/>
      <c r="O529" s="577" t="s">
        <v>272</v>
      </c>
      <c r="P529" s="577"/>
      <c r="Q529" s="578">
        <f t="shared" si="131"/>
        <v>0</v>
      </c>
      <c r="R529" s="579"/>
      <c r="S529" s="580" t="str">
        <f>IF(ISERROR(Q529/Q530),"",Q529/Q530)</f>
        <v/>
      </c>
      <c r="T529" s="58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4" t="s">
        <v>266</v>
      </c>
      <c r="B530" s="585"/>
      <c r="C530" s="584">
        <f>SUM(C524:C529)</f>
        <v>5943</v>
      </c>
      <c r="D530" s="585"/>
      <c r="E530" s="667">
        <f>SUM(E524:F529)</f>
        <v>1</v>
      </c>
      <c r="F530" s="668"/>
      <c r="G530" s="597"/>
      <c r="H530" s="598"/>
      <c r="I530" s="584" t="s">
        <v>266</v>
      </c>
      <c r="J530" s="586"/>
      <c r="K530" s="587">
        <f>SUM(R173,U344,U516)</f>
        <v>0</v>
      </c>
      <c r="L530" s="586"/>
      <c r="M530" s="580"/>
      <c r="N530" s="581"/>
      <c r="O530" s="577" t="s">
        <v>266</v>
      </c>
      <c r="P530" s="577"/>
      <c r="Q530" s="578">
        <f>SUM(Q524:R529)</f>
        <v>0</v>
      </c>
      <c r="R530" s="579"/>
      <c r="S530" s="580">
        <f>SUM(S524:T529)</f>
        <v>0</v>
      </c>
      <c r="T530" s="58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82" t="s">
        <v>308</v>
      </c>
      <c r="B532" s="583"/>
      <c r="C532" s="558" t="s">
        <v>309</v>
      </c>
      <c r="D532" s="558" t="s">
        <v>310</v>
      </c>
      <c r="E532" s="564" t="s">
        <v>311</v>
      </c>
      <c r="F532" s="564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6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52" t="s">
        <v>322</v>
      </c>
      <c r="Q532" s="128" t="s">
        <v>323</v>
      </c>
      <c r="R532" s="108" t="s">
        <v>324</v>
      </c>
      <c r="S532" s="558" t="s">
        <v>325</v>
      </c>
      <c r="T532" s="558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73" t="s">
        <v>327</v>
      </c>
      <c r="B533" s="574"/>
      <c r="C533" s="564">
        <f>D533+E533+F533-G533-O533-P533</f>
        <v>28</v>
      </c>
      <c r="D533" s="564">
        <v>28</v>
      </c>
      <c r="E533" s="564"/>
      <c r="F533" s="564"/>
      <c r="G533" s="106"/>
      <c r="H533" s="564"/>
      <c r="I533" s="564"/>
      <c r="J533" s="564">
        <f>C533-H533-I533</f>
        <v>28</v>
      </c>
      <c r="K533" s="564"/>
      <c r="L533" s="564"/>
      <c r="M533" s="564"/>
      <c r="N533" s="564"/>
      <c r="O533" s="564"/>
      <c r="P533" s="563"/>
      <c r="Q533" s="564">
        <f>J533-K533-L533</f>
        <v>28</v>
      </c>
      <c r="R533" s="108">
        <f>Q533*11-M533-N533</f>
        <v>308</v>
      </c>
      <c r="S533" s="559">
        <f t="array" ref="S533">IF(ISERROR(Q533/J533),"",Q533/J533)</f>
        <v>1</v>
      </c>
      <c r="T533" s="559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73" t="s">
        <v>328</v>
      </c>
      <c r="B534" s="574"/>
      <c r="C534" s="564">
        <f>D534+E534+F534-G534-O534-P534</f>
        <v>34</v>
      </c>
      <c r="D534" s="109">
        <v>34</v>
      </c>
      <c r="E534" s="109"/>
      <c r="F534" s="109"/>
      <c r="G534" s="106"/>
      <c r="H534" s="564"/>
      <c r="I534" s="564"/>
      <c r="J534" s="564">
        <f>C534-H534-I534</f>
        <v>34</v>
      </c>
      <c r="K534" s="564"/>
      <c r="L534" s="564"/>
      <c r="M534" s="564"/>
      <c r="N534" s="564"/>
      <c r="O534" s="109"/>
      <c r="P534" s="110"/>
      <c r="Q534" s="564">
        <f>J534-K534-L534</f>
        <v>34</v>
      </c>
      <c r="R534" s="108">
        <f>Q534*11-M534-N534</f>
        <v>374</v>
      </c>
      <c r="S534" s="559">
        <f t="array" ref="S534">IF(ISERROR(Q534/J534),"",Q534/J534)</f>
        <v>1</v>
      </c>
      <c r="T534" s="559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73" t="s">
        <v>329</v>
      </c>
      <c r="B535" s="574"/>
      <c r="C535" s="564">
        <f>D535+E535+F535-G535-O535-P535</f>
        <v>8</v>
      </c>
      <c r="D535" s="109">
        <v>8</v>
      </c>
      <c r="E535" s="109"/>
      <c r="F535" s="109"/>
      <c r="G535" s="106"/>
      <c r="H535" s="564"/>
      <c r="I535" s="564"/>
      <c r="J535" s="564">
        <f>C535-H535-I535</f>
        <v>8</v>
      </c>
      <c r="K535" s="564"/>
      <c r="L535" s="564"/>
      <c r="M535" s="564"/>
      <c r="N535" s="564"/>
      <c r="O535" s="109"/>
      <c r="P535" s="110"/>
      <c r="Q535" s="564">
        <f>J535-K535-L535</f>
        <v>8</v>
      </c>
      <c r="R535" s="108">
        <f>Q535*11-M535-N535</f>
        <v>88</v>
      </c>
      <c r="S535" s="559">
        <f t="array" ref="S535">IF(ISERROR(Q535/J535),"",Q535/J535)</f>
        <v>1</v>
      </c>
      <c r="T535" s="559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75" t="s">
        <v>330</v>
      </c>
      <c r="B536" s="576"/>
      <c r="C536" s="111">
        <f>SUM(C533:C535)</f>
        <v>70</v>
      </c>
      <c r="D536" s="111">
        <f t="shared" ref="D536:N536" si="132">SUM(D533:D535)</f>
        <v>70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70</v>
      </c>
      <c r="R536" s="113">
        <f>SUM(R533:R535)</f>
        <v>770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B13" sqref="B13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46" t="s">
        <v>413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</row>
    <row r="2" spans="1:27" ht="18.75">
      <c r="A2" s="647"/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48" t="s">
        <v>12</v>
      </c>
      <c r="B4" s="648" t="s">
        <v>25</v>
      </c>
      <c r="C4" s="648" t="s">
        <v>26</v>
      </c>
      <c r="D4" s="648" t="s">
        <v>27</v>
      </c>
      <c r="E4" s="654" t="s">
        <v>28</v>
      </c>
      <c r="F4" s="654" t="s">
        <v>29</v>
      </c>
      <c r="G4" s="644" t="s">
        <v>30</v>
      </c>
      <c r="H4" s="644"/>
      <c r="I4" s="648" t="s">
        <v>31</v>
      </c>
      <c r="J4" s="659" t="s">
        <v>32</v>
      </c>
      <c r="K4" s="662" t="s">
        <v>33</v>
      </c>
      <c r="L4" s="648" t="s">
        <v>34</v>
      </c>
      <c r="M4" s="665" t="s">
        <v>35</v>
      </c>
      <c r="N4" s="645" t="s">
        <v>36</v>
      </c>
      <c r="O4" s="644" t="s">
        <v>37</v>
      </c>
      <c r="P4" s="644"/>
      <c r="Q4" s="644"/>
      <c r="R4" s="644"/>
      <c r="S4" s="644"/>
      <c r="T4" s="644"/>
      <c r="U4" s="644"/>
      <c r="V4" s="644" t="s">
        <v>38</v>
      </c>
      <c r="W4" s="645" t="s">
        <v>39</v>
      </c>
      <c r="X4" s="644" t="s">
        <v>40</v>
      </c>
      <c r="Y4" s="644"/>
      <c r="Z4" s="644"/>
      <c r="AA4" s="644"/>
    </row>
    <row r="5" spans="1:27" s="104" customFormat="1" ht="15" customHeight="1">
      <c r="A5" s="649"/>
      <c r="B5" s="649"/>
      <c r="C5" s="649"/>
      <c r="D5" s="649"/>
      <c r="E5" s="655"/>
      <c r="F5" s="655"/>
      <c r="G5" s="644"/>
      <c r="H5" s="644"/>
      <c r="I5" s="649"/>
      <c r="J5" s="660"/>
      <c r="K5" s="663"/>
      <c r="L5" s="649"/>
      <c r="M5" s="666"/>
      <c r="N5" s="645"/>
      <c r="O5" s="644" t="s">
        <v>41</v>
      </c>
      <c r="P5" s="644" t="s">
        <v>42</v>
      </c>
      <c r="Q5" s="644" t="s">
        <v>43</v>
      </c>
      <c r="R5" s="657" t="s">
        <v>44</v>
      </c>
      <c r="S5" s="658" t="s">
        <v>45</v>
      </c>
      <c r="T5" s="644" t="s">
        <v>46</v>
      </c>
      <c r="U5" s="644" t="s">
        <v>47</v>
      </c>
      <c r="V5" s="644"/>
      <c r="W5" s="645"/>
      <c r="X5" s="644" t="s">
        <v>13</v>
      </c>
      <c r="Y5" s="644" t="s">
        <v>48</v>
      </c>
      <c r="Z5" s="644" t="s">
        <v>49</v>
      </c>
      <c r="AA5" s="644" t="s">
        <v>47</v>
      </c>
    </row>
    <row r="6" spans="1:27" s="104" customFormat="1" ht="27.75" customHeight="1">
      <c r="A6" s="650"/>
      <c r="B6" s="650"/>
      <c r="C6" s="650"/>
      <c r="D6" s="650"/>
      <c r="E6" s="656"/>
      <c r="F6" s="656"/>
      <c r="G6" s="304" t="s">
        <v>50</v>
      </c>
      <c r="H6" s="350" t="s">
        <v>51</v>
      </c>
      <c r="I6" s="650"/>
      <c r="J6" s="661"/>
      <c r="K6" s="664"/>
      <c r="L6" s="650"/>
      <c r="M6" s="666"/>
      <c r="N6" s="645"/>
      <c r="O6" s="644"/>
      <c r="P6" s="644"/>
      <c r="Q6" s="644"/>
      <c r="R6" s="657"/>
      <c r="S6" s="658"/>
      <c r="T6" s="644"/>
      <c r="U6" s="644"/>
      <c r="V6" s="644"/>
      <c r="W6" s="645"/>
      <c r="X6" s="644"/>
      <c r="Y6" s="644"/>
      <c r="Z6" s="644"/>
      <c r="AA6" s="644"/>
    </row>
    <row r="7" spans="1:27" ht="20.100000000000001" customHeight="1">
      <c r="A7" s="253">
        <v>30100030</v>
      </c>
      <c r="B7" s="339" t="s">
        <v>455</v>
      </c>
      <c r="C7" s="125" t="s">
        <v>179</v>
      </c>
      <c r="D7" s="107">
        <v>5.03</v>
      </c>
      <c r="E7" s="107"/>
      <c r="F7" s="107"/>
      <c r="G7" s="127"/>
      <c r="H7" s="34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8"/>
      <c r="P7" s="348"/>
      <c r="Q7" s="348"/>
      <c r="R7" s="348"/>
      <c r="S7" s="348"/>
      <c r="T7" s="348"/>
      <c r="U7" s="34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54"/>
      <c r="B8" s="133" t="s">
        <v>456</v>
      </c>
      <c r="C8" s="125" t="s">
        <v>179</v>
      </c>
      <c r="D8" s="107">
        <v>5.03</v>
      </c>
      <c r="E8" s="107"/>
      <c r="F8" s="107"/>
      <c r="G8" s="127"/>
      <c r="H8" s="34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48"/>
      <c r="Q8" s="348"/>
      <c r="R8" s="348"/>
      <c r="S8" s="348"/>
      <c r="T8" s="348"/>
      <c r="U8" s="34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55"/>
      <c r="B9" s="133" t="s">
        <v>456</v>
      </c>
      <c r="C9" s="125" t="s">
        <v>181</v>
      </c>
      <c r="D9" s="107">
        <v>5.03</v>
      </c>
      <c r="E9" s="107"/>
      <c r="F9" s="107"/>
      <c r="G9" s="127"/>
      <c r="H9" s="34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8"/>
      <c r="P9" s="348"/>
      <c r="Q9" s="348"/>
      <c r="R9" s="348"/>
      <c r="S9" s="348"/>
      <c r="T9" s="348"/>
      <c r="U9" s="34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3">
        <v>30100048</v>
      </c>
      <c r="B10" s="133" t="s">
        <v>457</v>
      </c>
      <c r="C10" s="125" t="s">
        <v>179</v>
      </c>
      <c r="D10" s="107">
        <v>5.03</v>
      </c>
      <c r="E10" s="107"/>
      <c r="F10" s="107"/>
      <c r="G10" s="127"/>
      <c r="H10" s="34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48"/>
      <c r="P10" s="348"/>
      <c r="Q10" s="348"/>
      <c r="R10" s="348"/>
      <c r="S10" s="348"/>
      <c r="T10" s="348"/>
      <c r="U10" s="34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3">
        <v>30100047</v>
      </c>
      <c r="B11" s="133" t="s">
        <v>457</v>
      </c>
      <c r="C11" s="125" t="s">
        <v>183</v>
      </c>
      <c r="D11" s="107">
        <v>5.03</v>
      </c>
      <c r="E11" s="107"/>
      <c r="F11" s="107"/>
      <c r="G11" s="127"/>
      <c r="H11" s="34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48"/>
      <c r="P11" s="348"/>
      <c r="Q11" s="348"/>
      <c r="R11" s="348"/>
      <c r="S11" s="348"/>
      <c r="T11" s="348"/>
      <c r="U11" s="34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3">
        <v>30100052</v>
      </c>
      <c r="B12" s="133" t="s">
        <v>458</v>
      </c>
      <c r="C12" s="125" t="s">
        <v>179</v>
      </c>
      <c r="D12" s="107">
        <v>5.04</v>
      </c>
      <c r="E12" s="107"/>
      <c r="F12" s="366"/>
      <c r="G12" s="134"/>
      <c r="H12" s="34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8"/>
      <c r="P12" s="348"/>
      <c r="Q12" s="348"/>
      <c r="R12" s="348"/>
      <c r="S12" s="348"/>
      <c r="T12" s="348"/>
      <c r="U12" s="34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86">
        <v>30100059</v>
      </c>
      <c r="B13" s="133" t="s">
        <v>459</v>
      </c>
      <c r="C13" s="125" t="s">
        <v>186</v>
      </c>
      <c r="D13" s="107">
        <v>5.03</v>
      </c>
      <c r="E13" s="107"/>
      <c r="F13" s="107"/>
      <c r="G13" s="127"/>
      <c r="H13" s="34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8"/>
      <c r="P13" s="348"/>
      <c r="Q13" s="348"/>
      <c r="R13" s="348"/>
      <c r="S13" s="348"/>
      <c r="T13" s="348"/>
      <c r="U13" s="348"/>
      <c r="V13" s="131"/>
      <c r="W13" s="132"/>
      <c r="X13" s="131"/>
      <c r="Y13" s="131"/>
      <c r="Z13" s="131"/>
      <c r="AA13" s="131"/>
    </row>
    <row r="14" spans="1:27" ht="20.100000000000001" customHeight="1">
      <c r="A14" s="256">
        <v>30100060</v>
      </c>
      <c r="B14" s="133" t="s">
        <v>459</v>
      </c>
      <c r="C14" s="125" t="s">
        <v>187</v>
      </c>
      <c r="D14" s="107">
        <v>5.03</v>
      </c>
      <c r="E14" s="107"/>
      <c r="F14" s="107"/>
      <c r="G14" s="127"/>
      <c r="H14" s="34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8"/>
      <c r="P14" s="348"/>
      <c r="Q14" s="348"/>
      <c r="R14" s="348"/>
      <c r="S14" s="348"/>
      <c r="T14" s="348"/>
      <c r="U14" s="348"/>
      <c r="V14" s="131"/>
      <c r="W14" s="132"/>
      <c r="X14" s="131"/>
      <c r="Y14" s="131"/>
      <c r="Z14" s="131"/>
      <c r="AA14" s="131"/>
    </row>
    <row r="15" spans="1:27" ht="20.100000000000001" customHeight="1">
      <c r="A15" s="254">
        <v>30200006</v>
      </c>
      <c r="B15" s="133" t="s">
        <v>460</v>
      </c>
      <c r="C15" s="125" t="s">
        <v>189</v>
      </c>
      <c r="D15" s="107">
        <v>5.04</v>
      </c>
      <c r="E15" s="107"/>
      <c r="F15" s="367"/>
      <c r="G15" s="127"/>
      <c r="H15" s="340">
        <f t="shared" si="0"/>
        <v>0</v>
      </c>
      <c r="I15" s="34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8"/>
      <c r="P15" s="348"/>
      <c r="Q15" s="348"/>
      <c r="R15" s="348"/>
      <c r="S15" s="348"/>
      <c r="T15" s="348"/>
      <c r="U15" s="34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54">
        <v>30200005</v>
      </c>
      <c r="B16" s="133" t="s">
        <v>460</v>
      </c>
      <c r="C16" s="125" t="s">
        <v>190</v>
      </c>
      <c r="D16" s="107">
        <v>5.04</v>
      </c>
      <c r="E16" s="107"/>
      <c r="F16" s="367"/>
      <c r="G16" s="127"/>
      <c r="H16" s="340">
        <f t="shared" si="0"/>
        <v>0</v>
      </c>
      <c r="I16" s="34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8"/>
      <c r="P16" s="348"/>
      <c r="Q16" s="348"/>
      <c r="R16" s="348"/>
      <c r="S16" s="348"/>
      <c r="T16" s="348"/>
      <c r="U16" s="34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56">
        <v>30100063</v>
      </c>
      <c r="B17" s="133" t="s">
        <v>461</v>
      </c>
      <c r="C17" s="125" t="s">
        <v>192</v>
      </c>
      <c r="D17" s="107">
        <v>5.03</v>
      </c>
      <c r="E17" s="107"/>
      <c r="F17" s="107"/>
      <c r="G17" s="127"/>
      <c r="H17" s="34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8"/>
      <c r="P17" s="348"/>
      <c r="Q17" s="348"/>
      <c r="R17" s="348"/>
      <c r="S17" s="348"/>
      <c r="T17" s="348"/>
      <c r="U17" s="348"/>
      <c r="V17" s="131"/>
      <c r="W17" s="132"/>
      <c r="X17" s="131"/>
      <c r="Y17" s="131"/>
      <c r="Z17" s="131"/>
      <c r="AA17" s="131"/>
    </row>
    <row r="18" spans="1:27" ht="20.100000000000001" customHeight="1">
      <c r="A18" s="256">
        <v>30100061</v>
      </c>
      <c r="B18" s="133" t="s">
        <v>461</v>
      </c>
      <c r="C18" s="125" t="s">
        <v>193</v>
      </c>
      <c r="D18" s="107">
        <v>5.03</v>
      </c>
      <c r="E18" s="107"/>
      <c r="F18" s="107"/>
      <c r="G18" s="127"/>
      <c r="H18" s="34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8"/>
      <c r="P18" s="348"/>
      <c r="Q18" s="348"/>
      <c r="R18" s="348"/>
      <c r="S18" s="348"/>
      <c r="T18" s="348"/>
      <c r="U18" s="34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462</v>
      </c>
      <c r="C19" s="125" t="s">
        <v>189</v>
      </c>
      <c r="D19" s="107">
        <v>5.0599999999999996</v>
      </c>
      <c r="E19" s="107"/>
      <c r="F19" s="107"/>
      <c r="G19" s="127"/>
      <c r="H19" s="34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8"/>
      <c r="P19" s="348"/>
      <c r="Q19" s="348"/>
      <c r="R19" s="348"/>
      <c r="S19" s="348"/>
      <c r="T19" s="348"/>
      <c r="U19" s="348"/>
      <c r="V19" s="131">
        <f>SUM(X19:AA19)</f>
        <v>0</v>
      </c>
      <c r="W19" s="34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54">
        <v>30200002</v>
      </c>
      <c r="B20" s="133" t="s">
        <v>463</v>
      </c>
      <c r="C20" s="125" t="s">
        <v>189</v>
      </c>
      <c r="D20" s="107">
        <v>5.09</v>
      </c>
      <c r="E20" s="107"/>
      <c r="F20" s="107"/>
      <c r="G20" s="127"/>
      <c r="H20" s="34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8"/>
      <c r="P20" s="348"/>
      <c r="Q20" s="348"/>
      <c r="R20" s="348"/>
      <c r="S20" s="348"/>
      <c r="T20" s="348"/>
      <c r="U20" s="34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54">
        <v>30200003</v>
      </c>
      <c r="B21" s="133" t="s">
        <v>463</v>
      </c>
      <c r="C21" s="125" t="s">
        <v>190</v>
      </c>
      <c r="D21" s="107">
        <v>5.09</v>
      </c>
      <c r="E21" s="107"/>
      <c r="F21" s="107"/>
      <c r="G21" s="127"/>
      <c r="H21" s="34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8"/>
      <c r="P21" s="348"/>
      <c r="Q21" s="348"/>
      <c r="R21" s="348"/>
      <c r="S21" s="348"/>
      <c r="T21" s="348"/>
      <c r="U21" s="34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54">
        <v>30100003</v>
      </c>
      <c r="B22" s="137" t="s">
        <v>464</v>
      </c>
      <c r="C22" s="346" t="s">
        <v>190</v>
      </c>
      <c r="D22" s="107">
        <v>4.8</v>
      </c>
      <c r="E22" s="107"/>
      <c r="F22" s="107"/>
      <c r="G22" s="127"/>
      <c r="H22" s="34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8"/>
      <c r="P22" s="348"/>
      <c r="Q22" s="348"/>
      <c r="R22" s="348"/>
      <c r="S22" s="348"/>
      <c r="T22" s="348"/>
      <c r="U22" s="348"/>
      <c r="V22" s="131"/>
      <c r="W22" s="132"/>
      <c r="X22" s="131"/>
      <c r="Y22" s="131"/>
      <c r="Z22" s="131"/>
      <c r="AA22" s="131"/>
    </row>
    <row r="23" spans="1:27" ht="20.100000000000001" customHeight="1">
      <c r="A23" s="254">
        <v>30100004</v>
      </c>
      <c r="B23" s="137" t="s">
        <v>198</v>
      </c>
      <c r="C23" s="346" t="s">
        <v>187</v>
      </c>
      <c r="D23" s="107">
        <v>4.8</v>
      </c>
      <c r="E23" s="107"/>
      <c r="F23" s="107"/>
      <c r="G23" s="127"/>
      <c r="H23" s="34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8"/>
      <c r="P23" s="348"/>
      <c r="Q23" s="348"/>
      <c r="R23" s="348"/>
      <c r="S23" s="348"/>
      <c r="T23" s="348"/>
      <c r="U23" s="348"/>
      <c r="V23" s="131"/>
      <c r="W23" s="132"/>
      <c r="X23" s="131"/>
      <c r="Y23" s="131"/>
      <c r="Z23" s="131"/>
      <c r="AA23" s="131"/>
    </row>
    <row r="24" spans="1:27" ht="20.100000000000001" customHeight="1">
      <c r="A24" s="254">
        <v>30100006</v>
      </c>
      <c r="B24" s="137" t="s">
        <v>198</v>
      </c>
      <c r="C24" s="346" t="s">
        <v>179</v>
      </c>
      <c r="D24" s="107">
        <v>4.8</v>
      </c>
      <c r="E24" s="107"/>
      <c r="F24" s="107"/>
      <c r="G24" s="127"/>
      <c r="H24" s="34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8"/>
      <c r="P24" s="348"/>
      <c r="Q24" s="348"/>
      <c r="R24" s="348"/>
      <c r="S24" s="348"/>
      <c r="T24" s="348"/>
      <c r="U24" s="348"/>
      <c r="V24" s="131"/>
      <c r="W24" s="132"/>
      <c r="X24" s="131"/>
      <c r="Y24" s="131"/>
      <c r="Z24" s="131"/>
      <c r="AA24" s="131"/>
    </row>
    <row r="25" spans="1:27" ht="20.100000000000001" customHeight="1">
      <c r="A25" s="254">
        <v>30100005</v>
      </c>
      <c r="B25" s="137" t="s">
        <v>198</v>
      </c>
      <c r="C25" s="346" t="s">
        <v>199</v>
      </c>
      <c r="D25" s="107">
        <v>4.8</v>
      </c>
      <c r="E25" s="107"/>
      <c r="F25" s="107"/>
      <c r="G25" s="127"/>
      <c r="H25" s="34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8"/>
      <c r="P25" s="348"/>
      <c r="Q25" s="348"/>
      <c r="R25" s="348"/>
      <c r="S25" s="348"/>
      <c r="T25" s="348"/>
      <c r="U25" s="348"/>
      <c r="V25" s="131"/>
      <c r="W25" s="132"/>
      <c r="X25" s="131"/>
      <c r="Y25" s="131"/>
      <c r="Z25" s="131"/>
      <c r="AA25" s="131"/>
    </row>
    <row r="26" spans="1:27" ht="20.10000000000000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4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8"/>
      <c r="P26" s="348"/>
      <c r="Q26" s="348"/>
      <c r="R26" s="348"/>
      <c r="S26" s="348"/>
      <c r="T26" s="348"/>
      <c r="U26" s="34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4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8"/>
      <c r="P27" s="348"/>
      <c r="Q27" s="348"/>
      <c r="R27" s="348"/>
      <c r="S27" s="348"/>
      <c r="T27" s="348"/>
      <c r="U27" s="34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11" t="s">
        <v>201</v>
      </c>
      <c r="B28" s="612"/>
      <c r="C28" s="34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customHeight="1">
      <c r="A29" s="254">
        <v>30100012</v>
      </c>
      <c r="B29" s="339" t="s">
        <v>206</v>
      </c>
      <c r="C29" s="125" t="s">
        <v>199</v>
      </c>
      <c r="D29" s="107">
        <v>5.03</v>
      </c>
      <c r="E29" s="107"/>
      <c r="F29" s="107"/>
      <c r="G29" s="127"/>
      <c r="H29" s="34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4"/>
      <c r="P29" s="344"/>
      <c r="Q29" s="344"/>
      <c r="R29" s="344"/>
      <c r="S29" s="344"/>
      <c r="T29" s="344"/>
      <c r="U29" s="34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54">
        <v>30100011</v>
      </c>
      <c r="B30" s="339" t="s">
        <v>425</v>
      </c>
      <c r="C30" s="177" t="s">
        <v>427</v>
      </c>
      <c r="D30" s="107">
        <v>5.03</v>
      </c>
      <c r="E30" s="107"/>
      <c r="F30" s="107"/>
      <c r="G30" s="127"/>
      <c r="H30" s="34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4"/>
      <c r="P30" s="344"/>
      <c r="Q30" s="344"/>
      <c r="R30" s="344"/>
      <c r="S30" s="344"/>
      <c r="T30" s="344"/>
      <c r="U30" s="344"/>
      <c r="V30" s="131"/>
      <c r="W30" s="132"/>
      <c r="X30" s="131"/>
      <c r="Y30" s="131"/>
      <c r="Z30" s="131"/>
      <c r="AA30" s="131"/>
    </row>
    <row r="31" spans="1:27" ht="20.100000000000001" customHeight="1">
      <c r="A31" s="254">
        <v>30100010</v>
      </c>
      <c r="B31" s="339" t="s">
        <v>206</v>
      </c>
      <c r="C31" s="125" t="s">
        <v>186</v>
      </c>
      <c r="D31" s="107">
        <v>5.03</v>
      </c>
      <c r="E31" s="107"/>
      <c r="F31" s="107"/>
      <c r="G31" s="127"/>
      <c r="H31" s="34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4"/>
      <c r="P31" s="344"/>
      <c r="Q31" s="344"/>
      <c r="R31" s="344"/>
      <c r="S31" s="344"/>
      <c r="T31" s="344"/>
      <c r="U31" s="34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54">
        <v>30100014</v>
      </c>
      <c r="B32" s="339" t="s">
        <v>206</v>
      </c>
      <c r="C32" s="125" t="s">
        <v>203</v>
      </c>
      <c r="D32" s="107">
        <v>5.03</v>
      </c>
      <c r="E32" s="107"/>
      <c r="F32" s="107"/>
      <c r="G32" s="127"/>
      <c r="H32" s="34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4"/>
      <c r="P32" s="344"/>
      <c r="Q32" s="344"/>
      <c r="R32" s="344"/>
      <c r="S32" s="344"/>
      <c r="T32" s="344"/>
      <c r="U32" s="34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54">
        <v>30100013</v>
      </c>
      <c r="B33" s="339" t="s">
        <v>206</v>
      </c>
      <c r="C33" s="125" t="s">
        <v>207</v>
      </c>
      <c r="D33" s="107">
        <v>5.03</v>
      </c>
      <c r="E33" s="107"/>
      <c r="F33" s="107"/>
      <c r="G33" s="127"/>
      <c r="H33" s="34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44"/>
      <c r="P33" s="344"/>
      <c r="Q33" s="344"/>
      <c r="R33" s="344"/>
      <c r="S33" s="344"/>
      <c r="T33" s="344"/>
      <c r="U33" s="34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54">
        <v>30100016</v>
      </c>
      <c r="B34" s="339" t="s">
        <v>414</v>
      </c>
      <c r="C34" s="177" t="s">
        <v>415</v>
      </c>
      <c r="D34" s="107">
        <v>5.03</v>
      </c>
      <c r="E34" s="107"/>
      <c r="F34" s="107"/>
      <c r="G34" s="127"/>
      <c r="H34" s="340">
        <f t="shared" si="7"/>
        <v>0</v>
      </c>
      <c r="I34" s="128"/>
      <c r="J34" s="129"/>
      <c r="K34" s="130"/>
      <c r="L34" s="128">
        <v>52</v>
      </c>
      <c r="M34" s="108"/>
      <c r="N34" s="129"/>
      <c r="O34" s="344"/>
      <c r="P34" s="344"/>
      <c r="Q34" s="344"/>
      <c r="R34" s="344"/>
      <c r="S34" s="344"/>
      <c r="T34" s="344"/>
      <c r="U34" s="344"/>
      <c r="V34" s="131"/>
      <c r="W34" s="132"/>
      <c r="X34" s="131"/>
      <c r="Y34" s="131"/>
      <c r="Z34" s="131"/>
      <c r="AA34" s="131"/>
    </row>
    <row r="35" spans="1:27" ht="20.100000000000001" customHeight="1">
      <c r="A35" s="254">
        <v>30100017</v>
      </c>
      <c r="B35" s="339" t="s">
        <v>414</v>
      </c>
      <c r="C35" s="177" t="s">
        <v>416</v>
      </c>
      <c r="D35" s="107">
        <v>5.03</v>
      </c>
      <c r="E35" s="107"/>
      <c r="F35" s="107"/>
      <c r="G35" s="127"/>
      <c r="H35" s="340">
        <f t="shared" si="7"/>
        <v>0</v>
      </c>
      <c r="I35" s="128"/>
      <c r="J35" s="129"/>
      <c r="K35" s="130"/>
      <c r="L35" s="128">
        <v>52</v>
      </c>
      <c r="M35" s="108"/>
      <c r="N35" s="129"/>
      <c r="O35" s="344"/>
      <c r="P35" s="344"/>
      <c r="Q35" s="344"/>
      <c r="R35" s="344"/>
      <c r="S35" s="344"/>
      <c r="T35" s="344"/>
      <c r="U35" s="344"/>
      <c r="V35" s="131"/>
      <c r="W35" s="132"/>
      <c r="X35" s="131"/>
      <c r="Y35" s="131"/>
      <c r="Z35" s="131"/>
      <c r="AA35" s="131"/>
    </row>
    <row r="36" spans="1:27" ht="20.100000000000001" customHeight="1">
      <c r="A36" s="254">
        <v>30100015</v>
      </c>
      <c r="B36" s="339" t="s">
        <v>414</v>
      </c>
      <c r="C36" s="177" t="s">
        <v>61</v>
      </c>
      <c r="D36" s="107">
        <v>5.03</v>
      </c>
      <c r="E36" s="107"/>
      <c r="F36" s="107"/>
      <c r="G36" s="127"/>
      <c r="H36" s="340">
        <f t="shared" si="7"/>
        <v>0</v>
      </c>
      <c r="I36" s="128"/>
      <c r="J36" s="129"/>
      <c r="K36" s="130"/>
      <c r="L36" s="128">
        <v>52</v>
      </c>
      <c r="M36" s="108"/>
      <c r="N36" s="129"/>
      <c r="O36" s="344"/>
      <c r="P36" s="344"/>
      <c r="Q36" s="344"/>
      <c r="R36" s="344"/>
      <c r="S36" s="344"/>
      <c r="T36" s="344"/>
      <c r="U36" s="344"/>
      <c r="V36" s="131"/>
      <c r="W36" s="132"/>
      <c r="X36" s="131"/>
      <c r="Y36" s="131"/>
      <c r="Z36" s="131"/>
      <c r="AA36" s="131"/>
    </row>
    <row r="37" spans="1:27" ht="20.100000000000001" customHeight="1">
      <c r="A37" s="254">
        <v>30100027</v>
      </c>
      <c r="B37" s="339" t="s">
        <v>208</v>
      </c>
      <c r="C37" s="125" t="s">
        <v>179</v>
      </c>
      <c r="D37" s="107">
        <v>5.08</v>
      </c>
      <c r="E37" s="107"/>
      <c r="F37" s="107"/>
      <c r="G37" s="127"/>
      <c r="H37" s="34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44"/>
      <c r="P37" s="344"/>
      <c r="Q37" s="344"/>
      <c r="R37" s="344"/>
      <c r="S37" s="344"/>
      <c r="T37" s="344"/>
      <c r="U37" s="34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54">
        <v>30100023</v>
      </c>
      <c r="B38" s="339" t="s">
        <v>208</v>
      </c>
      <c r="C38" s="125" t="s">
        <v>204</v>
      </c>
      <c r="D38" s="107">
        <v>5.08</v>
      </c>
      <c r="E38" s="107"/>
      <c r="F38" s="107"/>
      <c r="G38" s="127"/>
      <c r="H38" s="34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44"/>
      <c r="P38" s="344"/>
      <c r="Q38" s="344"/>
      <c r="R38" s="344"/>
      <c r="S38" s="344"/>
      <c r="T38" s="344"/>
      <c r="U38" s="34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54">
        <v>30100024</v>
      </c>
      <c r="B39" s="339" t="s">
        <v>208</v>
      </c>
      <c r="C39" s="125" t="s">
        <v>205</v>
      </c>
      <c r="D39" s="107">
        <v>5.08</v>
      </c>
      <c r="E39" s="107"/>
      <c r="F39" s="107"/>
      <c r="G39" s="127"/>
      <c r="H39" s="34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44"/>
      <c r="P39" s="344"/>
      <c r="Q39" s="344"/>
      <c r="R39" s="344"/>
      <c r="S39" s="344"/>
      <c r="T39" s="344"/>
      <c r="U39" s="34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54">
        <v>30100022</v>
      </c>
      <c r="B40" s="339" t="s">
        <v>208</v>
      </c>
      <c r="C40" s="125" t="s">
        <v>186</v>
      </c>
      <c r="D40" s="107">
        <v>5.08</v>
      </c>
      <c r="E40" s="107"/>
      <c r="F40" s="107"/>
      <c r="G40" s="127"/>
      <c r="H40" s="34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44"/>
      <c r="P40" s="344"/>
      <c r="Q40" s="344"/>
      <c r="R40" s="344"/>
      <c r="S40" s="344"/>
      <c r="T40" s="344"/>
      <c r="U40" s="34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54">
        <v>30100029</v>
      </c>
      <c r="B41" s="339" t="s">
        <v>208</v>
      </c>
      <c r="C41" s="125" t="s">
        <v>203</v>
      </c>
      <c r="D41" s="107">
        <v>5.08</v>
      </c>
      <c r="E41" s="107"/>
      <c r="F41" s="107"/>
      <c r="G41" s="127"/>
      <c r="H41" s="34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44"/>
      <c r="P41" s="344"/>
      <c r="Q41" s="344"/>
      <c r="R41" s="344"/>
      <c r="S41" s="344"/>
      <c r="T41" s="344"/>
      <c r="U41" s="34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customHeight="1">
      <c r="A42" s="254">
        <v>30100026</v>
      </c>
      <c r="B42" s="501" t="s">
        <v>208</v>
      </c>
      <c r="C42" s="125" t="s">
        <v>199</v>
      </c>
      <c r="D42" s="506">
        <v>5.08</v>
      </c>
      <c r="E42" s="506"/>
      <c r="F42" s="506"/>
      <c r="G42" s="127"/>
      <c r="H42" s="504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00"/>
      <c r="P42" s="500"/>
      <c r="Q42" s="500"/>
      <c r="R42" s="500"/>
      <c r="S42" s="500"/>
      <c r="T42" s="500"/>
      <c r="U42" s="500"/>
      <c r="V42" s="131">
        <f t="shared" si="11"/>
        <v>0</v>
      </c>
      <c r="W42" s="50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54">
        <v>30100025</v>
      </c>
      <c r="B43" s="339" t="s">
        <v>208</v>
      </c>
      <c r="C43" s="125" t="s">
        <v>187</v>
      </c>
      <c r="D43" s="107">
        <v>5.08</v>
      </c>
      <c r="E43" s="107"/>
      <c r="F43" s="107"/>
      <c r="G43" s="127"/>
      <c r="H43" s="34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44"/>
      <c r="P43" s="344"/>
      <c r="Q43" s="344"/>
      <c r="R43" s="344"/>
      <c r="S43" s="344"/>
      <c r="T43" s="344"/>
      <c r="U43" s="34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54">
        <v>30100028</v>
      </c>
      <c r="B44" s="339" t="s">
        <v>208</v>
      </c>
      <c r="C44" s="125" t="s">
        <v>207</v>
      </c>
      <c r="D44" s="107">
        <v>5.08</v>
      </c>
      <c r="E44" s="107"/>
      <c r="F44" s="107"/>
      <c r="G44" s="127"/>
      <c r="H44" s="34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48"/>
      <c r="P44" s="348"/>
      <c r="Q44" s="348"/>
      <c r="R44" s="348"/>
      <c r="S44" s="348"/>
      <c r="T44" s="348"/>
      <c r="U44" s="34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54">
        <v>30100032</v>
      </c>
      <c r="B45" s="339" t="s">
        <v>209</v>
      </c>
      <c r="C45" s="125" t="s">
        <v>194</v>
      </c>
      <c r="D45" s="107">
        <v>5.03</v>
      </c>
      <c r="E45" s="107"/>
      <c r="F45" s="107"/>
      <c r="G45" s="127"/>
      <c r="H45" s="34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44"/>
      <c r="P45" s="344"/>
      <c r="Q45" s="344"/>
      <c r="R45" s="344"/>
      <c r="S45" s="344"/>
      <c r="T45" s="344"/>
      <c r="U45" s="34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54">
        <v>30100033</v>
      </c>
      <c r="B46" s="339" t="s">
        <v>209</v>
      </c>
      <c r="C46" s="125" t="s">
        <v>179</v>
      </c>
      <c r="D46" s="107">
        <v>5.03</v>
      </c>
      <c r="E46" s="107"/>
      <c r="F46" s="107"/>
      <c r="G46" s="127"/>
      <c r="H46" s="34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44"/>
      <c r="P46" s="344"/>
      <c r="Q46" s="344"/>
      <c r="R46" s="344"/>
      <c r="S46" s="344"/>
      <c r="T46" s="344"/>
      <c r="U46" s="34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54">
        <v>30100062</v>
      </c>
      <c r="B47" s="339" t="s">
        <v>209</v>
      </c>
      <c r="C47" s="125" t="s">
        <v>195</v>
      </c>
      <c r="D47" s="107">
        <v>5.03</v>
      </c>
      <c r="E47" s="107"/>
      <c r="F47" s="107"/>
      <c r="G47" s="127"/>
      <c r="H47" s="34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44"/>
      <c r="P47" s="344"/>
      <c r="Q47" s="344"/>
      <c r="R47" s="344"/>
      <c r="S47" s="344"/>
      <c r="T47" s="344"/>
      <c r="U47" s="34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85" customFormat="1" ht="20.100000000000001" customHeight="1">
      <c r="A48" s="374">
        <v>30100031</v>
      </c>
      <c r="B48" s="424" t="s">
        <v>209</v>
      </c>
      <c r="C48" s="423" t="s">
        <v>204</v>
      </c>
      <c r="D48" s="376">
        <v>5.03</v>
      </c>
      <c r="E48" s="376"/>
      <c r="F48" s="376"/>
      <c r="G48" s="377"/>
      <c r="H48" s="378">
        <f t="shared" si="7"/>
        <v>0</v>
      </c>
      <c r="I48" s="379"/>
      <c r="J48" s="379" t="str">
        <f t="array" ref="J48">IF(ISERROR(G48/I48),"",G48/I48)</f>
        <v/>
      </c>
      <c r="K48" s="380">
        <f t="array" ref="K48">IF(ISERROR(G48/L48),"",G48/L48)</f>
        <v>0</v>
      </c>
      <c r="L48" s="379">
        <v>56</v>
      </c>
      <c r="M48" s="381">
        <f t="shared" si="9"/>
        <v>0</v>
      </c>
      <c r="N48" s="379">
        <f t="shared" si="10"/>
        <v>0</v>
      </c>
      <c r="O48" s="521"/>
      <c r="P48" s="521"/>
      <c r="Q48" s="521"/>
      <c r="R48" s="521"/>
      <c r="S48" s="521"/>
      <c r="T48" s="521"/>
      <c r="U48" s="521"/>
      <c r="V48" s="383">
        <f t="shared" si="11"/>
        <v>0</v>
      </c>
      <c r="W48" s="384" t="str">
        <f t="shared" si="12"/>
        <v/>
      </c>
      <c r="X48" s="383"/>
      <c r="Y48" s="383"/>
      <c r="Z48" s="383"/>
      <c r="AA48" s="383"/>
    </row>
    <row r="49" spans="1:27" s="305" customFormat="1" ht="20.100000000000001" customHeight="1">
      <c r="A49" s="254">
        <v>30100019</v>
      </c>
      <c r="B49" s="501" t="s">
        <v>382</v>
      </c>
      <c r="C49" s="177" t="s">
        <v>383</v>
      </c>
      <c r="D49" s="506">
        <v>5.03</v>
      </c>
      <c r="E49" s="506"/>
      <c r="F49" s="506"/>
      <c r="G49" s="127"/>
      <c r="H49" s="504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03"/>
      <c r="P49" s="503"/>
      <c r="Q49" s="503"/>
      <c r="R49" s="503"/>
      <c r="S49" s="503"/>
      <c r="T49" s="503"/>
      <c r="U49" s="503"/>
      <c r="V49" s="131"/>
      <c r="W49" s="502"/>
      <c r="X49" s="131"/>
      <c r="Y49" s="131"/>
      <c r="Z49" s="131"/>
      <c r="AA49" s="131"/>
    </row>
    <row r="50" spans="1:27" ht="20.100000000000001" customHeight="1">
      <c r="A50" s="254">
        <v>30100020</v>
      </c>
      <c r="B50" s="339" t="s">
        <v>382</v>
      </c>
      <c r="C50" s="177" t="s">
        <v>384</v>
      </c>
      <c r="D50" s="107">
        <v>5.03</v>
      </c>
      <c r="E50" s="107"/>
      <c r="F50" s="107"/>
      <c r="G50" s="127"/>
      <c r="H50" s="34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44"/>
      <c r="P50" s="344"/>
      <c r="Q50" s="344"/>
      <c r="R50" s="344"/>
      <c r="S50" s="344"/>
      <c r="T50" s="344"/>
      <c r="U50" s="344"/>
      <c r="V50" s="131"/>
      <c r="W50" s="132"/>
      <c r="X50" s="131"/>
      <c r="Y50" s="131"/>
      <c r="Z50" s="131"/>
      <c r="AA50" s="131"/>
    </row>
    <row r="51" spans="1:27" ht="20.100000000000001" customHeight="1">
      <c r="A51" s="254">
        <v>30100021</v>
      </c>
      <c r="B51" s="339" t="s">
        <v>382</v>
      </c>
      <c r="C51" s="177" t="s">
        <v>389</v>
      </c>
      <c r="D51" s="107">
        <v>5.03</v>
      </c>
      <c r="E51" s="107"/>
      <c r="F51" s="107"/>
      <c r="G51" s="127"/>
      <c r="H51" s="34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44"/>
      <c r="P51" s="344"/>
      <c r="Q51" s="344"/>
      <c r="R51" s="344"/>
      <c r="S51" s="344"/>
      <c r="T51" s="344"/>
      <c r="U51" s="344"/>
      <c r="V51" s="131"/>
      <c r="W51" s="132"/>
      <c r="X51" s="131"/>
      <c r="Y51" s="131"/>
      <c r="Z51" s="131"/>
      <c r="AA51" s="131"/>
    </row>
    <row r="52" spans="1:27" ht="20.100000000000001" customHeight="1">
      <c r="A52" s="254">
        <v>30100018</v>
      </c>
      <c r="B52" s="339" t="s">
        <v>382</v>
      </c>
      <c r="C52" s="177" t="s">
        <v>391</v>
      </c>
      <c r="D52" s="107">
        <v>5.03</v>
      </c>
      <c r="E52" s="107"/>
      <c r="F52" s="107"/>
      <c r="G52" s="127"/>
      <c r="H52" s="34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44"/>
      <c r="P52" s="344"/>
      <c r="Q52" s="344"/>
      <c r="R52" s="344"/>
      <c r="S52" s="344"/>
      <c r="T52" s="344"/>
      <c r="U52" s="344"/>
      <c r="V52" s="131"/>
      <c r="W52" s="132"/>
      <c r="X52" s="131"/>
      <c r="Y52" s="131"/>
      <c r="Z52" s="131"/>
      <c r="AA52" s="131"/>
    </row>
    <row r="53" spans="1:27" ht="20.100000000000001" customHeight="1">
      <c r="A53" s="257">
        <v>30700007</v>
      </c>
      <c r="B53" s="339" t="s">
        <v>418</v>
      </c>
      <c r="C53" s="177" t="s">
        <v>364</v>
      </c>
      <c r="D53" s="107">
        <v>5.03</v>
      </c>
      <c r="E53" s="107"/>
      <c r="F53" s="107"/>
      <c r="G53" s="127"/>
      <c r="H53" s="34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44"/>
      <c r="P53" s="344"/>
      <c r="Q53" s="344"/>
      <c r="R53" s="344"/>
      <c r="S53" s="344"/>
      <c r="T53" s="344"/>
      <c r="U53" s="344"/>
      <c r="V53" s="131"/>
      <c r="W53" s="132"/>
      <c r="X53" s="131"/>
      <c r="Y53" s="131"/>
      <c r="Z53" s="131"/>
      <c r="AA53" s="131"/>
    </row>
    <row r="54" spans="1:27" ht="20.100000000000001" customHeight="1">
      <c r="A54" s="257">
        <v>30700006</v>
      </c>
      <c r="B54" s="339" t="s">
        <v>418</v>
      </c>
      <c r="C54" s="177" t="s">
        <v>365</v>
      </c>
      <c r="D54" s="107">
        <v>5.03</v>
      </c>
      <c r="E54" s="107"/>
      <c r="F54" s="107"/>
      <c r="G54" s="127"/>
      <c r="H54" s="34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44"/>
      <c r="P54" s="344"/>
      <c r="Q54" s="344"/>
      <c r="R54" s="344"/>
      <c r="S54" s="344"/>
      <c r="T54" s="344"/>
      <c r="U54" s="344"/>
      <c r="V54" s="131"/>
      <c r="W54" s="132"/>
      <c r="X54" s="131"/>
      <c r="Y54" s="131"/>
      <c r="Z54" s="131"/>
      <c r="AA54" s="131"/>
    </row>
    <row r="55" spans="1:27" ht="20.100000000000001" customHeight="1">
      <c r="A55" s="257">
        <v>30700008</v>
      </c>
      <c r="B55" s="339" t="s">
        <v>418</v>
      </c>
      <c r="C55" s="177" t="s">
        <v>366</v>
      </c>
      <c r="D55" s="107">
        <v>5.03</v>
      </c>
      <c r="E55" s="107"/>
      <c r="F55" s="107"/>
      <c r="G55" s="127"/>
      <c r="H55" s="34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44"/>
      <c r="P55" s="344"/>
      <c r="Q55" s="344"/>
      <c r="R55" s="344"/>
      <c r="S55" s="344"/>
      <c r="T55" s="344"/>
      <c r="U55" s="344"/>
      <c r="V55" s="131"/>
      <c r="W55" s="132"/>
      <c r="X55" s="131"/>
      <c r="Y55" s="131"/>
      <c r="Z55" s="131"/>
      <c r="AA55" s="131"/>
    </row>
    <row r="56" spans="1:27" ht="20.100000000000001" customHeight="1">
      <c r="A56" s="257">
        <v>30700009</v>
      </c>
      <c r="B56" s="339" t="s">
        <v>418</v>
      </c>
      <c r="C56" s="177" t="s">
        <v>367</v>
      </c>
      <c r="D56" s="107">
        <v>5.03</v>
      </c>
      <c r="E56" s="107"/>
      <c r="F56" s="107"/>
      <c r="G56" s="127"/>
      <c r="H56" s="34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44"/>
      <c r="P56" s="344"/>
      <c r="Q56" s="344"/>
      <c r="R56" s="344"/>
      <c r="S56" s="344"/>
      <c r="T56" s="344"/>
      <c r="U56" s="344"/>
      <c r="V56" s="131"/>
      <c r="W56" s="132"/>
      <c r="X56" s="131"/>
      <c r="Y56" s="131"/>
      <c r="Z56" s="131"/>
      <c r="AA56" s="131"/>
    </row>
    <row r="57" spans="1:27" ht="20.10000000000000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4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48"/>
      <c r="P57" s="348"/>
      <c r="Q57" s="348"/>
      <c r="R57" s="348"/>
      <c r="S57" s="348"/>
      <c r="T57" s="348"/>
      <c r="U57" s="34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4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48"/>
      <c r="P58" s="348"/>
      <c r="Q58" s="348"/>
      <c r="R58" s="348"/>
      <c r="S58" s="348"/>
      <c r="T58" s="348"/>
      <c r="U58" s="34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4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48"/>
      <c r="P59" s="348"/>
      <c r="Q59" s="348"/>
      <c r="R59" s="348"/>
      <c r="S59" s="348"/>
      <c r="T59" s="348"/>
      <c r="U59" s="34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54">
        <v>30100040</v>
      </c>
      <c r="B60" s="133" t="s">
        <v>531</v>
      </c>
      <c r="C60" s="125" t="s">
        <v>212</v>
      </c>
      <c r="D60" s="107">
        <v>5.03</v>
      </c>
      <c r="E60" s="107"/>
      <c r="F60" s="107"/>
      <c r="G60" s="127"/>
      <c r="H60" s="34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48"/>
      <c r="P60" s="348"/>
      <c r="Q60" s="348"/>
      <c r="R60" s="348"/>
      <c r="S60" s="348"/>
      <c r="T60" s="348"/>
      <c r="U60" s="34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54">
        <v>30100039</v>
      </c>
      <c r="B61" s="133" t="s">
        <v>531</v>
      </c>
      <c r="C61" s="125" t="s">
        <v>186</v>
      </c>
      <c r="D61" s="107">
        <v>5.03</v>
      </c>
      <c r="E61" s="107"/>
      <c r="F61" s="107"/>
      <c r="G61" s="127"/>
      <c r="H61" s="34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48"/>
      <c r="P61" s="348"/>
      <c r="Q61" s="348"/>
      <c r="R61" s="348"/>
      <c r="S61" s="348"/>
      <c r="T61" s="348"/>
      <c r="U61" s="34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54">
        <v>30100042</v>
      </c>
      <c r="B62" s="133" t="s">
        <v>531</v>
      </c>
      <c r="C62" s="125" t="s">
        <v>187</v>
      </c>
      <c r="D62" s="107">
        <v>5.03</v>
      </c>
      <c r="E62" s="107"/>
      <c r="F62" s="107"/>
      <c r="G62" s="127"/>
      <c r="H62" s="34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48"/>
      <c r="P62" s="348"/>
      <c r="Q62" s="348"/>
      <c r="R62" s="348"/>
      <c r="S62" s="348"/>
      <c r="T62" s="348"/>
      <c r="U62" s="34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54">
        <v>30100041</v>
      </c>
      <c r="B63" s="133" t="s">
        <v>531</v>
      </c>
      <c r="C63" s="125" t="s">
        <v>194</v>
      </c>
      <c r="D63" s="107">
        <v>5.03</v>
      </c>
      <c r="E63" s="107"/>
      <c r="F63" s="107"/>
      <c r="G63" s="127"/>
      <c r="H63" s="34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48"/>
      <c r="P63" s="348"/>
      <c r="Q63" s="348"/>
      <c r="R63" s="348"/>
      <c r="S63" s="348"/>
      <c r="T63" s="348"/>
      <c r="U63" s="34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4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48"/>
      <c r="P64" s="348"/>
      <c r="Q64" s="348"/>
      <c r="R64" s="348"/>
      <c r="S64" s="348"/>
      <c r="T64" s="348"/>
      <c r="U64" s="34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4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48"/>
      <c r="P65" s="348"/>
      <c r="Q65" s="348"/>
      <c r="R65" s="348"/>
      <c r="S65" s="348"/>
      <c r="T65" s="348"/>
      <c r="U65" s="34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4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48"/>
      <c r="P66" s="348"/>
      <c r="Q66" s="348"/>
      <c r="R66" s="348"/>
      <c r="S66" s="348"/>
      <c r="T66" s="348"/>
      <c r="U66" s="34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4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8"/>
      <c r="P67" s="348"/>
      <c r="Q67" s="348"/>
      <c r="R67" s="348"/>
      <c r="S67" s="348"/>
      <c r="T67" s="348"/>
      <c r="U67" s="348"/>
      <c r="V67" s="131"/>
      <c r="W67" s="132"/>
      <c r="X67" s="131"/>
      <c r="Y67" s="131"/>
      <c r="Z67" s="131"/>
      <c r="AA67" s="131"/>
    </row>
    <row r="68" spans="1:27" ht="20.10000000000000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4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48"/>
      <c r="P68" s="348"/>
      <c r="Q68" s="348"/>
      <c r="R68" s="348"/>
      <c r="S68" s="348"/>
      <c r="T68" s="348"/>
      <c r="U68" s="348"/>
      <c r="V68" s="131"/>
      <c r="W68" s="132"/>
      <c r="X68" s="131"/>
      <c r="Y68" s="131"/>
      <c r="Z68" s="131"/>
      <c r="AA68" s="131"/>
    </row>
    <row r="69" spans="1:27" ht="20.10000000000000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4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8"/>
      <c r="P69" s="348"/>
      <c r="Q69" s="348"/>
      <c r="R69" s="348"/>
      <c r="S69" s="348"/>
      <c r="T69" s="348"/>
      <c r="U69" s="34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4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8"/>
      <c r="P70" s="348"/>
      <c r="Q70" s="348"/>
      <c r="R70" s="348"/>
      <c r="S70" s="348"/>
      <c r="T70" s="348"/>
      <c r="U70" s="34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54"/>
      <c r="B71" s="133" t="s">
        <v>482</v>
      </c>
      <c r="C71" s="177" t="s">
        <v>361</v>
      </c>
      <c r="D71" s="107">
        <v>5.03</v>
      </c>
      <c r="E71" s="107"/>
      <c r="F71" s="107"/>
      <c r="G71" s="127"/>
      <c r="H71" s="340">
        <f t="shared" si="7"/>
        <v>0</v>
      </c>
      <c r="I71" s="128"/>
      <c r="J71" s="129"/>
      <c r="K71" s="130"/>
      <c r="L71" s="128"/>
      <c r="M71" s="108"/>
      <c r="N71" s="129"/>
      <c r="O71" s="348"/>
      <c r="P71" s="348"/>
      <c r="Q71" s="348"/>
      <c r="R71" s="348"/>
      <c r="S71" s="348"/>
      <c r="T71" s="348"/>
      <c r="U71" s="348"/>
      <c r="V71" s="131"/>
      <c r="W71" s="132"/>
      <c r="X71" s="131"/>
      <c r="Y71" s="131"/>
      <c r="Z71" s="131"/>
      <c r="AA71" s="131"/>
    </row>
    <row r="72" spans="1:27" ht="20.10000000000000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4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48"/>
      <c r="P72" s="348"/>
      <c r="Q72" s="348"/>
      <c r="R72" s="348"/>
      <c r="S72" s="348"/>
      <c r="T72" s="348"/>
      <c r="U72" s="34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4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48"/>
      <c r="P73" s="348"/>
      <c r="Q73" s="348"/>
      <c r="R73" s="348"/>
      <c r="S73" s="348"/>
      <c r="T73" s="348"/>
      <c r="U73" s="34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4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48"/>
      <c r="P74" s="348"/>
      <c r="Q74" s="348"/>
      <c r="R74" s="348"/>
      <c r="S74" s="348"/>
      <c r="T74" s="348"/>
      <c r="U74" s="34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4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48"/>
      <c r="P75" s="348"/>
      <c r="Q75" s="348"/>
      <c r="R75" s="348"/>
      <c r="S75" s="348"/>
      <c r="T75" s="348"/>
      <c r="U75" s="34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4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48"/>
      <c r="P76" s="348"/>
      <c r="Q76" s="348"/>
      <c r="R76" s="348"/>
      <c r="S76" s="348"/>
      <c r="T76" s="348"/>
      <c r="U76" s="348"/>
      <c r="V76" s="131"/>
      <c r="W76" s="132"/>
      <c r="X76" s="131"/>
      <c r="Y76" s="131"/>
      <c r="Z76" s="131"/>
      <c r="AA76" s="131"/>
    </row>
    <row r="77" spans="1:27" ht="20.10000000000000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4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48"/>
      <c r="P77" s="348"/>
      <c r="Q77" s="348"/>
      <c r="R77" s="348"/>
      <c r="S77" s="348"/>
      <c r="T77" s="348"/>
      <c r="U77" s="348"/>
      <c r="V77" s="131"/>
      <c r="W77" s="132"/>
      <c r="X77" s="131"/>
      <c r="Y77" s="131"/>
      <c r="Z77" s="131"/>
      <c r="AA77" s="131"/>
    </row>
    <row r="78" spans="1:27" ht="20.10000000000000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4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48"/>
      <c r="P78" s="348"/>
      <c r="Q78" s="348"/>
      <c r="R78" s="348"/>
      <c r="S78" s="348"/>
      <c r="T78" s="348"/>
      <c r="U78" s="348"/>
      <c r="V78" s="131"/>
      <c r="W78" s="132"/>
      <c r="X78" s="131"/>
      <c r="Y78" s="131"/>
      <c r="Z78" s="131"/>
      <c r="AA78" s="131"/>
    </row>
    <row r="79" spans="1:27" ht="20.10000000000000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4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48"/>
      <c r="P79" s="348"/>
      <c r="Q79" s="348"/>
      <c r="R79" s="348"/>
      <c r="S79" s="348"/>
      <c r="T79" s="348"/>
      <c r="U79" s="348"/>
      <c r="V79" s="131"/>
      <c r="W79" s="132"/>
      <c r="X79" s="131"/>
      <c r="Y79" s="131"/>
      <c r="Z79" s="131"/>
      <c r="AA79" s="131"/>
    </row>
    <row r="80" spans="1:27" ht="20.10000000000000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4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8"/>
      <c r="P80" s="348"/>
      <c r="Q80" s="348"/>
      <c r="R80" s="348"/>
      <c r="S80" s="348"/>
      <c r="T80" s="348"/>
      <c r="U80" s="348"/>
      <c r="V80" s="131"/>
      <c r="W80" s="132"/>
      <c r="X80" s="131"/>
      <c r="Y80" s="131"/>
      <c r="Z80" s="131"/>
      <c r="AA80" s="131"/>
    </row>
    <row r="81" spans="1:27" ht="20.10000000000000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4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8"/>
      <c r="P81" s="348"/>
      <c r="Q81" s="348"/>
      <c r="R81" s="348"/>
      <c r="S81" s="348"/>
      <c r="T81" s="348"/>
      <c r="U81" s="348"/>
      <c r="V81" s="131"/>
      <c r="W81" s="132"/>
      <c r="X81" s="131"/>
      <c r="Y81" s="131"/>
      <c r="Z81" s="131"/>
      <c r="AA81" s="131"/>
    </row>
    <row r="82" spans="1:27" ht="20.10000000000000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4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8"/>
      <c r="P82" s="348"/>
      <c r="Q82" s="348"/>
      <c r="R82" s="348"/>
      <c r="S82" s="348"/>
      <c r="T82" s="348"/>
      <c r="U82" s="348"/>
      <c r="V82" s="131"/>
      <c r="W82" s="132"/>
      <c r="X82" s="131"/>
      <c r="Y82" s="131"/>
      <c r="Z82" s="131"/>
      <c r="AA82" s="131"/>
    </row>
    <row r="83" spans="1:27" ht="20.10000000000000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4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8"/>
      <c r="P83" s="348"/>
      <c r="Q83" s="348"/>
      <c r="R83" s="348"/>
      <c r="S83" s="348"/>
      <c r="T83" s="348"/>
      <c r="U83" s="348"/>
      <c r="V83" s="131"/>
      <c r="W83" s="132"/>
      <c r="X83" s="131"/>
      <c r="Y83" s="131"/>
      <c r="Z83" s="131"/>
      <c r="AA83" s="131"/>
    </row>
    <row r="84" spans="1:27" ht="20.10000000000000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4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8"/>
      <c r="P84" s="348"/>
      <c r="Q84" s="348"/>
      <c r="R84" s="348"/>
      <c r="S84" s="348"/>
      <c r="T84" s="348"/>
      <c r="U84" s="348"/>
      <c r="V84" s="131"/>
      <c r="W84" s="132"/>
      <c r="X84" s="131"/>
      <c r="Y84" s="131"/>
      <c r="Z84" s="131"/>
      <c r="AA84" s="131"/>
    </row>
    <row r="85" spans="1:27" ht="20.10000000000000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4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8"/>
      <c r="P85" s="348"/>
      <c r="Q85" s="348"/>
      <c r="R85" s="348"/>
      <c r="S85" s="348"/>
      <c r="T85" s="348"/>
      <c r="U85" s="348"/>
      <c r="V85" s="131"/>
      <c r="W85" s="132"/>
      <c r="X85" s="131"/>
      <c r="Y85" s="131"/>
      <c r="Z85" s="131"/>
      <c r="AA85" s="131"/>
    </row>
    <row r="86" spans="1:27" ht="20.100000000000001" customHeight="1">
      <c r="A86" s="619" t="s">
        <v>216</v>
      </c>
      <c r="B86" s="619"/>
      <c r="C86" s="349" t="s">
        <v>202</v>
      </c>
      <c r="D86" s="138"/>
      <c r="E86" s="138"/>
      <c r="F86" s="138"/>
      <c r="G86" s="139">
        <f>SUM(G29:G85)</f>
        <v>0</v>
      </c>
      <c r="H86" s="140">
        <f>SUM(H29:H85)</f>
        <v>0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0</v>
      </c>
      <c r="L86" s="141"/>
      <c r="M86" s="144">
        <f t="shared" ref="M86:V86" si="17">SUM(M29:M85)</f>
        <v>0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 t="str">
        <f t="shared" ref="W86:W93" si="18">IF(ISERROR(V86/G86),"",V86/G86)</f>
        <v/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customHeight="1">
      <c r="A87" s="253">
        <v>30400012</v>
      </c>
      <c r="B87" s="339" t="s">
        <v>217</v>
      </c>
      <c r="C87" s="125" t="s">
        <v>179</v>
      </c>
      <c r="D87" s="107">
        <v>5.03</v>
      </c>
      <c r="E87" s="107"/>
      <c r="F87" s="107"/>
      <c r="G87" s="127"/>
      <c r="H87" s="34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48"/>
      <c r="P87" s="348"/>
      <c r="Q87" s="348"/>
      <c r="R87" s="348"/>
      <c r="S87" s="348"/>
      <c r="T87" s="348"/>
      <c r="U87" s="34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3">
        <v>30400010</v>
      </c>
      <c r="B88" s="339" t="s">
        <v>217</v>
      </c>
      <c r="C88" s="125" t="s">
        <v>186</v>
      </c>
      <c r="D88" s="107">
        <v>5.03</v>
      </c>
      <c r="E88" s="107"/>
      <c r="F88" s="107"/>
      <c r="G88" s="127"/>
      <c r="H88" s="34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48"/>
      <c r="P88" s="348"/>
      <c r="Q88" s="348"/>
      <c r="R88" s="348"/>
      <c r="S88" s="348"/>
      <c r="T88" s="348"/>
      <c r="U88" s="34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3">
        <v>30400011</v>
      </c>
      <c r="B89" s="339" t="s">
        <v>217</v>
      </c>
      <c r="C89" s="125" t="s">
        <v>204</v>
      </c>
      <c r="D89" s="107">
        <v>5.03</v>
      </c>
      <c r="E89" s="107"/>
      <c r="F89" s="107"/>
      <c r="G89" s="127"/>
      <c r="H89" s="34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48"/>
      <c r="P89" s="348"/>
      <c r="Q89" s="348"/>
      <c r="R89" s="348"/>
      <c r="S89" s="348"/>
      <c r="T89" s="348"/>
      <c r="U89" s="34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s="305" customFormat="1" ht="20.100000000000001" customHeight="1">
      <c r="A90" s="253">
        <v>30400014</v>
      </c>
      <c r="B90" s="145" t="s">
        <v>507</v>
      </c>
      <c r="C90" s="125" t="s">
        <v>179</v>
      </c>
      <c r="D90" s="506">
        <v>5.03</v>
      </c>
      <c r="E90" s="506"/>
      <c r="F90" s="506"/>
      <c r="G90" s="127"/>
      <c r="H90" s="504">
        <f t="shared" si="19"/>
        <v>0</v>
      </c>
      <c r="I90" s="128"/>
      <c r="J90" s="128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8">
        <f t="shared" si="21"/>
        <v>0</v>
      </c>
      <c r="O90" s="500"/>
      <c r="P90" s="500"/>
      <c r="Q90" s="500"/>
      <c r="R90" s="500"/>
      <c r="S90" s="500"/>
      <c r="T90" s="500"/>
      <c r="U90" s="500"/>
      <c r="V90" s="131">
        <f t="shared" si="22"/>
        <v>0</v>
      </c>
      <c r="W90" s="502" t="str">
        <f t="shared" si="18"/>
        <v/>
      </c>
      <c r="X90" s="131"/>
      <c r="Y90" s="131"/>
      <c r="Z90" s="131"/>
      <c r="AA90" s="131"/>
    </row>
    <row r="91" spans="1:27" s="305" customFormat="1" ht="20.100000000000001" customHeight="1">
      <c r="A91" s="253">
        <v>30400013</v>
      </c>
      <c r="B91" s="145" t="s">
        <v>468</v>
      </c>
      <c r="C91" s="125" t="s">
        <v>203</v>
      </c>
      <c r="D91" s="506">
        <v>5.03</v>
      </c>
      <c r="E91" s="506"/>
      <c r="F91" s="506"/>
      <c r="G91" s="127"/>
      <c r="H91" s="504">
        <f t="shared" si="19"/>
        <v>0</v>
      </c>
      <c r="I91" s="128"/>
      <c r="J91" s="128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8">
        <f t="shared" si="21"/>
        <v>0</v>
      </c>
      <c r="O91" s="500"/>
      <c r="P91" s="500"/>
      <c r="Q91" s="500"/>
      <c r="R91" s="500"/>
      <c r="S91" s="500"/>
      <c r="T91" s="500"/>
      <c r="U91" s="500"/>
      <c r="V91" s="131">
        <f t="shared" si="22"/>
        <v>0</v>
      </c>
      <c r="W91" s="50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4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48"/>
      <c r="P92" s="348"/>
      <c r="Q92" s="348"/>
      <c r="R92" s="348"/>
      <c r="S92" s="348"/>
      <c r="T92" s="348"/>
      <c r="U92" s="34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4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48"/>
      <c r="P93" s="348"/>
      <c r="Q93" s="348"/>
      <c r="R93" s="348"/>
      <c r="S93" s="348"/>
      <c r="T93" s="348"/>
      <c r="U93" s="34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4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48"/>
      <c r="P94" s="348"/>
      <c r="Q94" s="348"/>
      <c r="R94" s="348"/>
      <c r="S94" s="348"/>
      <c r="T94" s="348"/>
      <c r="U94" s="348"/>
      <c r="V94" s="131"/>
      <c r="W94" s="132"/>
      <c r="X94" s="131"/>
      <c r="Y94" s="131"/>
      <c r="Z94" s="131"/>
      <c r="AA94" s="131"/>
    </row>
    <row r="95" spans="1:27" ht="20.10000000000000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4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48"/>
      <c r="P95" s="348"/>
      <c r="Q95" s="348"/>
      <c r="R95" s="348"/>
      <c r="S95" s="348"/>
      <c r="T95" s="348"/>
      <c r="U95" s="34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4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48"/>
      <c r="P96" s="348"/>
      <c r="Q96" s="348"/>
      <c r="R96" s="348"/>
      <c r="S96" s="348"/>
      <c r="T96" s="348"/>
      <c r="U96" s="34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4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48"/>
      <c r="P97" s="348"/>
      <c r="Q97" s="348"/>
      <c r="R97" s="348"/>
      <c r="S97" s="348"/>
      <c r="T97" s="348"/>
      <c r="U97" s="34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4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48"/>
      <c r="P98" s="348"/>
      <c r="Q98" s="348"/>
      <c r="R98" s="348"/>
      <c r="S98" s="348"/>
      <c r="T98" s="348"/>
      <c r="U98" s="34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58">
        <v>30400030</v>
      </c>
      <c r="B99" s="145" t="s">
        <v>484</v>
      </c>
      <c r="C99" s="125" t="s">
        <v>179</v>
      </c>
      <c r="D99" s="107">
        <v>5.03</v>
      </c>
      <c r="E99" s="107"/>
      <c r="F99" s="107"/>
      <c r="G99" s="127"/>
      <c r="H99" s="34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48"/>
      <c r="P99" s="348"/>
      <c r="Q99" s="348"/>
      <c r="R99" s="348"/>
      <c r="S99" s="348"/>
      <c r="T99" s="348"/>
      <c r="U99" s="34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4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48"/>
      <c r="P100" s="348"/>
      <c r="Q100" s="348"/>
      <c r="R100" s="348"/>
      <c r="S100" s="348"/>
      <c r="T100" s="348"/>
      <c r="U100" s="34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4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48"/>
      <c r="P101" s="348"/>
      <c r="Q101" s="348"/>
      <c r="R101" s="348"/>
      <c r="S101" s="348"/>
      <c r="T101" s="348"/>
      <c r="U101" s="34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4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48"/>
      <c r="P102" s="348"/>
      <c r="Q102" s="348"/>
      <c r="R102" s="348"/>
      <c r="S102" s="348"/>
      <c r="T102" s="348"/>
      <c r="U102" s="34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58">
        <v>30600005</v>
      </c>
      <c r="B103" s="339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4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48"/>
      <c r="P103" s="348"/>
      <c r="Q103" s="348"/>
      <c r="R103" s="348"/>
      <c r="S103" s="348"/>
      <c r="T103" s="348"/>
      <c r="U103" s="34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58">
        <v>30600008</v>
      </c>
      <c r="B104" s="339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4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48"/>
      <c r="P104" s="348"/>
      <c r="Q104" s="348"/>
      <c r="R104" s="348"/>
      <c r="S104" s="348"/>
      <c r="T104" s="348"/>
      <c r="U104" s="34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58">
        <v>30600007</v>
      </c>
      <c r="B105" s="339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4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48"/>
      <c r="P105" s="348"/>
      <c r="Q105" s="348"/>
      <c r="R105" s="348"/>
      <c r="S105" s="348"/>
      <c r="T105" s="348"/>
      <c r="U105" s="34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58">
        <v>30600006</v>
      </c>
      <c r="B106" s="339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4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48"/>
      <c r="P106" s="348"/>
      <c r="Q106" s="348"/>
      <c r="R106" s="348"/>
      <c r="S106" s="348"/>
      <c r="T106" s="348"/>
      <c r="U106" s="34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3">
        <v>30400026</v>
      </c>
      <c r="B107" s="339" t="s">
        <v>393</v>
      </c>
      <c r="C107" s="177" t="s">
        <v>395</v>
      </c>
      <c r="D107" s="107">
        <v>5</v>
      </c>
      <c r="E107" s="107"/>
      <c r="F107" s="107"/>
      <c r="G107" s="127"/>
      <c r="H107" s="34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48"/>
      <c r="P107" s="348"/>
      <c r="Q107" s="348"/>
      <c r="R107" s="348"/>
      <c r="S107" s="348"/>
      <c r="T107" s="348"/>
      <c r="U107" s="348"/>
      <c r="V107" s="131"/>
      <c r="W107" s="13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501" t="s">
        <v>393</v>
      </c>
      <c r="C108" s="177" t="s">
        <v>402</v>
      </c>
      <c r="D108" s="506">
        <v>5</v>
      </c>
      <c r="E108" s="506"/>
      <c r="F108" s="506"/>
      <c r="G108" s="127"/>
      <c r="H108" s="504">
        <f t="shared" si="19"/>
        <v>0</v>
      </c>
      <c r="I108" s="128"/>
      <c r="J108" s="128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8">
        <f t="shared" si="23"/>
        <v>0</v>
      </c>
      <c r="O108" s="500"/>
      <c r="P108" s="500"/>
      <c r="Q108" s="500"/>
      <c r="R108" s="500"/>
      <c r="S108" s="500"/>
      <c r="T108" s="500"/>
      <c r="U108" s="500"/>
      <c r="V108" s="131"/>
      <c r="W108" s="502"/>
      <c r="X108" s="131"/>
      <c r="Y108" s="131"/>
      <c r="Z108" s="131"/>
      <c r="AA108" s="131"/>
    </row>
    <row r="109" spans="1:27" ht="20.100000000000001" customHeight="1">
      <c r="A109" s="253">
        <v>30400027</v>
      </c>
      <c r="B109" s="339" t="s">
        <v>404</v>
      </c>
      <c r="C109" s="177" t="s">
        <v>405</v>
      </c>
      <c r="D109" s="107">
        <v>5</v>
      </c>
      <c r="E109" s="107"/>
      <c r="F109" s="107"/>
      <c r="G109" s="127"/>
      <c r="H109" s="34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48"/>
      <c r="P109" s="348"/>
      <c r="Q109" s="348"/>
      <c r="R109" s="348"/>
      <c r="S109" s="348"/>
      <c r="T109" s="348"/>
      <c r="U109" s="34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3"/>
      <c r="B110" s="339" t="s">
        <v>486</v>
      </c>
      <c r="C110" s="177" t="s">
        <v>372</v>
      </c>
      <c r="D110" s="107">
        <v>5</v>
      </c>
      <c r="E110" s="107"/>
      <c r="F110" s="107"/>
      <c r="G110" s="127"/>
      <c r="H110" s="34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48"/>
      <c r="P110" s="348"/>
      <c r="Q110" s="348"/>
      <c r="R110" s="348"/>
      <c r="S110" s="348"/>
      <c r="T110" s="348"/>
      <c r="U110" s="34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3">
        <v>30600009</v>
      </c>
      <c r="B111" s="339" t="s">
        <v>343</v>
      </c>
      <c r="C111" s="125" t="s">
        <v>345</v>
      </c>
      <c r="D111" s="107">
        <v>5</v>
      </c>
      <c r="E111" s="107"/>
      <c r="F111" s="107"/>
      <c r="G111" s="127"/>
      <c r="H111" s="34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48"/>
      <c r="P111" s="348"/>
      <c r="Q111" s="348"/>
      <c r="R111" s="348"/>
      <c r="S111" s="348"/>
      <c r="T111" s="348"/>
      <c r="U111" s="34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3">
        <v>30600010</v>
      </c>
      <c r="B112" s="339" t="s">
        <v>343</v>
      </c>
      <c r="C112" s="125" t="s">
        <v>347</v>
      </c>
      <c r="D112" s="107">
        <v>5</v>
      </c>
      <c r="E112" s="107"/>
      <c r="F112" s="107"/>
      <c r="G112" s="127"/>
      <c r="H112" s="34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48"/>
      <c r="P112" s="348"/>
      <c r="Q112" s="348"/>
      <c r="R112" s="348"/>
      <c r="S112" s="348"/>
      <c r="T112" s="348"/>
      <c r="U112" s="348"/>
      <c r="V112" s="131"/>
      <c r="W112" s="132"/>
      <c r="X112" s="131"/>
      <c r="Y112" s="131"/>
      <c r="Z112" s="131"/>
      <c r="AA112" s="131"/>
    </row>
    <row r="113" spans="1:27" s="305" customFormat="1" ht="20.100000000000001" customHeight="1">
      <c r="A113" s="253">
        <v>30400001</v>
      </c>
      <c r="B113" s="145" t="s">
        <v>508</v>
      </c>
      <c r="C113" s="125" t="s">
        <v>187</v>
      </c>
      <c r="D113" s="506">
        <v>5.0599999999999996</v>
      </c>
      <c r="E113" s="506"/>
      <c r="F113" s="506"/>
      <c r="G113" s="127"/>
      <c r="H113" s="504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500"/>
      <c r="P113" s="500"/>
      <c r="Q113" s="500"/>
      <c r="R113" s="500"/>
      <c r="S113" s="500"/>
      <c r="T113" s="500"/>
      <c r="U113" s="500"/>
      <c r="V113" s="131">
        <f>SUM(X113:AA113)</f>
        <v>0</v>
      </c>
      <c r="W113" s="50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4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48"/>
      <c r="P114" s="348"/>
      <c r="Q114" s="348"/>
      <c r="R114" s="348"/>
      <c r="S114" s="348"/>
      <c r="T114" s="348"/>
      <c r="U114" s="34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3">
        <v>30400004</v>
      </c>
      <c r="B115" s="145" t="s">
        <v>419</v>
      </c>
      <c r="C115" s="177" t="s">
        <v>420</v>
      </c>
      <c r="D115" s="107">
        <v>5</v>
      </c>
      <c r="E115" s="107"/>
      <c r="F115" s="107"/>
      <c r="G115" s="127"/>
      <c r="H115" s="34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48"/>
      <c r="P115" s="348"/>
      <c r="Q115" s="348"/>
      <c r="R115" s="348"/>
      <c r="S115" s="348"/>
      <c r="T115" s="348"/>
      <c r="U115" s="34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4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48"/>
      <c r="P116" s="348"/>
      <c r="Q116" s="348"/>
      <c r="R116" s="348"/>
      <c r="S116" s="348"/>
      <c r="T116" s="348"/>
      <c r="U116" s="34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4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48"/>
      <c r="P117" s="348"/>
      <c r="Q117" s="348"/>
      <c r="R117" s="348"/>
      <c r="S117" s="348"/>
      <c r="T117" s="348"/>
      <c r="U117" s="34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4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8"/>
      <c r="P118" s="348"/>
      <c r="Q118" s="348"/>
      <c r="R118" s="348"/>
      <c r="S118" s="348"/>
      <c r="T118" s="348"/>
      <c r="U118" s="34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4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8"/>
      <c r="P119" s="348"/>
      <c r="Q119" s="348"/>
      <c r="R119" s="348"/>
      <c r="S119" s="348"/>
      <c r="T119" s="348"/>
      <c r="U119" s="34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387"/>
      <c r="G120" s="127"/>
      <c r="H120" s="340">
        <f t="shared" si="19"/>
        <v>0</v>
      </c>
      <c r="I120" s="128"/>
      <c r="J120" s="129" t="str">
        <f t="array" ref="J120">IF(ISERROR(G120/I120),"",G120/I120)</f>
        <v/>
      </c>
      <c r="K120" s="34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8"/>
      <c r="P120" s="348"/>
      <c r="Q120" s="348"/>
      <c r="R120" s="348"/>
      <c r="S120" s="348"/>
      <c r="T120" s="348"/>
      <c r="U120" s="34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11" t="s">
        <v>224</v>
      </c>
      <c r="B121" s="612"/>
      <c r="C121" s="34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4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48"/>
      <c r="P122" s="348"/>
      <c r="Q122" s="348"/>
      <c r="R122" s="348"/>
      <c r="S122" s="348"/>
      <c r="T122" s="348"/>
      <c r="U122" s="34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4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48"/>
      <c r="P123" s="348"/>
      <c r="Q123" s="348"/>
      <c r="R123" s="348"/>
      <c r="S123" s="348"/>
      <c r="T123" s="348"/>
      <c r="U123" s="34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4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48"/>
      <c r="P124" s="348"/>
      <c r="Q124" s="348"/>
      <c r="R124" s="348"/>
      <c r="S124" s="348"/>
      <c r="T124" s="348"/>
      <c r="U124" s="34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3"/>
      <c r="B125" s="136" t="s">
        <v>488</v>
      </c>
      <c r="C125" s="125" t="s">
        <v>212</v>
      </c>
      <c r="D125" s="107">
        <v>5.03</v>
      </c>
      <c r="E125" s="107"/>
      <c r="F125" s="107"/>
      <c r="G125" s="127"/>
      <c r="H125" s="34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48"/>
      <c r="P125" s="348"/>
      <c r="Q125" s="348"/>
      <c r="R125" s="348"/>
      <c r="S125" s="348"/>
      <c r="T125" s="348"/>
      <c r="U125" s="34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3">
        <v>30100054</v>
      </c>
      <c r="B126" s="136" t="s">
        <v>227</v>
      </c>
      <c r="C126" s="345" t="s">
        <v>203</v>
      </c>
      <c r="D126" s="107">
        <v>5.03</v>
      </c>
      <c r="E126" s="107"/>
      <c r="F126" s="107"/>
      <c r="G126" s="127"/>
      <c r="H126" s="34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48"/>
      <c r="P126" s="348"/>
      <c r="Q126" s="348"/>
      <c r="R126" s="348"/>
      <c r="S126" s="348"/>
      <c r="T126" s="348"/>
      <c r="U126" s="34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4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48"/>
      <c r="P127" s="348"/>
      <c r="Q127" s="348"/>
      <c r="R127" s="348"/>
      <c r="S127" s="348"/>
      <c r="T127" s="348"/>
      <c r="U127" s="34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4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48"/>
      <c r="P128" s="348"/>
      <c r="Q128" s="348"/>
      <c r="R128" s="348"/>
      <c r="S128" s="348"/>
      <c r="T128" s="348"/>
      <c r="U128" s="34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3"/>
      <c r="B129" s="136" t="s">
        <v>227</v>
      </c>
      <c r="C129" s="345" t="s">
        <v>228</v>
      </c>
      <c r="D129" s="107">
        <v>5.03</v>
      </c>
      <c r="E129" s="107"/>
      <c r="F129" s="107"/>
      <c r="G129" s="127"/>
      <c r="H129" s="34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48"/>
      <c r="P129" s="348"/>
      <c r="Q129" s="348"/>
      <c r="R129" s="348"/>
      <c r="S129" s="348"/>
      <c r="T129" s="348"/>
      <c r="U129" s="34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3">
        <v>30101067</v>
      </c>
      <c r="B130" s="136" t="s">
        <v>490</v>
      </c>
      <c r="C130" s="345" t="s">
        <v>212</v>
      </c>
      <c r="D130" s="107">
        <v>5.03</v>
      </c>
      <c r="E130" s="107"/>
      <c r="F130" s="107"/>
      <c r="G130" s="127"/>
      <c r="H130" s="34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48"/>
      <c r="P130" s="348"/>
      <c r="Q130" s="348"/>
      <c r="R130" s="348"/>
      <c r="S130" s="348"/>
      <c r="T130" s="348"/>
      <c r="U130" s="34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3">
        <v>30101068</v>
      </c>
      <c r="B131" s="136" t="s">
        <v>229</v>
      </c>
      <c r="C131" s="345" t="s">
        <v>203</v>
      </c>
      <c r="D131" s="107">
        <v>5.03</v>
      </c>
      <c r="E131" s="107"/>
      <c r="F131" s="107"/>
      <c r="G131" s="127"/>
      <c r="H131" s="34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48"/>
      <c r="P131" s="348"/>
      <c r="Q131" s="348"/>
      <c r="R131" s="348"/>
      <c r="S131" s="348"/>
      <c r="T131" s="348"/>
      <c r="U131" s="34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3">
        <v>30101069</v>
      </c>
      <c r="B132" s="136" t="s">
        <v>229</v>
      </c>
      <c r="C132" s="345" t="s">
        <v>186</v>
      </c>
      <c r="D132" s="107">
        <v>5.03</v>
      </c>
      <c r="E132" s="107"/>
      <c r="F132" s="107"/>
      <c r="G132" s="127"/>
      <c r="H132" s="34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48"/>
      <c r="P132" s="348"/>
      <c r="Q132" s="348"/>
      <c r="R132" s="348"/>
      <c r="S132" s="348"/>
      <c r="T132" s="348"/>
      <c r="U132" s="34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3">
        <v>30101070</v>
      </c>
      <c r="B133" s="136" t="s">
        <v>229</v>
      </c>
      <c r="C133" s="345" t="s">
        <v>228</v>
      </c>
      <c r="D133" s="107">
        <v>5.03</v>
      </c>
      <c r="E133" s="107"/>
      <c r="F133" s="107"/>
      <c r="G133" s="127"/>
      <c r="H133" s="34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48"/>
      <c r="P133" s="348"/>
      <c r="Q133" s="348"/>
      <c r="R133" s="348"/>
      <c r="S133" s="348"/>
      <c r="T133" s="348"/>
      <c r="U133" s="34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3">
        <v>30101071</v>
      </c>
      <c r="B134" s="136" t="s">
        <v>229</v>
      </c>
      <c r="C134" s="345" t="s">
        <v>199</v>
      </c>
      <c r="D134" s="107">
        <v>5.03</v>
      </c>
      <c r="E134" s="107"/>
      <c r="F134" s="107"/>
      <c r="G134" s="127"/>
      <c r="H134" s="34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48"/>
      <c r="P134" s="348"/>
      <c r="Q134" s="348"/>
      <c r="R134" s="348"/>
      <c r="S134" s="348"/>
      <c r="T134" s="348"/>
      <c r="U134" s="34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4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48"/>
      <c r="P135" s="348"/>
      <c r="Q135" s="348"/>
      <c r="R135" s="348"/>
      <c r="S135" s="348"/>
      <c r="T135" s="348"/>
      <c r="U135" s="34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4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48"/>
      <c r="P136" s="348"/>
      <c r="Q136" s="348"/>
      <c r="R136" s="348"/>
      <c r="S136" s="348"/>
      <c r="T136" s="348"/>
      <c r="U136" s="34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11" t="s">
        <v>231</v>
      </c>
      <c r="B137" s="612"/>
      <c r="C137" s="34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4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48"/>
      <c r="P138" s="348"/>
      <c r="Q138" s="348"/>
      <c r="R138" s="348"/>
      <c r="S138" s="348"/>
      <c r="T138" s="348"/>
      <c r="U138" s="34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4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48"/>
      <c r="P139" s="348"/>
      <c r="Q139" s="348"/>
      <c r="R139" s="348"/>
      <c r="S139" s="348"/>
      <c r="T139" s="348"/>
      <c r="U139" s="34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4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48"/>
      <c r="P140" s="348"/>
      <c r="Q140" s="348"/>
      <c r="R140" s="348"/>
      <c r="S140" s="348"/>
      <c r="T140" s="348"/>
      <c r="U140" s="34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54"/>
      <c r="B141" s="133" t="s">
        <v>491</v>
      </c>
      <c r="C141" s="125" t="s">
        <v>195</v>
      </c>
      <c r="D141" s="107">
        <v>5.04</v>
      </c>
      <c r="E141" s="107"/>
      <c r="F141" s="107"/>
      <c r="G141" s="127"/>
      <c r="H141" s="34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48"/>
      <c r="P141" s="348"/>
      <c r="Q141" s="348"/>
      <c r="R141" s="348"/>
      <c r="S141" s="348"/>
      <c r="T141" s="348"/>
      <c r="U141" s="34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4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48"/>
      <c r="P142" s="348"/>
      <c r="Q142" s="348"/>
      <c r="R142" s="348"/>
      <c r="S142" s="348"/>
      <c r="T142" s="348"/>
      <c r="U142" s="34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4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8"/>
      <c r="P143" s="348"/>
      <c r="Q143" s="348"/>
      <c r="R143" s="348"/>
      <c r="S143" s="348"/>
      <c r="T143" s="348"/>
      <c r="U143" s="348"/>
      <c r="V143" s="131"/>
      <c r="W143" s="132"/>
      <c r="X143" s="131"/>
      <c r="Y143" s="131"/>
      <c r="Z143" s="131"/>
      <c r="AA143" s="131"/>
    </row>
    <row r="144" spans="1:27" ht="20.10000000000000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4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8"/>
      <c r="P144" s="348"/>
      <c r="Q144" s="348"/>
      <c r="R144" s="348"/>
      <c r="S144" s="348"/>
      <c r="T144" s="348"/>
      <c r="U144" s="348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511</v>
      </c>
      <c r="D145" s="506">
        <v>5.04</v>
      </c>
      <c r="E145" s="506"/>
      <c r="F145" s="506"/>
      <c r="G145" s="127"/>
      <c r="H145" s="504">
        <f t="shared" si="32"/>
        <v>0</v>
      </c>
      <c r="I145" s="128"/>
      <c r="J145" s="128"/>
      <c r="K145" s="130">
        <f t="array" ref="K145">IF(ISERROR(G145/L145),"",G145/L145)</f>
        <v>0</v>
      </c>
      <c r="L145" s="128">
        <v>13.5</v>
      </c>
      <c r="M145" s="108"/>
      <c r="N145" s="128"/>
      <c r="O145" s="500"/>
      <c r="P145" s="500"/>
      <c r="Q145" s="500"/>
      <c r="R145" s="500"/>
      <c r="S145" s="500"/>
      <c r="T145" s="500"/>
      <c r="U145" s="500"/>
      <c r="V145" s="131"/>
      <c r="W145" s="502"/>
      <c r="X145" s="131"/>
      <c r="Y145" s="131"/>
      <c r="Z145" s="131"/>
      <c r="AA145" s="131"/>
    </row>
    <row r="146" spans="1:27" ht="20.10000000000000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4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48"/>
      <c r="P146" s="348"/>
      <c r="Q146" s="348"/>
      <c r="R146" s="348"/>
      <c r="S146" s="348"/>
      <c r="T146" s="348"/>
      <c r="U146" s="348"/>
      <c r="V146" s="131"/>
      <c r="W146" s="132"/>
      <c r="X146" s="131"/>
      <c r="Y146" s="131"/>
      <c r="Z146" s="131"/>
      <c r="AA146" s="131"/>
    </row>
    <row r="147" spans="1:27" ht="20.10000000000000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4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48"/>
      <c r="P147" s="348"/>
      <c r="Q147" s="348"/>
      <c r="R147" s="348"/>
      <c r="S147" s="348"/>
      <c r="T147" s="348"/>
      <c r="U147" s="34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11" t="s">
        <v>234</v>
      </c>
      <c r="B148" s="612"/>
      <c r="C148" s="34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customHeight="1">
      <c r="A149" s="253">
        <v>30700013</v>
      </c>
      <c r="B149" s="252" t="s">
        <v>103</v>
      </c>
      <c r="C149" s="499"/>
      <c r="D149" s="506">
        <v>3.65</v>
      </c>
      <c r="E149" s="506"/>
      <c r="F149" s="505"/>
      <c r="G149" s="127"/>
      <c r="H149" s="504">
        <f t="shared" ref="H149:H162" si="40">D149*G149</f>
        <v>0</v>
      </c>
      <c r="I149" s="128"/>
      <c r="J149" s="128" t="str">
        <f t="array" ref="J149">IF(ISERROR(G149/I149),"",G149/I149)</f>
        <v/>
      </c>
      <c r="K149" s="50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8">
        <f>SUM(O149:U149)</f>
        <v>0</v>
      </c>
      <c r="O149" s="500"/>
      <c r="P149" s="500"/>
      <c r="Q149" s="500"/>
      <c r="R149" s="500"/>
      <c r="S149" s="500"/>
      <c r="T149" s="500"/>
      <c r="U149" s="500"/>
      <c r="V149" s="131">
        <f>SUM(X149:AA149)</f>
        <v>0</v>
      </c>
      <c r="W149" s="50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3">
        <v>30700014</v>
      </c>
      <c r="B150" s="137" t="s">
        <v>236</v>
      </c>
      <c r="C150" s="346"/>
      <c r="D150" s="107">
        <v>6.58</v>
      </c>
      <c r="E150" s="107"/>
      <c r="F150" s="107"/>
      <c r="G150" s="127"/>
      <c r="H150" s="34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8"/>
      <c r="P150" s="348"/>
      <c r="Q150" s="348"/>
      <c r="R150" s="348"/>
      <c r="S150" s="348"/>
      <c r="T150" s="348"/>
      <c r="U150" s="34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3">
        <v>30700016</v>
      </c>
      <c r="B151" s="137" t="s">
        <v>237</v>
      </c>
      <c r="C151" s="346"/>
      <c r="D151" s="107">
        <v>7.8</v>
      </c>
      <c r="E151" s="107"/>
      <c r="F151" s="107"/>
      <c r="G151" s="127"/>
      <c r="H151" s="34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8"/>
      <c r="P151" s="348"/>
      <c r="Q151" s="348"/>
      <c r="R151" s="348"/>
      <c r="S151" s="348"/>
      <c r="T151" s="348"/>
      <c r="U151" s="34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99"/>
      <c r="D152" s="506">
        <v>4.4000000000000004</v>
      </c>
      <c r="E152" s="506"/>
      <c r="F152" s="506"/>
      <c r="G152" s="127"/>
      <c r="H152" s="504">
        <f t="shared" si="40"/>
        <v>0</v>
      </c>
      <c r="I152" s="128"/>
      <c r="J152" s="128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8">
        <f>SUM(O152:U152)</f>
        <v>0</v>
      </c>
      <c r="O152" s="500"/>
      <c r="P152" s="500"/>
      <c r="Q152" s="500"/>
      <c r="R152" s="500"/>
      <c r="S152" s="500"/>
      <c r="T152" s="500"/>
      <c r="U152" s="500"/>
      <c r="V152" s="131">
        <f>SUM(X152:AA152)</f>
        <v>0</v>
      </c>
      <c r="W152" s="50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4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48"/>
      <c r="P153" s="348"/>
      <c r="Q153" s="348"/>
      <c r="R153" s="348"/>
      <c r="S153" s="348"/>
      <c r="T153" s="348"/>
      <c r="U153" s="348"/>
      <c r="V153" s="131"/>
      <c r="W153" s="132"/>
      <c r="X153" s="131"/>
      <c r="Y153" s="131"/>
      <c r="Z153" s="131"/>
      <c r="AA153" s="131"/>
    </row>
    <row r="154" spans="1:27" ht="20.100000000000001" customHeight="1">
      <c r="A154" s="259"/>
      <c r="B154" s="346" t="s">
        <v>493</v>
      </c>
      <c r="C154" s="346" t="s">
        <v>179</v>
      </c>
      <c r="D154" s="107">
        <v>6.04</v>
      </c>
      <c r="E154" s="107"/>
      <c r="F154" s="107"/>
      <c r="G154" s="127"/>
      <c r="H154" s="34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8"/>
      <c r="P154" s="348"/>
      <c r="Q154" s="348"/>
      <c r="R154" s="348"/>
      <c r="S154" s="348"/>
      <c r="T154" s="348"/>
      <c r="U154" s="34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59">
        <v>30700019</v>
      </c>
      <c r="B155" s="346" t="s">
        <v>239</v>
      </c>
      <c r="C155" s="346" t="s">
        <v>186</v>
      </c>
      <c r="D155" s="107">
        <v>6.04</v>
      </c>
      <c r="E155" s="107"/>
      <c r="F155" s="107"/>
      <c r="G155" s="127"/>
      <c r="H155" s="34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8"/>
      <c r="P155" s="348"/>
      <c r="Q155" s="348"/>
      <c r="R155" s="348"/>
      <c r="S155" s="348"/>
      <c r="T155" s="348"/>
      <c r="U155" s="34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59">
        <v>30601015</v>
      </c>
      <c r="B156" s="346" t="s">
        <v>440</v>
      </c>
      <c r="C156" s="346" t="s">
        <v>179</v>
      </c>
      <c r="D156" s="107">
        <v>6</v>
      </c>
      <c r="E156" s="107"/>
      <c r="F156" s="107"/>
      <c r="G156" s="127"/>
      <c r="H156" s="340">
        <f t="shared" si="40"/>
        <v>0</v>
      </c>
      <c r="I156" s="128"/>
      <c r="J156" s="129"/>
      <c r="K156" s="130"/>
      <c r="L156" s="128"/>
      <c r="M156" s="108"/>
      <c r="N156" s="129"/>
      <c r="O156" s="348"/>
      <c r="P156" s="348"/>
      <c r="Q156" s="348"/>
      <c r="R156" s="348"/>
      <c r="S156" s="348"/>
      <c r="T156" s="348"/>
      <c r="U156" s="348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346" t="s">
        <v>440</v>
      </c>
      <c r="C157" s="346" t="s">
        <v>60</v>
      </c>
      <c r="D157" s="107">
        <v>6</v>
      </c>
      <c r="E157" s="107"/>
      <c r="F157" s="107"/>
      <c r="G157" s="127"/>
      <c r="H157" s="34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48"/>
      <c r="P157" s="348"/>
      <c r="Q157" s="348"/>
      <c r="R157" s="348"/>
      <c r="S157" s="348"/>
      <c r="T157" s="348"/>
      <c r="U157" s="34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3">
        <v>30700018</v>
      </c>
      <c r="B158" s="339" t="s">
        <v>240</v>
      </c>
      <c r="C158" s="125"/>
      <c r="D158" s="107">
        <v>7.3</v>
      </c>
      <c r="E158" s="107"/>
      <c r="F158" s="107"/>
      <c r="G158" s="127"/>
      <c r="H158" s="34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8"/>
      <c r="P158" s="348"/>
      <c r="Q158" s="348"/>
      <c r="R158" s="348"/>
      <c r="S158" s="348"/>
      <c r="T158" s="348"/>
      <c r="U158" s="34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/>
      <c r="G159" s="377"/>
      <c r="H159" s="378">
        <f t="shared" si="40"/>
        <v>0</v>
      </c>
      <c r="I159" s="379"/>
      <c r="J159" s="379" t="str">
        <f t="array" ref="J159">IF(ISERROR(G159/I159),"",G159/I159)</f>
        <v/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 t="str">
        <f>IF(ISERROR(V159/G159),"",V159/G159)</f>
        <v/>
      </c>
      <c r="X159" s="383"/>
      <c r="Y159" s="383"/>
      <c r="Z159" s="383"/>
      <c r="AA159" s="383"/>
    </row>
    <row r="160" spans="1:27" ht="20.100000000000001" customHeight="1">
      <c r="A160" s="253">
        <v>30700015</v>
      </c>
      <c r="B160" s="339" t="s">
        <v>242</v>
      </c>
      <c r="C160" s="125"/>
      <c r="D160" s="107">
        <v>4.5</v>
      </c>
      <c r="E160" s="107"/>
      <c r="F160" s="107"/>
      <c r="G160" s="127"/>
      <c r="H160" s="340">
        <f t="shared" si="40"/>
        <v>0</v>
      </c>
      <c r="I160" s="128"/>
      <c r="J160" s="129"/>
      <c r="K160" s="130"/>
      <c r="L160" s="128"/>
      <c r="M160" s="108"/>
      <c r="N160" s="129"/>
      <c r="O160" s="348"/>
      <c r="P160" s="348"/>
      <c r="Q160" s="348"/>
      <c r="R160" s="348"/>
      <c r="S160" s="348"/>
      <c r="T160" s="348"/>
      <c r="U160" s="34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3">
        <v>30700012</v>
      </c>
      <c r="B161" s="339" t="s">
        <v>243</v>
      </c>
      <c r="C161" s="125"/>
      <c r="D161" s="107">
        <v>4.5</v>
      </c>
      <c r="E161" s="107"/>
      <c r="F161" s="107"/>
      <c r="G161" s="127"/>
      <c r="H161" s="340">
        <f t="shared" si="40"/>
        <v>0</v>
      </c>
      <c r="I161" s="128"/>
      <c r="J161" s="129"/>
      <c r="K161" s="130"/>
      <c r="L161" s="128"/>
      <c r="M161" s="108"/>
      <c r="N161" s="129"/>
      <c r="O161" s="348"/>
      <c r="P161" s="348"/>
      <c r="Q161" s="348"/>
      <c r="R161" s="348"/>
      <c r="S161" s="348"/>
      <c r="T161" s="348"/>
      <c r="U161" s="34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40">
        <f t="shared" si="40"/>
        <v>0</v>
      </c>
      <c r="I162" s="128"/>
      <c r="J162" s="129"/>
      <c r="K162" s="130"/>
      <c r="L162" s="128"/>
      <c r="M162" s="108"/>
      <c r="N162" s="129"/>
      <c r="O162" s="348"/>
      <c r="P162" s="348"/>
      <c r="Q162" s="348"/>
      <c r="R162" s="348"/>
      <c r="S162" s="348"/>
      <c r="T162" s="348"/>
      <c r="U162" s="348"/>
      <c r="V162" s="131"/>
      <c r="W162" s="132"/>
      <c r="X162" s="131"/>
      <c r="Y162" s="131"/>
      <c r="Z162" s="131"/>
      <c r="AA162" s="131"/>
    </row>
    <row r="163" spans="1:27" ht="20.100000000000001" customHeight="1">
      <c r="A163" s="611" t="s">
        <v>244</v>
      </c>
      <c r="B163" s="612"/>
      <c r="C163" s="34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13" t="s">
        <v>246</v>
      </c>
      <c r="B164" s="614"/>
      <c r="C164" s="614"/>
      <c r="D164" s="614"/>
      <c r="E164" s="614"/>
      <c r="F164" s="615"/>
      <c r="G164" s="147">
        <f>SUM(G28,G86,G121,G137,G148,G163)</f>
        <v>0</v>
      </c>
      <c r="H164" s="147">
        <f>SUM(H28,H86,H121,H137,H148,H163)</f>
        <v>0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0</v>
      </c>
      <c r="L164" s="148" t="str">
        <f>IF(ISERROR(G164/K164),"",G164/K164)</f>
        <v/>
      </c>
      <c r="M164" s="147">
        <f t="shared" ref="M164:AA164" si="42">SUM(M28,M86,M121,M137,M148,M163)</f>
        <v>0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6" t="s">
        <v>471</v>
      </c>
      <c r="B165" s="342" t="s">
        <v>247</v>
      </c>
      <c r="C165" s="599" t="s">
        <v>248</v>
      </c>
      <c r="D165" s="600"/>
      <c r="E165" s="670" t="s">
        <v>249</v>
      </c>
      <c r="F165" s="670"/>
      <c r="G165" s="577" t="s">
        <v>250</v>
      </c>
      <c r="H165" s="577"/>
      <c r="I165" s="607" t="s">
        <v>251</v>
      </c>
      <c r="J165" s="607"/>
      <c r="K165" s="607" t="s">
        <v>252</v>
      </c>
      <c r="L165" s="607"/>
      <c r="M165" s="607" t="s">
        <v>253</v>
      </c>
      <c r="N165" s="607"/>
      <c r="O165" s="607" t="s">
        <v>254</v>
      </c>
      <c r="P165" s="577" t="s">
        <v>255</v>
      </c>
      <c r="Q165" s="577"/>
      <c r="R165" s="577" t="s">
        <v>252</v>
      </c>
      <c r="S165" s="577"/>
      <c r="T165" s="577" t="s">
        <v>256</v>
      </c>
      <c r="U165" s="577"/>
      <c r="V165" s="577" t="s">
        <v>257</v>
      </c>
      <c r="W165" s="577"/>
      <c r="X165" s="577" t="s">
        <v>252</v>
      </c>
      <c r="Y165" s="577"/>
      <c r="Z165" s="577" t="s">
        <v>256</v>
      </c>
      <c r="AA165" s="577"/>
    </row>
    <row r="166" spans="1:27" ht="20.100000000000001" customHeight="1">
      <c r="A166" s="617"/>
      <c r="B166" s="342" t="s">
        <v>258</v>
      </c>
      <c r="C166" s="599">
        <v>1</v>
      </c>
      <c r="D166" s="600"/>
      <c r="E166" s="670">
        <f>C166*11</f>
        <v>11</v>
      </c>
      <c r="F166" s="670"/>
      <c r="G166" s="577">
        <v>1</v>
      </c>
      <c r="H166" s="577"/>
      <c r="I166" s="610">
        <f>G166*11</f>
        <v>11</v>
      </c>
      <c r="J166" s="610"/>
      <c r="K166" s="610">
        <f>E166-I166</f>
        <v>0</v>
      </c>
      <c r="L166" s="610"/>
      <c r="M166" s="608">
        <f>IF(ISERROR(K166/E166),"",K166/E166)</f>
        <v>0</v>
      </c>
      <c r="N166" s="608"/>
      <c r="O166" s="607"/>
      <c r="P166" s="577" t="s">
        <v>201</v>
      </c>
      <c r="Q166" s="577"/>
      <c r="R166" s="606">
        <f>SUM(O28:U28)</f>
        <v>0</v>
      </c>
      <c r="S166" s="606"/>
      <c r="T166" s="601" t="str">
        <f t="array" ref="T166">IF(ISERROR(R166/R173),"",R166/R173)</f>
        <v/>
      </c>
      <c r="U166" s="601"/>
      <c r="V166" s="577" t="s">
        <v>259</v>
      </c>
      <c r="W166" s="577"/>
      <c r="X166" s="604">
        <f>SUM(P27,P85,P120,P136,P147,P161)</f>
        <v>0</v>
      </c>
      <c r="Y166" s="604"/>
      <c r="Z166" s="601" t="str">
        <f t="array" ref="Z166">IF(ISERROR(X166/X173),"",X166/X173)</f>
        <v/>
      </c>
      <c r="AA166" s="601"/>
    </row>
    <row r="167" spans="1:27" ht="20.100000000000001" customHeight="1">
      <c r="A167" s="617"/>
      <c r="B167" s="342" t="s">
        <v>260</v>
      </c>
      <c r="C167" s="599">
        <v>1</v>
      </c>
      <c r="D167" s="600"/>
      <c r="E167" s="670">
        <f>C167*11</f>
        <v>11</v>
      </c>
      <c r="F167" s="670"/>
      <c r="G167" s="577">
        <v>1</v>
      </c>
      <c r="H167" s="577"/>
      <c r="I167" s="610">
        <f>G167*11</f>
        <v>11</v>
      </c>
      <c r="J167" s="610"/>
      <c r="K167" s="610">
        <f>E167-I167</f>
        <v>0</v>
      </c>
      <c r="L167" s="610"/>
      <c r="M167" s="608">
        <f>IF(ISERROR(K167/E167),"",K167/E167)</f>
        <v>0</v>
      </c>
      <c r="N167" s="608"/>
      <c r="O167" s="607"/>
      <c r="P167" s="577" t="s">
        <v>216</v>
      </c>
      <c r="Q167" s="577"/>
      <c r="R167" s="606">
        <f>SUM(O86:U86)</f>
        <v>0</v>
      </c>
      <c r="S167" s="606"/>
      <c r="T167" s="601" t="str">
        <f>IF(ISERROR(R167/R173),"",R167/R173)</f>
        <v/>
      </c>
      <c r="U167" s="601"/>
      <c r="V167" s="577" t="s">
        <v>261</v>
      </c>
      <c r="W167" s="577"/>
      <c r="X167" s="604">
        <f>SUM(P28,P86,P121,P137,P148,P163)</f>
        <v>0</v>
      </c>
      <c r="Y167" s="604"/>
      <c r="Z167" s="601" t="str">
        <f>IF(ISERROR(X167/X173),"",X167/X173)</f>
        <v/>
      </c>
      <c r="AA167" s="601"/>
    </row>
    <row r="168" spans="1:27" ht="20.100000000000001" customHeight="1">
      <c r="A168" s="617"/>
      <c r="B168" s="342" t="s">
        <v>262</v>
      </c>
      <c r="C168" s="599">
        <v>1</v>
      </c>
      <c r="D168" s="600"/>
      <c r="E168" s="670">
        <f>C168*8</f>
        <v>8</v>
      </c>
      <c r="F168" s="670"/>
      <c r="G168" s="577">
        <v>1</v>
      </c>
      <c r="H168" s="577"/>
      <c r="I168" s="610">
        <f>G168*8</f>
        <v>8</v>
      </c>
      <c r="J168" s="610"/>
      <c r="K168" s="610">
        <f>E168-I168</f>
        <v>0</v>
      </c>
      <c r="L168" s="610"/>
      <c r="M168" s="608">
        <f>IF(ISERROR(K168/E168),"",K168/E168)</f>
        <v>0</v>
      </c>
      <c r="N168" s="608"/>
      <c r="O168" s="607"/>
      <c r="P168" s="577" t="s">
        <v>224</v>
      </c>
      <c r="Q168" s="577"/>
      <c r="R168" s="606">
        <f>SUM(O121:U121)</f>
        <v>0</v>
      </c>
      <c r="S168" s="606"/>
      <c r="T168" s="601" t="str">
        <f>IF(ISERROR(R168/R173),"",R168/R173)</f>
        <v/>
      </c>
      <c r="U168" s="601"/>
      <c r="V168" s="577" t="s">
        <v>263</v>
      </c>
      <c r="W168" s="577"/>
      <c r="X168" s="604">
        <f>SUM(P29,P87,P122,P138,P149,P164)</f>
        <v>0</v>
      </c>
      <c r="Y168" s="604"/>
      <c r="Z168" s="601" t="str">
        <f>IF(ISERROR(X168/X173),"",X168/X173)</f>
        <v/>
      </c>
      <c r="AA168" s="601"/>
    </row>
    <row r="169" spans="1:27" ht="20.100000000000001" customHeight="1">
      <c r="A169" s="617"/>
      <c r="B169" s="342" t="s">
        <v>264</v>
      </c>
      <c r="C169" s="599">
        <v>1</v>
      </c>
      <c r="D169" s="600"/>
      <c r="E169" s="670">
        <f>C169*11</f>
        <v>11</v>
      </c>
      <c r="F169" s="670"/>
      <c r="G169" s="577">
        <v>1</v>
      </c>
      <c r="H169" s="577"/>
      <c r="I169" s="610">
        <f>G169*11</f>
        <v>11</v>
      </c>
      <c r="J169" s="610"/>
      <c r="K169" s="610">
        <f>E169-I169</f>
        <v>0</v>
      </c>
      <c r="L169" s="610"/>
      <c r="M169" s="608">
        <f>IF(ISERROR(K169/E169),"",K169/E169)</f>
        <v>0</v>
      </c>
      <c r="N169" s="608"/>
      <c r="O169" s="607"/>
      <c r="P169" s="577" t="s">
        <v>231</v>
      </c>
      <c r="Q169" s="577"/>
      <c r="R169" s="606">
        <f>SUM(O137:U137)</f>
        <v>0</v>
      </c>
      <c r="S169" s="606"/>
      <c r="T169" s="601" t="str">
        <f>IF(ISERROR(R169/R173),"",R169/R173)</f>
        <v/>
      </c>
      <c r="U169" s="601"/>
      <c r="V169" s="577" t="s">
        <v>265</v>
      </c>
      <c r="W169" s="577"/>
      <c r="X169" s="604">
        <f>SUM(P31,P88,P123,P139,P150,P165)</f>
        <v>0</v>
      </c>
      <c r="Y169" s="604"/>
      <c r="Z169" s="601" t="str">
        <f>IF(ISERROR(X169/X173),"",X169/X173)</f>
        <v/>
      </c>
      <c r="AA169" s="601"/>
    </row>
    <row r="170" spans="1:27" ht="20.100000000000001" customHeight="1">
      <c r="A170" s="618"/>
      <c r="B170" s="342" t="s">
        <v>266</v>
      </c>
      <c r="C170" s="609">
        <f>SUM(C166:D169)</f>
        <v>4</v>
      </c>
      <c r="D170" s="583"/>
      <c r="E170" s="670">
        <f>SUM(E166:F169)</f>
        <v>41</v>
      </c>
      <c r="F170" s="670"/>
      <c r="G170" s="577">
        <f>SUM(G166:H169)</f>
        <v>4</v>
      </c>
      <c r="H170" s="577"/>
      <c r="I170" s="610">
        <f>SUM(I166:J169)</f>
        <v>41</v>
      </c>
      <c r="J170" s="610"/>
      <c r="K170" s="610">
        <f>SUM(K166:L169)</f>
        <v>0</v>
      </c>
      <c r="L170" s="610"/>
      <c r="M170" s="608">
        <f>IF(ISERROR(K170/E170),"",K170/E170)</f>
        <v>0</v>
      </c>
      <c r="N170" s="608"/>
      <c r="O170" s="607"/>
      <c r="P170" s="577" t="s">
        <v>234</v>
      </c>
      <c r="Q170" s="577"/>
      <c r="R170" s="606">
        <f>SUM(O148:U148)</f>
        <v>0</v>
      </c>
      <c r="S170" s="606"/>
      <c r="T170" s="601" t="str">
        <f>IF(ISERROR(R170/R173),"",R170/R173)</f>
        <v/>
      </c>
      <c r="U170" s="601"/>
      <c r="V170" s="577" t="s">
        <v>267</v>
      </c>
      <c r="W170" s="577"/>
      <c r="X170" s="604">
        <f>SUM(P32,P89,P124,P140,P151,P166)</f>
        <v>0</v>
      </c>
      <c r="Y170" s="604"/>
      <c r="Z170" s="601" t="str">
        <f>IF(ISERROR(X170/X173),"",X170/X173)</f>
        <v/>
      </c>
      <c r="AA170" s="601"/>
    </row>
    <row r="171" spans="1:27" ht="20.100000000000001" customHeight="1">
      <c r="A171" s="261" t="s">
        <v>472</v>
      </c>
      <c r="B171" s="342">
        <f>G164</f>
        <v>0</v>
      </c>
      <c r="C171" s="587" t="s">
        <v>269</v>
      </c>
      <c r="D171" s="586"/>
      <c r="E171" s="669">
        <f>H164</f>
        <v>0</v>
      </c>
      <c r="F171" s="669"/>
      <c r="G171" s="577" t="s">
        <v>270</v>
      </c>
      <c r="H171" s="577"/>
      <c r="I171" s="605" t="str">
        <f>L164</f>
        <v/>
      </c>
      <c r="J171" s="605"/>
      <c r="K171" s="607" t="s">
        <v>271</v>
      </c>
      <c r="L171" s="607"/>
      <c r="M171" s="605" t="str">
        <f>J164</f>
        <v/>
      </c>
      <c r="N171" s="605"/>
      <c r="O171" s="607"/>
      <c r="P171" s="577" t="s">
        <v>244</v>
      </c>
      <c r="Q171" s="577"/>
      <c r="R171" s="606">
        <f>SUM(O163:U163)</f>
        <v>0</v>
      </c>
      <c r="S171" s="606"/>
      <c r="T171" s="601" t="str">
        <f>IF(ISERROR(R171/R173),"",R171/R173)</f>
        <v/>
      </c>
      <c r="U171" s="601"/>
      <c r="V171" s="577" t="s">
        <v>272</v>
      </c>
      <c r="W171" s="577"/>
      <c r="X171" s="604">
        <f>SUM(P33,P90,P125,P141,P152,P167)</f>
        <v>0</v>
      </c>
      <c r="Y171" s="604"/>
      <c r="Z171" s="601" t="str">
        <f>IF(ISERROR(X171/X173),"",X171/X173)</f>
        <v/>
      </c>
      <c r="AA171" s="601"/>
    </row>
    <row r="172" spans="1:27" ht="20.100000000000001" customHeight="1">
      <c r="A172" s="262" t="s">
        <v>473</v>
      </c>
      <c r="B172" s="342">
        <f>I164+C170</f>
        <v>4</v>
      </c>
      <c r="C172" s="584" t="s">
        <v>251</v>
      </c>
      <c r="D172" s="585"/>
      <c r="E172" s="669">
        <f>K164+I170</f>
        <v>41</v>
      </c>
      <c r="F172" s="669"/>
      <c r="G172" s="577" t="s">
        <v>274</v>
      </c>
      <c r="H172" s="577"/>
      <c r="I172" s="605">
        <f>B172-E172</f>
        <v>-37</v>
      </c>
      <c r="J172" s="605"/>
      <c r="K172" s="607" t="s">
        <v>275</v>
      </c>
      <c r="L172" s="607"/>
      <c r="M172" s="608">
        <f>IF(ISERROR(I172/E172),"",I172/E172)</f>
        <v>-0.90243902439024393</v>
      </c>
      <c r="N172" s="608"/>
      <c r="O172" s="607"/>
      <c r="P172" s="577" t="s">
        <v>245</v>
      </c>
      <c r="Q172" s="577"/>
      <c r="R172" s="606"/>
      <c r="S172" s="606"/>
      <c r="T172" s="601" t="str">
        <f>IF(ISERROR(R172/R173),"",R172/R173)</f>
        <v/>
      </c>
      <c r="U172" s="601"/>
      <c r="V172" s="577" t="s">
        <v>264</v>
      </c>
      <c r="W172" s="577"/>
      <c r="X172" s="604"/>
      <c r="Y172" s="604"/>
      <c r="Z172" s="601" t="str">
        <f>IF(ISERROR(X172/X173),"",X172/X173)</f>
        <v/>
      </c>
      <c r="AA172" s="601"/>
    </row>
    <row r="173" spans="1:27" ht="20.100000000000001" customHeight="1">
      <c r="A173" s="262" t="s">
        <v>474</v>
      </c>
      <c r="B173" s="342">
        <f>N164</f>
        <v>0</v>
      </c>
      <c r="C173" s="584" t="s">
        <v>277</v>
      </c>
      <c r="D173" s="585"/>
      <c r="E173" s="669">
        <f>IF(ISERROR(B173/B172),"",B173/B172)</f>
        <v>0</v>
      </c>
      <c r="F173" s="669"/>
      <c r="G173" s="577" t="s">
        <v>278</v>
      </c>
      <c r="H173" s="577"/>
      <c r="I173" s="607">
        <f>V164</f>
        <v>0</v>
      </c>
      <c r="J173" s="607"/>
      <c r="K173" s="607" t="s">
        <v>279</v>
      </c>
      <c r="L173" s="607"/>
      <c r="M173" s="608" t="str">
        <f t="array" ref="M173">IF(ISERROR(I173/B171),"",I173/B171)</f>
        <v/>
      </c>
      <c r="N173" s="608"/>
      <c r="O173" s="607"/>
      <c r="P173" s="577" t="s">
        <v>266</v>
      </c>
      <c r="Q173" s="577"/>
      <c r="R173" s="606">
        <f>SUM(R166:S172)</f>
        <v>0</v>
      </c>
      <c r="S173" s="606"/>
      <c r="T173" s="601"/>
      <c r="U173" s="601"/>
      <c r="V173" s="577" t="s">
        <v>266</v>
      </c>
      <c r="W173" s="577"/>
      <c r="X173" s="604">
        <f>SUM(X166:Y172)</f>
        <v>0</v>
      </c>
      <c r="Y173" s="604"/>
      <c r="Z173" s="601"/>
      <c r="AA173" s="60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27" t="s">
        <v>475</v>
      </c>
      <c r="B175" s="630" t="s">
        <v>280</v>
      </c>
      <c r="C175" s="630" t="s">
        <v>281</v>
      </c>
      <c r="D175" s="630" t="s">
        <v>282</v>
      </c>
      <c r="E175" s="624" t="s">
        <v>283</v>
      </c>
      <c r="F175" s="624" t="s">
        <v>284</v>
      </c>
      <c r="G175" s="607" t="s">
        <v>285</v>
      </c>
      <c r="H175" s="607"/>
      <c r="I175" s="630" t="s">
        <v>286</v>
      </c>
      <c r="J175" s="636" t="s">
        <v>271</v>
      </c>
      <c r="K175" s="639" t="s">
        <v>287</v>
      </c>
      <c r="L175" s="630" t="s">
        <v>270</v>
      </c>
      <c r="M175" s="620" t="s">
        <v>288</v>
      </c>
      <c r="N175" s="622" t="s">
        <v>252</v>
      </c>
      <c r="O175" s="607" t="s">
        <v>289</v>
      </c>
      <c r="P175" s="607"/>
      <c r="Q175" s="607"/>
      <c r="R175" s="607"/>
      <c r="S175" s="607"/>
      <c r="T175" s="607"/>
      <c r="U175" s="607"/>
      <c r="V175" s="607" t="s">
        <v>290</v>
      </c>
      <c r="W175" s="622" t="s">
        <v>291</v>
      </c>
      <c r="X175" s="607" t="s">
        <v>292</v>
      </c>
      <c r="Y175" s="607"/>
      <c r="Z175" s="607"/>
      <c r="AA175" s="607"/>
    </row>
    <row r="176" spans="1:27" ht="21.95" hidden="1" customHeight="1">
      <c r="A176" s="628"/>
      <c r="B176" s="631"/>
      <c r="C176" s="631"/>
      <c r="D176" s="631"/>
      <c r="E176" s="625"/>
      <c r="F176" s="625"/>
      <c r="G176" s="607"/>
      <c r="H176" s="607"/>
      <c r="I176" s="631"/>
      <c r="J176" s="637"/>
      <c r="K176" s="640"/>
      <c r="L176" s="631"/>
      <c r="M176" s="621"/>
      <c r="N176" s="622"/>
      <c r="O176" s="607" t="s">
        <v>259</v>
      </c>
      <c r="P176" s="607" t="s">
        <v>261</v>
      </c>
      <c r="Q176" s="607" t="s">
        <v>263</v>
      </c>
      <c r="R176" s="623" t="s">
        <v>265</v>
      </c>
      <c r="S176" s="577" t="s">
        <v>267</v>
      </c>
      <c r="T176" s="607" t="s">
        <v>272</v>
      </c>
      <c r="U176" s="607" t="s">
        <v>264</v>
      </c>
      <c r="V176" s="607"/>
      <c r="W176" s="622"/>
      <c r="X176" s="607" t="s">
        <v>293</v>
      </c>
      <c r="Y176" s="607" t="s">
        <v>294</v>
      </c>
      <c r="Z176" s="607" t="s">
        <v>295</v>
      </c>
      <c r="AA176" s="607" t="s">
        <v>264</v>
      </c>
    </row>
    <row r="177" spans="1:27" ht="21.95" hidden="1" customHeight="1">
      <c r="A177" s="629"/>
      <c r="B177" s="632"/>
      <c r="C177" s="632"/>
      <c r="D177" s="632"/>
      <c r="E177" s="626"/>
      <c r="F177" s="626"/>
      <c r="G177" s="302" t="s">
        <v>296</v>
      </c>
      <c r="H177" s="346" t="s">
        <v>297</v>
      </c>
      <c r="I177" s="632"/>
      <c r="J177" s="638"/>
      <c r="K177" s="641"/>
      <c r="L177" s="632"/>
      <c r="M177" s="621"/>
      <c r="N177" s="622"/>
      <c r="O177" s="607"/>
      <c r="P177" s="607"/>
      <c r="Q177" s="607"/>
      <c r="R177" s="623"/>
      <c r="S177" s="577"/>
      <c r="T177" s="607"/>
      <c r="U177" s="607"/>
      <c r="V177" s="607"/>
      <c r="W177" s="622"/>
      <c r="X177" s="607"/>
      <c r="Y177" s="607"/>
      <c r="Z177" s="607"/>
      <c r="AA177" s="607"/>
    </row>
    <row r="178" spans="1:27" ht="20.100000000000001" hidden="1" customHeight="1">
      <c r="A178" s="253">
        <v>30100030</v>
      </c>
      <c r="B178" s="339" t="s">
        <v>178</v>
      </c>
      <c r="C178" s="125" t="s">
        <v>179</v>
      </c>
      <c r="D178" s="107">
        <v>5.03</v>
      </c>
      <c r="E178" s="107"/>
      <c r="F178" s="107"/>
      <c r="G178" s="146"/>
      <c r="H178" s="34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48"/>
      <c r="P178" s="348"/>
      <c r="Q178" s="348"/>
      <c r="R178" s="348"/>
      <c r="S178" s="348"/>
      <c r="T178" s="348"/>
      <c r="U178" s="34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4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48"/>
      <c r="P179" s="348"/>
      <c r="Q179" s="348"/>
      <c r="R179" s="348"/>
      <c r="S179" s="348"/>
      <c r="T179" s="348"/>
      <c r="U179" s="34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4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48"/>
      <c r="P180" s="348"/>
      <c r="Q180" s="348"/>
      <c r="R180" s="348"/>
      <c r="S180" s="348"/>
      <c r="T180" s="348"/>
      <c r="U180" s="34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4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48"/>
      <c r="P181" s="348"/>
      <c r="Q181" s="348"/>
      <c r="R181" s="348"/>
      <c r="S181" s="348"/>
      <c r="T181" s="348"/>
      <c r="U181" s="34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4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48"/>
      <c r="P182" s="348"/>
      <c r="Q182" s="348"/>
      <c r="R182" s="348"/>
      <c r="S182" s="348"/>
      <c r="T182" s="348"/>
      <c r="U182" s="34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66"/>
      <c r="G183" s="134"/>
      <c r="H183" s="34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48"/>
      <c r="P183" s="348"/>
      <c r="Q183" s="348"/>
      <c r="R183" s="348"/>
      <c r="S183" s="348"/>
      <c r="T183" s="348"/>
      <c r="U183" s="34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4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48"/>
      <c r="P184" s="348"/>
      <c r="Q184" s="348"/>
      <c r="R184" s="348"/>
      <c r="S184" s="348"/>
      <c r="T184" s="348"/>
      <c r="U184" s="34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4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48"/>
      <c r="P185" s="348"/>
      <c r="Q185" s="348"/>
      <c r="R185" s="348"/>
      <c r="S185" s="348"/>
      <c r="T185" s="348"/>
      <c r="U185" s="34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67"/>
      <c r="G186" s="127"/>
      <c r="H186" s="340">
        <f t="shared" si="43"/>
        <v>0</v>
      </c>
      <c r="I186" s="34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48"/>
      <c r="P186" s="348"/>
      <c r="Q186" s="348"/>
      <c r="R186" s="348"/>
      <c r="S186" s="348"/>
      <c r="T186" s="348"/>
      <c r="U186" s="34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67"/>
      <c r="G187" s="127"/>
      <c r="H187" s="340">
        <f t="shared" si="43"/>
        <v>0</v>
      </c>
      <c r="I187" s="34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48"/>
      <c r="P187" s="348"/>
      <c r="Q187" s="348"/>
      <c r="R187" s="348"/>
      <c r="S187" s="348"/>
      <c r="T187" s="348"/>
      <c r="U187" s="34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4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8"/>
      <c r="P188" s="348"/>
      <c r="Q188" s="348"/>
      <c r="R188" s="348"/>
      <c r="S188" s="348"/>
      <c r="T188" s="348"/>
      <c r="U188" s="34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4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8"/>
      <c r="P189" s="348"/>
      <c r="Q189" s="348"/>
      <c r="R189" s="348"/>
      <c r="S189" s="348"/>
      <c r="T189" s="348"/>
      <c r="U189" s="34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4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48"/>
      <c r="P190" s="348"/>
      <c r="Q190" s="348"/>
      <c r="R190" s="348"/>
      <c r="S190" s="348"/>
      <c r="T190" s="348"/>
      <c r="U190" s="34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4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48"/>
      <c r="P191" s="348"/>
      <c r="Q191" s="348"/>
      <c r="R191" s="348"/>
      <c r="S191" s="348"/>
      <c r="T191" s="348"/>
      <c r="U191" s="34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4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48"/>
      <c r="P192" s="348"/>
      <c r="Q192" s="348"/>
      <c r="R192" s="348"/>
      <c r="S192" s="348"/>
      <c r="T192" s="348"/>
      <c r="U192" s="34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46" t="s">
        <v>190</v>
      </c>
      <c r="D193" s="107">
        <v>4.8</v>
      </c>
      <c r="E193" s="107"/>
      <c r="F193" s="107"/>
      <c r="G193" s="127"/>
      <c r="H193" s="34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48"/>
      <c r="P193" s="348"/>
      <c r="Q193" s="348"/>
      <c r="R193" s="348"/>
      <c r="S193" s="348"/>
      <c r="T193" s="348"/>
      <c r="U193" s="34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46" t="s">
        <v>187</v>
      </c>
      <c r="D194" s="107">
        <v>4.8</v>
      </c>
      <c r="E194" s="107"/>
      <c r="F194" s="107"/>
      <c r="G194" s="127"/>
      <c r="H194" s="34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48"/>
      <c r="P194" s="348"/>
      <c r="Q194" s="348"/>
      <c r="R194" s="348"/>
      <c r="S194" s="348"/>
      <c r="T194" s="348"/>
      <c r="U194" s="34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46" t="s">
        <v>179</v>
      </c>
      <c r="D195" s="107">
        <v>4.8</v>
      </c>
      <c r="E195" s="107"/>
      <c r="F195" s="107"/>
      <c r="G195" s="127"/>
      <c r="H195" s="34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48"/>
      <c r="P195" s="348"/>
      <c r="Q195" s="348"/>
      <c r="R195" s="348"/>
      <c r="S195" s="348"/>
      <c r="T195" s="348"/>
      <c r="U195" s="34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46" t="s">
        <v>199</v>
      </c>
      <c r="D196" s="107">
        <v>4.8</v>
      </c>
      <c r="E196" s="107"/>
      <c r="F196" s="107"/>
      <c r="G196" s="127"/>
      <c r="H196" s="34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48"/>
      <c r="P196" s="348"/>
      <c r="Q196" s="348"/>
      <c r="R196" s="348"/>
      <c r="S196" s="348"/>
      <c r="T196" s="348"/>
      <c r="U196" s="34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4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48"/>
      <c r="P197" s="348"/>
      <c r="Q197" s="348"/>
      <c r="R197" s="348"/>
      <c r="S197" s="348"/>
      <c r="T197" s="348"/>
      <c r="U197" s="34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4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48"/>
      <c r="P198" s="348"/>
      <c r="Q198" s="348"/>
      <c r="R198" s="348"/>
      <c r="S198" s="348"/>
      <c r="T198" s="348"/>
      <c r="U198" s="34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11" t="s">
        <v>201</v>
      </c>
      <c r="B199" s="612"/>
      <c r="C199" s="34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39" t="s">
        <v>206</v>
      </c>
      <c r="C200" s="125" t="s">
        <v>199</v>
      </c>
      <c r="D200" s="107">
        <v>5.03</v>
      </c>
      <c r="E200" s="107"/>
      <c r="F200" s="107"/>
      <c r="G200" s="127"/>
      <c r="H200" s="34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4"/>
      <c r="P200" s="344"/>
      <c r="Q200" s="344"/>
      <c r="R200" s="344"/>
      <c r="S200" s="344"/>
      <c r="T200" s="344"/>
      <c r="U200" s="34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39" t="s">
        <v>425</v>
      </c>
      <c r="C201" s="177" t="s">
        <v>427</v>
      </c>
      <c r="D201" s="107">
        <v>5.03</v>
      </c>
      <c r="E201" s="107"/>
      <c r="F201" s="107"/>
      <c r="G201" s="127"/>
      <c r="H201" s="34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44"/>
      <c r="P201" s="344"/>
      <c r="Q201" s="344"/>
      <c r="R201" s="344"/>
      <c r="S201" s="344"/>
      <c r="T201" s="344"/>
      <c r="U201" s="34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39" t="s">
        <v>206</v>
      </c>
      <c r="C202" s="125" t="s">
        <v>186</v>
      </c>
      <c r="D202" s="107">
        <v>5.03</v>
      </c>
      <c r="E202" s="107"/>
      <c r="F202" s="107"/>
      <c r="G202" s="127"/>
      <c r="H202" s="34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4"/>
      <c r="P202" s="344"/>
      <c r="Q202" s="344"/>
      <c r="R202" s="344"/>
      <c r="S202" s="344"/>
      <c r="T202" s="344"/>
      <c r="U202" s="34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39" t="s">
        <v>206</v>
      </c>
      <c r="C203" s="125" t="s">
        <v>203</v>
      </c>
      <c r="D203" s="107">
        <v>5.03</v>
      </c>
      <c r="E203" s="107"/>
      <c r="F203" s="107"/>
      <c r="G203" s="127"/>
      <c r="H203" s="34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4"/>
      <c r="P203" s="344"/>
      <c r="Q203" s="344"/>
      <c r="R203" s="344"/>
      <c r="S203" s="344"/>
      <c r="T203" s="344"/>
      <c r="U203" s="34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39" t="s">
        <v>206</v>
      </c>
      <c r="C204" s="125" t="s">
        <v>207</v>
      </c>
      <c r="D204" s="107">
        <v>5.03</v>
      </c>
      <c r="E204" s="107"/>
      <c r="F204" s="107"/>
      <c r="G204" s="127"/>
      <c r="H204" s="34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4"/>
      <c r="P204" s="344"/>
      <c r="Q204" s="344"/>
      <c r="R204" s="344"/>
      <c r="S204" s="344"/>
      <c r="T204" s="344"/>
      <c r="U204" s="34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39" t="s">
        <v>414</v>
      </c>
      <c r="C205" s="177" t="s">
        <v>415</v>
      </c>
      <c r="D205" s="107">
        <v>5.03</v>
      </c>
      <c r="E205" s="107"/>
      <c r="F205" s="107"/>
      <c r="G205" s="127"/>
      <c r="H205" s="34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44"/>
      <c r="P205" s="344"/>
      <c r="Q205" s="344"/>
      <c r="R205" s="344"/>
      <c r="S205" s="344"/>
      <c r="T205" s="344"/>
      <c r="U205" s="34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39" t="s">
        <v>414</v>
      </c>
      <c r="C206" s="177" t="s">
        <v>416</v>
      </c>
      <c r="D206" s="107">
        <v>5.03</v>
      </c>
      <c r="E206" s="107"/>
      <c r="F206" s="107"/>
      <c r="G206" s="127"/>
      <c r="H206" s="34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44"/>
      <c r="P206" s="344"/>
      <c r="Q206" s="344"/>
      <c r="R206" s="344"/>
      <c r="S206" s="344"/>
      <c r="T206" s="344"/>
      <c r="U206" s="34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39" t="s">
        <v>414</v>
      </c>
      <c r="C207" s="177" t="s">
        <v>61</v>
      </c>
      <c r="D207" s="107">
        <v>5.03</v>
      </c>
      <c r="E207" s="107"/>
      <c r="F207" s="107"/>
      <c r="G207" s="127"/>
      <c r="H207" s="34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44"/>
      <c r="P207" s="344"/>
      <c r="Q207" s="344"/>
      <c r="R207" s="344"/>
      <c r="S207" s="344"/>
      <c r="T207" s="344"/>
      <c r="U207" s="34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39" t="s">
        <v>208</v>
      </c>
      <c r="C208" s="125" t="s">
        <v>179</v>
      </c>
      <c r="D208" s="107">
        <v>5.08</v>
      </c>
      <c r="E208" s="107"/>
      <c r="F208" s="107"/>
      <c r="G208" s="127"/>
      <c r="H208" s="34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44"/>
      <c r="P208" s="344"/>
      <c r="Q208" s="344"/>
      <c r="R208" s="344"/>
      <c r="S208" s="344"/>
      <c r="T208" s="344"/>
      <c r="U208" s="34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39" t="s">
        <v>208</v>
      </c>
      <c r="C209" s="125" t="s">
        <v>204</v>
      </c>
      <c r="D209" s="107">
        <v>5.08</v>
      </c>
      <c r="E209" s="107"/>
      <c r="F209" s="107"/>
      <c r="G209" s="127"/>
      <c r="H209" s="34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44"/>
      <c r="P209" s="344"/>
      <c r="Q209" s="344"/>
      <c r="R209" s="344"/>
      <c r="S209" s="344"/>
      <c r="T209" s="344"/>
      <c r="U209" s="34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39" t="s">
        <v>208</v>
      </c>
      <c r="C210" s="125" t="s">
        <v>205</v>
      </c>
      <c r="D210" s="107">
        <v>5.08</v>
      </c>
      <c r="E210" s="107"/>
      <c r="F210" s="107"/>
      <c r="G210" s="127"/>
      <c r="H210" s="34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44"/>
      <c r="P210" s="344"/>
      <c r="Q210" s="344"/>
      <c r="R210" s="344"/>
      <c r="S210" s="344"/>
      <c r="T210" s="344"/>
      <c r="U210" s="34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39" t="s">
        <v>208</v>
      </c>
      <c r="C211" s="125" t="s">
        <v>186</v>
      </c>
      <c r="D211" s="107">
        <v>5.08</v>
      </c>
      <c r="E211" s="107"/>
      <c r="F211" s="107"/>
      <c r="G211" s="127"/>
      <c r="H211" s="34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44"/>
      <c r="P211" s="344"/>
      <c r="Q211" s="344"/>
      <c r="R211" s="344"/>
      <c r="S211" s="344"/>
      <c r="T211" s="344"/>
      <c r="U211" s="34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39" t="s">
        <v>208</v>
      </c>
      <c r="C212" s="125" t="s">
        <v>203</v>
      </c>
      <c r="D212" s="107">
        <v>5.08</v>
      </c>
      <c r="E212" s="107"/>
      <c r="F212" s="107"/>
      <c r="G212" s="127"/>
      <c r="H212" s="34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44"/>
      <c r="P212" s="344"/>
      <c r="Q212" s="344"/>
      <c r="R212" s="344"/>
      <c r="S212" s="344"/>
      <c r="T212" s="344"/>
      <c r="U212" s="34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39" t="s">
        <v>208</v>
      </c>
      <c r="C213" s="125" t="s">
        <v>199</v>
      </c>
      <c r="D213" s="107">
        <v>5.08</v>
      </c>
      <c r="E213" s="107"/>
      <c r="F213" s="107"/>
      <c r="G213" s="127"/>
      <c r="H213" s="34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48"/>
      <c r="P213" s="348"/>
      <c r="Q213" s="348"/>
      <c r="R213" s="348"/>
      <c r="S213" s="348"/>
      <c r="T213" s="348"/>
      <c r="U213" s="34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39" t="s">
        <v>208</v>
      </c>
      <c r="C214" s="125" t="s">
        <v>187</v>
      </c>
      <c r="D214" s="107">
        <v>5.08</v>
      </c>
      <c r="E214" s="107"/>
      <c r="F214" s="107"/>
      <c r="G214" s="127"/>
      <c r="H214" s="34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44"/>
      <c r="P214" s="344"/>
      <c r="Q214" s="344"/>
      <c r="R214" s="344"/>
      <c r="S214" s="344"/>
      <c r="T214" s="344"/>
      <c r="U214" s="34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39" t="s">
        <v>208</v>
      </c>
      <c r="C215" s="125" t="s">
        <v>207</v>
      </c>
      <c r="D215" s="107">
        <v>5.08</v>
      </c>
      <c r="E215" s="107"/>
      <c r="F215" s="107"/>
      <c r="G215" s="127"/>
      <c r="H215" s="34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48"/>
      <c r="P215" s="348"/>
      <c r="Q215" s="348"/>
      <c r="R215" s="348"/>
      <c r="S215" s="348"/>
      <c r="T215" s="348"/>
      <c r="U215" s="34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39" t="s">
        <v>209</v>
      </c>
      <c r="C216" s="125" t="s">
        <v>194</v>
      </c>
      <c r="D216" s="107">
        <v>5.03</v>
      </c>
      <c r="E216" s="107"/>
      <c r="F216" s="107"/>
      <c r="G216" s="127"/>
      <c r="H216" s="34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44"/>
      <c r="P216" s="344"/>
      <c r="Q216" s="344"/>
      <c r="R216" s="344"/>
      <c r="S216" s="344"/>
      <c r="T216" s="344"/>
      <c r="U216" s="34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39" t="s">
        <v>209</v>
      </c>
      <c r="C217" s="125" t="s">
        <v>179</v>
      </c>
      <c r="D217" s="107">
        <v>5.03</v>
      </c>
      <c r="E217" s="107"/>
      <c r="F217" s="107"/>
      <c r="G217" s="127"/>
      <c r="H217" s="34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44"/>
      <c r="P217" s="344"/>
      <c r="Q217" s="344"/>
      <c r="R217" s="344"/>
      <c r="S217" s="344"/>
      <c r="T217" s="344"/>
      <c r="U217" s="34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39" t="s">
        <v>209</v>
      </c>
      <c r="C218" s="125" t="s">
        <v>195</v>
      </c>
      <c r="D218" s="107">
        <v>5.03</v>
      </c>
      <c r="E218" s="107"/>
      <c r="F218" s="107"/>
      <c r="G218" s="127"/>
      <c r="H218" s="34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44"/>
      <c r="P218" s="344"/>
      <c r="Q218" s="344"/>
      <c r="R218" s="344"/>
      <c r="S218" s="344"/>
      <c r="T218" s="344"/>
      <c r="U218" s="34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39" t="s">
        <v>209</v>
      </c>
      <c r="C219" s="125" t="s">
        <v>204</v>
      </c>
      <c r="D219" s="107">
        <v>5.03</v>
      </c>
      <c r="E219" s="107"/>
      <c r="F219" s="107"/>
      <c r="G219" s="127"/>
      <c r="H219" s="34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44"/>
      <c r="P219" s="344"/>
      <c r="Q219" s="344"/>
      <c r="R219" s="344"/>
      <c r="S219" s="344"/>
      <c r="T219" s="344"/>
      <c r="U219" s="34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39" t="s">
        <v>382</v>
      </c>
      <c r="C220" s="177" t="s">
        <v>383</v>
      </c>
      <c r="D220" s="107">
        <v>5.03</v>
      </c>
      <c r="E220" s="107"/>
      <c r="F220" s="107"/>
      <c r="G220" s="127"/>
      <c r="H220" s="34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44"/>
      <c r="P220" s="344"/>
      <c r="Q220" s="344"/>
      <c r="R220" s="344"/>
      <c r="S220" s="344"/>
      <c r="T220" s="344"/>
      <c r="U220" s="34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39" t="s">
        <v>382</v>
      </c>
      <c r="C221" s="177" t="s">
        <v>384</v>
      </c>
      <c r="D221" s="107">
        <v>5.03</v>
      </c>
      <c r="E221" s="107"/>
      <c r="F221" s="107"/>
      <c r="G221" s="127"/>
      <c r="H221" s="34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44"/>
      <c r="P221" s="344"/>
      <c r="Q221" s="344"/>
      <c r="R221" s="344"/>
      <c r="S221" s="344"/>
      <c r="T221" s="344"/>
      <c r="U221" s="34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39" t="s">
        <v>382</v>
      </c>
      <c r="C222" s="177" t="s">
        <v>389</v>
      </c>
      <c r="D222" s="107">
        <v>5.03</v>
      </c>
      <c r="E222" s="107"/>
      <c r="F222" s="107"/>
      <c r="G222" s="127"/>
      <c r="H222" s="34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44"/>
      <c r="P222" s="344"/>
      <c r="Q222" s="344"/>
      <c r="R222" s="344"/>
      <c r="S222" s="344"/>
      <c r="T222" s="344"/>
      <c r="U222" s="34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39" t="s">
        <v>382</v>
      </c>
      <c r="C223" s="177" t="s">
        <v>391</v>
      </c>
      <c r="D223" s="107">
        <v>5.03</v>
      </c>
      <c r="E223" s="107"/>
      <c r="F223" s="107"/>
      <c r="G223" s="127"/>
      <c r="H223" s="34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44"/>
      <c r="P223" s="344"/>
      <c r="Q223" s="344"/>
      <c r="R223" s="344"/>
      <c r="S223" s="344"/>
      <c r="T223" s="344"/>
      <c r="U223" s="34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39" t="s">
        <v>418</v>
      </c>
      <c r="C224" s="177" t="s">
        <v>364</v>
      </c>
      <c r="D224" s="107">
        <v>5.03</v>
      </c>
      <c r="E224" s="107"/>
      <c r="F224" s="107"/>
      <c r="G224" s="127"/>
      <c r="H224" s="34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44"/>
      <c r="P224" s="344"/>
      <c r="Q224" s="344"/>
      <c r="R224" s="344"/>
      <c r="S224" s="344"/>
      <c r="T224" s="344"/>
      <c r="U224" s="34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39" t="s">
        <v>418</v>
      </c>
      <c r="C225" s="177" t="s">
        <v>365</v>
      </c>
      <c r="D225" s="107">
        <v>5.03</v>
      </c>
      <c r="E225" s="107"/>
      <c r="F225" s="107"/>
      <c r="G225" s="127"/>
      <c r="H225" s="34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44"/>
      <c r="P225" s="344"/>
      <c r="Q225" s="344"/>
      <c r="R225" s="344"/>
      <c r="S225" s="344"/>
      <c r="T225" s="344"/>
      <c r="U225" s="34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39" t="s">
        <v>418</v>
      </c>
      <c r="C226" s="177" t="s">
        <v>366</v>
      </c>
      <c r="D226" s="107">
        <v>5.03</v>
      </c>
      <c r="E226" s="107"/>
      <c r="F226" s="107"/>
      <c r="G226" s="127"/>
      <c r="H226" s="34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44"/>
      <c r="P226" s="344"/>
      <c r="Q226" s="344"/>
      <c r="R226" s="344"/>
      <c r="S226" s="344"/>
      <c r="T226" s="344"/>
      <c r="U226" s="34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39" t="s">
        <v>418</v>
      </c>
      <c r="C227" s="177" t="s">
        <v>367</v>
      </c>
      <c r="D227" s="107">
        <v>5.03</v>
      </c>
      <c r="E227" s="107"/>
      <c r="F227" s="107"/>
      <c r="G227" s="127"/>
      <c r="H227" s="34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44"/>
      <c r="P227" s="344"/>
      <c r="Q227" s="344"/>
      <c r="R227" s="344"/>
      <c r="S227" s="344"/>
      <c r="T227" s="344"/>
      <c r="U227" s="34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4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48"/>
      <c r="P228" s="348"/>
      <c r="Q228" s="348"/>
      <c r="R228" s="348"/>
      <c r="S228" s="348"/>
      <c r="T228" s="348"/>
      <c r="U228" s="34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4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48"/>
      <c r="P229" s="348"/>
      <c r="Q229" s="348"/>
      <c r="R229" s="348"/>
      <c r="S229" s="348"/>
      <c r="T229" s="348"/>
      <c r="U229" s="34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4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48"/>
      <c r="P230" s="348"/>
      <c r="Q230" s="348"/>
      <c r="R230" s="348"/>
      <c r="S230" s="348"/>
      <c r="T230" s="348"/>
      <c r="U230" s="34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4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48"/>
      <c r="P231" s="348"/>
      <c r="Q231" s="348"/>
      <c r="R231" s="348"/>
      <c r="S231" s="348"/>
      <c r="T231" s="348"/>
      <c r="U231" s="34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4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48"/>
      <c r="P232" s="348"/>
      <c r="Q232" s="348"/>
      <c r="R232" s="348"/>
      <c r="S232" s="348"/>
      <c r="T232" s="348"/>
      <c r="U232" s="34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4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48"/>
      <c r="P233" s="348"/>
      <c r="Q233" s="348"/>
      <c r="R233" s="348"/>
      <c r="S233" s="348"/>
      <c r="T233" s="348"/>
      <c r="U233" s="34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4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48"/>
      <c r="P234" s="348"/>
      <c r="Q234" s="348"/>
      <c r="R234" s="348"/>
      <c r="S234" s="348"/>
      <c r="T234" s="348"/>
      <c r="U234" s="34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4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48"/>
      <c r="P235" s="348"/>
      <c r="Q235" s="348"/>
      <c r="R235" s="348"/>
      <c r="S235" s="348"/>
      <c r="T235" s="348"/>
      <c r="U235" s="34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4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48"/>
      <c r="P236" s="348"/>
      <c r="Q236" s="348"/>
      <c r="R236" s="348"/>
      <c r="S236" s="348"/>
      <c r="T236" s="348"/>
      <c r="U236" s="34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4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48"/>
      <c r="P237" s="348"/>
      <c r="Q237" s="348"/>
      <c r="R237" s="348"/>
      <c r="S237" s="348"/>
      <c r="T237" s="348"/>
      <c r="U237" s="34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4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48"/>
      <c r="P238" s="348"/>
      <c r="Q238" s="348"/>
      <c r="R238" s="348"/>
      <c r="S238" s="348"/>
      <c r="T238" s="348"/>
      <c r="U238" s="34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4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48"/>
      <c r="P239" s="348"/>
      <c r="Q239" s="348"/>
      <c r="R239" s="348"/>
      <c r="S239" s="348"/>
      <c r="T239" s="348"/>
      <c r="U239" s="34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4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48"/>
      <c r="P240" s="348"/>
      <c r="Q240" s="348"/>
      <c r="R240" s="348"/>
      <c r="S240" s="348"/>
      <c r="T240" s="348"/>
      <c r="U240" s="34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4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48"/>
      <c r="P241" s="348"/>
      <c r="Q241" s="348"/>
      <c r="R241" s="348"/>
      <c r="S241" s="348"/>
      <c r="T241" s="348"/>
      <c r="U241" s="34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4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48"/>
      <c r="P242" s="348"/>
      <c r="Q242" s="348"/>
      <c r="R242" s="348"/>
      <c r="S242" s="348"/>
      <c r="T242" s="348"/>
      <c r="U242" s="34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4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48"/>
      <c r="P243" s="348"/>
      <c r="Q243" s="348"/>
      <c r="R243" s="348"/>
      <c r="S243" s="348"/>
      <c r="T243" s="348"/>
      <c r="U243" s="34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4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48"/>
      <c r="P244" s="348"/>
      <c r="Q244" s="348"/>
      <c r="R244" s="348"/>
      <c r="S244" s="348"/>
      <c r="T244" s="348"/>
      <c r="U244" s="34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4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48"/>
      <c r="P245" s="348"/>
      <c r="Q245" s="348"/>
      <c r="R245" s="348"/>
      <c r="S245" s="348"/>
      <c r="T245" s="348"/>
      <c r="U245" s="34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4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48"/>
      <c r="P246" s="348"/>
      <c r="Q246" s="348"/>
      <c r="R246" s="348"/>
      <c r="S246" s="348"/>
      <c r="T246" s="348"/>
      <c r="U246" s="34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4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48"/>
      <c r="P247" s="348"/>
      <c r="Q247" s="348"/>
      <c r="R247" s="348"/>
      <c r="S247" s="348"/>
      <c r="T247" s="348"/>
      <c r="U247" s="34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4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48"/>
      <c r="P248" s="348"/>
      <c r="Q248" s="348"/>
      <c r="R248" s="348"/>
      <c r="S248" s="348"/>
      <c r="T248" s="348"/>
      <c r="U248" s="34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4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48"/>
      <c r="P249" s="348"/>
      <c r="Q249" s="348"/>
      <c r="R249" s="348"/>
      <c r="S249" s="348"/>
      <c r="T249" s="348"/>
      <c r="U249" s="34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4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48"/>
      <c r="P250" s="348"/>
      <c r="Q250" s="348"/>
      <c r="R250" s="348"/>
      <c r="S250" s="348"/>
      <c r="T250" s="348"/>
      <c r="U250" s="34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4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48"/>
      <c r="P251" s="348"/>
      <c r="Q251" s="348"/>
      <c r="R251" s="348"/>
      <c r="S251" s="348"/>
      <c r="T251" s="348"/>
      <c r="U251" s="34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4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48"/>
      <c r="P252" s="348"/>
      <c r="Q252" s="348"/>
      <c r="R252" s="348"/>
      <c r="S252" s="348"/>
      <c r="T252" s="348"/>
      <c r="U252" s="34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4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48"/>
      <c r="P253" s="348"/>
      <c r="Q253" s="348"/>
      <c r="R253" s="348"/>
      <c r="S253" s="348"/>
      <c r="T253" s="348"/>
      <c r="U253" s="34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4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48"/>
      <c r="P254" s="348"/>
      <c r="Q254" s="348"/>
      <c r="R254" s="348"/>
      <c r="S254" s="348"/>
      <c r="T254" s="348"/>
      <c r="U254" s="34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4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48"/>
      <c r="P255" s="348"/>
      <c r="Q255" s="348"/>
      <c r="R255" s="348"/>
      <c r="S255" s="348"/>
      <c r="T255" s="348"/>
      <c r="U255" s="34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4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48"/>
      <c r="P256" s="348"/>
      <c r="Q256" s="348"/>
      <c r="R256" s="348"/>
      <c r="S256" s="348"/>
      <c r="T256" s="348"/>
      <c r="U256" s="34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9" t="s">
        <v>216</v>
      </c>
      <c r="B257" s="619"/>
      <c r="C257" s="34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39" t="s">
        <v>217</v>
      </c>
      <c r="C258" s="125" t="s">
        <v>179</v>
      </c>
      <c r="D258" s="107">
        <v>5.03</v>
      </c>
      <c r="E258" s="107"/>
      <c r="F258" s="107"/>
      <c r="G258" s="127"/>
      <c r="H258" s="34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48"/>
      <c r="P258" s="348"/>
      <c r="Q258" s="348"/>
      <c r="R258" s="348"/>
      <c r="S258" s="348"/>
      <c r="T258" s="348"/>
      <c r="U258" s="34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39" t="s">
        <v>217</v>
      </c>
      <c r="C259" s="125" t="s">
        <v>186</v>
      </c>
      <c r="D259" s="107">
        <v>5.03</v>
      </c>
      <c r="E259" s="107"/>
      <c r="F259" s="107"/>
      <c r="G259" s="127"/>
      <c r="H259" s="34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48"/>
      <c r="P259" s="348"/>
      <c r="Q259" s="348"/>
      <c r="R259" s="348"/>
      <c r="S259" s="348"/>
      <c r="T259" s="348"/>
      <c r="U259" s="34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39" t="s">
        <v>217</v>
      </c>
      <c r="C260" s="125" t="s">
        <v>204</v>
      </c>
      <c r="D260" s="107">
        <v>5.03</v>
      </c>
      <c r="E260" s="107"/>
      <c r="F260" s="107"/>
      <c r="G260" s="127"/>
      <c r="H260" s="34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48"/>
      <c r="P260" s="348"/>
      <c r="Q260" s="348"/>
      <c r="R260" s="348"/>
      <c r="S260" s="348"/>
      <c r="T260" s="348"/>
      <c r="U260" s="34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4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48"/>
      <c r="P261" s="348"/>
      <c r="Q261" s="348"/>
      <c r="R261" s="348"/>
      <c r="S261" s="348"/>
      <c r="T261" s="348"/>
      <c r="U261" s="34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4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48"/>
      <c r="P262" s="348"/>
      <c r="Q262" s="348"/>
      <c r="R262" s="348"/>
      <c r="S262" s="348"/>
      <c r="T262" s="348"/>
      <c r="U262" s="34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4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48"/>
      <c r="P263" s="348"/>
      <c r="Q263" s="348"/>
      <c r="R263" s="348"/>
      <c r="S263" s="348"/>
      <c r="T263" s="348"/>
      <c r="U263" s="34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4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48"/>
      <c r="P264" s="348"/>
      <c r="Q264" s="348"/>
      <c r="R264" s="348"/>
      <c r="S264" s="348"/>
      <c r="T264" s="348"/>
      <c r="U264" s="34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4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48"/>
      <c r="P265" s="348"/>
      <c r="Q265" s="348"/>
      <c r="R265" s="348"/>
      <c r="S265" s="348"/>
      <c r="T265" s="348"/>
      <c r="U265" s="34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4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8"/>
      <c r="P266" s="348"/>
      <c r="Q266" s="348"/>
      <c r="R266" s="348"/>
      <c r="S266" s="348"/>
      <c r="T266" s="348"/>
      <c r="U266" s="34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4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8"/>
      <c r="P267" s="348"/>
      <c r="Q267" s="348"/>
      <c r="R267" s="348"/>
      <c r="S267" s="348"/>
      <c r="T267" s="348"/>
      <c r="U267" s="34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4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8"/>
      <c r="P268" s="348"/>
      <c r="Q268" s="348"/>
      <c r="R268" s="348"/>
      <c r="S268" s="348"/>
      <c r="T268" s="348"/>
      <c r="U268" s="34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4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8"/>
      <c r="P269" s="348"/>
      <c r="Q269" s="348"/>
      <c r="R269" s="348"/>
      <c r="S269" s="348"/>
      <c r="T269" s="348"/>
      <c r="U269" s="34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4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48"/>
      <c r="P270" s="348"/>
      <c r="Q270" s="348"/>
      <c r="R270" s="348"/>
      <c r="S270" s="348"/>
      <c r="T270" s="348"/>
      <c r="U270" s="34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4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48"/>
      <c r="P271" s="348"/>
      <c r="Q271" s="348"/>
      <c r="R271" s="348"/>
      <c r="S271" s="348"/>
      <c r="T271" s="348"/>
      <c r="U271" s="34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4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48"/>
      <c r="P272" s="348"/>
      <c r="Q272" s="348"/>
      <c r="R272" s="348"/>
      <c r="S272" s="348"/>
      <c r="T272" s="348"/>
      <c r="U272" s="34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4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48"/>
      <c r="P273" s="348"/>
      <c r="Q273" s="348"/>
      <c r="R273" s="348"/>
      <c r="S273" s="348"/>
      <c r="T273" s="348"/>
      <c r="U273" s="34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39" t="s">
        <v>222</v>
      </c>
      <c r="C274" s="125" t="s">
        <v>181</v>
      </c>
      <c r="D274" s="107">
        <v>9.36</v>
      </c>
      <c r="E274" s="107"/>
      <c r="F274" s="107"/>
      <c r="G274" s="127"/>
      <c r="H274" s="34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48"/>
      <c r="P274" s="348"/>
      <c r="Q274" s="348"/>
      <c r="R274" s="348"/>
      <c r="S274" s="348"/>
      <c r="T274" s="348"/>
      <c r="U274" s="34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39" t="s">
        <v>222</v>
      </c>
      <c r="C275" s="125" t="s">
        <v>179</v>
      </c>
      <c r="D275" s="107">
        <v>9.36</v>
      </c>
      <c r="E275" s="107"/>
      <c r="F275" s="107"/>
      <c r="G275" s="127"/>
      <c r="H275" s="34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48"/>
      <c r="P275" s="348"/>
      <c r="Q275" s="348"/>
      <c r="R275" s="348"/>
      <c r="S275" s="348"/>
      <c r="T275" s="348"/>
      <c r="U275" s="34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39" t="s">
        <v>222</v>
      </c>
      <c r="C276" s="125" t="s">
        <v>221</v>
      </c>
      <c r="D276" s="107">
        <v>9.36</v>
      </c>
      <c r="E276" s="107"/>
      <c r="F276" s="107"/>
      <c r="G276" s="127"/>
      <c r="H276" s="34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48"/>
      <c r="P276" s="348"/>
      <c r="Q276" s="348"/>
      <c r="R276" s="348"/>
      <c r="S276" s="348"/>
      <c r="T276" s="348"/>
      <c r="U276" s="34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39" t="s">
        <v>222</v>
      </c>
      <c r="C277" s="125" t="s">
        <v>186</v>
      </c>
      <c r="D277" s="107">
        <v>9.36</v>
      </c>
      <c r="E277" s="107"/>
      <c r="F277" s="107"/>
      <c r="G277" s="127"/>
      <c r="H277" s="34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48"/>
      <c r="P277" s="348"/>
      <c r="Q277" s="348"/>
      <c r="R277" s="348"/>
      <c r="S277" s="348"/>
      <c r="T277" s="348"/>
      <c r="U277" s="34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39" t="s">
        <v>393</v>
      </c>
      <c r="C278" s="177" t="s">
        <v>395</v>
      </c>
      <c r="D278" s="107">
        <v>5</v>
      </c>
      <c r="E278" s="107"/>
      <c r="F278" s="107"/>
      <c r="G278" s="127"/>
      <c r="H278" s="34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48"/>
      <c r="P278" s="348"/>
      <c r="Q278" s="348"/>
      <c r="R278" s="348"/>
      <c r="S278" s="348"/>
      <c r="T278" s="348"/>
      <c r="U278" s="34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39" t="s">
        <v>393</v>
      </c>
      <c r="C279" s="177" t="s">
        <v>402</v>
      </c>
      <c r="D279" s="107">
        <v>5</v>
      </c>
      <c r="E279" s="107"/>
      <c r="F279" s="107"/>
      <c r="G279" s="127"/>
      <c r="H279" s="34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48"/>
      <c r="P279" s="348"/>
      <c r="Q279" s="348"/>
      <c r="R279" s="348"/>
      <c r="S279" s="348"/>
      <c r="T279" s="348"/>
      <c r="U279" s="34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39" t="s">
        <v>404</v>
      </c>
      <c r="C280" s="177" t="s">
        <v>405</v>
      </c>
      <c r="D280" s="107">
        <v>5</v>
      </c>
      <c r="E280" s="107"/>
      <c r="F280" s="107"/>
      <c r="G280" s="127"/>
      <c r="H280" s="34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48"/>
      <c r="P280" s="348"/>
      <c r="Q280" s="348"/>
      <c r="R280" s="348"/>
      <c r="S280" s="348"/>
      <c r="T280" s="348"/>
      <c r="U280" s="34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39" t="s">
        <v>342</v>
      </c>
      <c r="C281" s="177" t="s">
        <v>372</v>
      </c>
      <c r="D281" s="107">
        <v>5</v>
      </c>
      <c r="E281" s="107"/>
      <c r="F281" s="107"/>
      <c r="G281" s="127"/>
      <c r="H281" s="34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48"/>
      <c r="P281" s="348"/>
      <c r="Q281" s="348"/>
      <c r="R281" s="348"/>
      <c r="S281" s="348"/>
      <c r="T281" s="348"/>
      <c r="U281" s="34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39" t="s">
        <v>343</v>
      </c>
      <c r="C282" s="125" t="s">
        <v>345</v>
      </c>
      <c r="D282" s="107">
        <v>5</v>
      </c>
      <c r="E282" s="107"/>
      <c r="F282" s="107"/>
      <c r="G282" s="127"/>
      <c r="H282" s="34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48"/>
      <c r="P282" s="348"/>
      <c r="Q282" s="348"/>
      <c r="R282" s="348"/>
      <c r="S282" s="348"/>
      <c r="T282" s="348"/>
      <c r="U282" s="34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39" t="s">
        <v>343</v>
      </c>
      <c r="C283" s="125" t="s">
        <v>347</v>
      </c>
      <c r="D283" s="107">
        <v>5</v>
      </c>
      <c r="E283" s="107"/>
      <c r="F283" s="107"/>
      <c r="G283" s="127"/>
      <c r="H283" s="34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48"/>
      <c r="P283" s="348"/>
      <c r="Q283" s="348"/>
      <c r="R283" s="348"/>
      <c r="S283" s="348"/>
      <c r="T283" s="348"/>
      <c r="U283" s="34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4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48"/>
      <c r="P284" s="348"/>
      <c r="Q284" s="348"/>
      <c r="R284" s="348"/>
      <c r="S284" s="348"/>
      <c r="T284" s="348"/>
      <c r="U284" s="34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4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48"/>
      <c r="P285" s="348"/>
      <c r="Q285" s="348"/>
      <c r="R285" s="348"/>
      <c r="S285" s="348"/>
      <c r="T285" s="348"/>
      <c r="U285" s="34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420</v>
      </c>
      <c r="D286" s="107">
        <v>5.03</v>
      </c>
      <c r="E286" s="107"/>
      <c r="F286" s="107"/>
      <c r="G286" s="127"/>
      <c r="H286" s="34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48"/>
      <c r="P286" s="348"/>
      <c r="Q286" s="348"/>
      <c r="R286" s="348"/>
      <c r="S286" s="348"/>
      <c r="T286" s="348"/>
      <c r="U286" s="34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4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48"/>
      <c r="P287" s="348"/>
      <c r="Q287" s="348"/>
      <c r="R287" s="348"/>
      <c r="S287" s="348"/>
      <c r="T287" s="348"/>
      <c r="U287" s="34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4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48"/>
      <c r="P288" s="348"/>
      <c r="Q288" s="348"/>
      <c r="R288" s="348"/>
      <c r="S288" s="348"/>
      <c r="T288" s="348"/>
      <c r="U288" s="34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4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8"/>
      <c r="P289" s="348"/>
      <c r="Q289" s="348"/>
      <c r="R289" s="348"/>
      <c r="S289" s="348"/>
      <c r="T289" s="348"/>
      <c r="U289" s="34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4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8"/>
      <c r="P290" s="348"/>
      <c r="Q290" s="348"/>
      <c r="R290" s="348"/>
      <c r="S290" s="348"/>
      <c r="T290" s="348"/>
      <c r="U290" s="34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387"/>
      <c r="G291" s="127"/>
      <c r="H291" s="340">
        <f>D291*G291</f>
        <v>0</v>
      </c>
      <c r="I291" s="128"/>
      <c r="J291" s="129" t="str">
        <f t="array" ref="J291">IF(ISERROR(G291/I291),"",G291/I291)</f>
        <v/>
      </c>
      <c r="K291" s="34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8"/>
      <c r="P291" s="348"/>
      <c r="Q291" s="348"/>
      <c r="R291" s="348"/>
      <c r="S291" s="348"/>
      <c r="T291" s="348"/>
      <c r="U291" s="34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11" t="s">
        <v>224</v>
      </c>
      <c r="B292" s="612"/>
      <c r="C292" s="34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4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48"/>
      <c r="P293" s="348"/>
      <c r="Q293" s="348"/>
      <c r="R293" s="348"/>
      <c r="S293" s="348"/>
      <c r="T293" s="348"/>
      <c r="U293" s="34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4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48"/>
      <c r="P294" s="348"/>
      <c r="Q294" s="348"/>
      <c r="R294" s="348"/>
      <c r="S294" s="348"/>
      <c r="T294" s="348"/>
      <c r="U294" s="34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4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48"/>
      <c r="P295" s="348"/>
      <c r="Q295" s="348"/>
      <c r="R295" s="348"/>
      <c r="S295" s="348"/>
      <c r="T295" s="348"/>
      <c r="U295" s="34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4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48"/>
      <c r="P296" s="348"/>
      <c r="Q296" s="348"/>
      <c r="R296" s="348"/>
      <c r="S296" s="348"/>
      <c r="T296" s="348"/>
      <c r="U296" s="34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45" t="s">
        <v>203</v>
      </c>
      <c r="D297" s="107">
        <v>5.03</v>
      </c>
      <c r="E297" s="107"/>
      <c r="F297" s="107"/>
      <c r="G297" s="146"/>
      <c r="H297" s="34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48"/>
      <c r="P297" s="348"/>
      <c r="Q297" s="348"/>
      <c r="R297" s="348"/>
      <c r="S297" s="348"/>
      <c r="T297" s="348"/>
      <c r="U297" s="34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4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48"/>
      <c r="P298" s="348"/>
      <c r="Q298" s="348"/>
      <c r="R298" s="348"/>
      <c r="S298" s="348"/>
      <c r="T298" s="348"/>
      <c r="U298" s="34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4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48"/>
      <c r="P299" s="348"/>
      <c r="Q299" s="348"/>
      <c r="R299" s="348"/>
      <c r="S299" s="348"/>
      <c r="T299" s="348"/>
      <c r="U299" s="34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45" t="s">
        <v>228</v>
      </c>
      <c r="D300" s="107">
        <v>5.03</v>
      </c>
      <c r="E300" s="107"/>
      <c r="F300" s="107"/>
      <c r="G300" s="127"/>
      <c r="H300" s="34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48"/>
      <c r="P300" s="348"/>
      <c r="Q300" s="348"/>
      <c r="R300" s="348"/>
      <c r="S300" s="348"/>
      <c r="T300" s="348"/>
      <c r="U300" s="34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45" t="s">
        <v>212</v>
      </c>
      <c r="D301" s="107">
        <v>5.03</v>
      </c>
      <c r="E301" s="107"/>
      <c r="F301" s="107"/>
      <c r="G301" s="127"/>
      <c r="H301" s="34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48"/>
      <c r="P301" s="348"/>
      <c r="Q301" s="348"/>
      <c r="R301" s="348"/>
      <c r="S301" s="348"/>
      <c r="T301" s="348"/>
      <c r="U301" s="34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45" t="s">
        <v>203</v>
      </c>
      <c r="D302" s="107">
        <v>5.03</v>
      </c>
      <c r="E302" s="107"/>
      <c r="F302" s="107"/>
      <c r="G302" s="127"/>
      <c r="H302" s="34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48"/>
      <c r="P302" s="348"/>
      <c r="Q302" s="348"/>
      <c r="R302" s="348"/>
      <c r="S302" s="348"/>
      <c r="T302" s="348"/>
      <c r="U302" s="34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45" t="s">
        <v>186</v>
      </c>
      <c r="D303" s="107">
        <v>5.03</v>
      </c>
      <c r="E303" s="107"/>
      <c r="F303" s="107"/>
      <c r="G303" s="127"/>
      <c r="H303" s="34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48"/>
      <c r="P303" s="348"/>
      <c r="Q303" s="348"/>
      <c r="R303" s="348"/>
      <c r="S303" s="348"/>
      <c r="T303" s="348"/>
      <c r="U303" s="34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45" t="s">
        <v>228</v>
      </c>
      <c r="D304" s="107">
        <v>5.03</v>
      </c>
      <c r="E304" s="107"/>
      <c r="F304" s="107"/>
      <c r="G304" s="127"/>
      <c r="H304" s="34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48"/>
      <c r="P304" s="348"/>
      <c r="Q304" s="348"/>
      <c r="R304" s="348"/>
      <c r="S304" s="348"/>
      <c r="T304" s="348"/>
      <c r="U304" s="34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45" t="s">
        <v>199</v>
      </c>
      <c r="D305" s="107">
        <v>5.03</v>
      </c>
      <c r="E305" s="107"/>
      <c r="F305" s="107"/>
      <c r="G305" s="127"/>
      <c r="H305" s="34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48"/>
      <c r="P305" s="348"/>
      <c r="Q305" s="348"/>
      <c r="R305" s="348"/>
      <c r="S305" s="348"/>
      <c r="T305" s="348"/>
      <c r="U305" s="34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4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48"/>
      <c r="P306" s="348"/>
      <c r="Q306" s="348"/>
      <c r="R306" s="348"/>
      <c r="S306" s="348"/>
      <c r="T306" s="348"/>
      <c r="U306" s="34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4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48"/>
      <c r="P307" s="348"/>
      <c r="Q307" s="348"/>
      <c r="R307" s="348"/>
      <c r="S307" s="348"/>
      <c r="T307" s="348"/>
      <c r="U307" s="34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11" t="s">
        <v>231</v>
      </c>
      <c r="B308" s="612"/>
      <c r="C308" s="34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4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48"/>
      <c r="P309" s="348"/>
      <c r="Q309" s="348"/>
      <c r="R309" s="348"/>
      <c r="S309" s="348"/>
      <c r="T309" s="348"/>
      <c r="U309" s="34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4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48"/>
      <c r="P310" s="348"/>
      <c r="Q310" s="348"/>
      <c r="R310" s="348"/>
      <c r="S310" s="348"/>
      <c r="T310" s="348"/>
      <c r="U310" s="34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4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48"/>
      <c r="P311" s="348"/>
      <c r="Q311" s="348"/>
      <c r="R311" s="348"/>
      <c r="S311" s="348"/>
      <c r="T311" s="348"/>
      <c r="U311" s="34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4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48"/>
      <c r="P312" s="348"/>
      <c r="Q312" s="348"/>
      <c r="R312" s="348"/>
      <c r="S312" s="348"/>
      <c r="T312" s="348"/>
      <c r="U312" s="34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4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48"/>
      <c r="P313" s="348"/>
      <c r="Q313" s="348"/>
      <c r="R313" s="348"/>
      <c r="S313" s="348"/>
      <c r="T313" s="348"/>
      <c r="U313" s="34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4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48"/>
      <c r="P314" s="348"/>
      <c r="Q314" s="348"/>
      <c r="R314" s="348"/>
      <c r="S314" s="348"/>
      <c r="T314" s="348"/>
      <c r="U314" s="34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4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48"/>
      <c r="P315" s="348"/>
      <c r="Q315" s="348"/>
      <c r="R315" s="348"/>
      <c r="S315" s="348"/>
      <c r="T315" s="348"/>
      <c r="U315" s="34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511</v>
      </c>
      <c r="D316" s="107">
        <v>5.03</v>
      </c>
      <c r="E316" s="107"/>
      <c r="F316" s="107"/>
      <c r="G316" s="127"/>
      <c r="H316" s="34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48"/>
      <c r="P316" s="348"/>
      <c r="Q316" s="348"/>
      <c r="R316" s="348"/>
      <c r="S316" s="348"/>
      <c r="T316" s="348"/>
      <c r="U316" s="34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40">
        <f t="shared" si="75"/>
        <v>0</v>
      </c>
      <c r="I317" s="128"/>
      <c r="J317" s="129"/>
      <c r="K317" s="130"/>
      <c r="L317" s="128"/>
      <c r="M317" s="108"/>
      <c r="N317" s="129"/>
      <c r="O317" s="348"/>
      <c r="P317" s="348"/>
      <c r="Q317" s="348"/>
      <c r="R317" s="348"/>
      <c r="S317" s="348"/>
      <c r="T317" s="348"/>
      <c r="U317" s="34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4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48"/>
      <c r="P318" s="348"/>
      <c r="Q318" s="348"/>
      <c r="R318" s="348"/>
      <c r="S318" s="348"/>
      <c r="T318" s="348"/>
      <c r="U318" s="34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11" t="s">
        <v>234</v>
      </c>
      <c r="B319" s="612"/>
      <c r="C319" s="34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46"/>
      <c r="D320" s="107">
        <v>3.65</v>
      </c>
      <c r="E320" s="107"/>
      <c r="F320" s="387"/>
      <c r="G320" s="127"/>
      <c r="H320" s="340">
        <f t="shared" ref="H320:H329" si="83">D320*G320</f>
        <v>0</v>
      </c>
      <c r="I320" s="128"/>
      <c r="J320" s="129" t="str">
        <f t="array" ref="J320">IF(ISERROR(G320/I320),"",G320/I320)</f>
        <v/>
      </c>
      <c r="K320" s="34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8"/>
      <c r="P320" s="348"/>
      <c r="Q320" s="348"/>
      <c r="R320" s="348"/>
      <c r="S320" s="348"/>
      <c r="T320" s="348"/>
      <c r="U320" s="34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46"/>
      <c r="D321" s="107">
        <v>6.58</v>
      </c>
      <c r="E321" s="107"/>
      <c r="F321" s="107"/>
      <c r="G321" s="127"/>
      <c r="H321" s="34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8"/>
      <c r="P321" s="348"/>
      <c r="Q321" s="348"/>
      <c r="R321" s="348"/>
      <c r="S321" s="348"/>
      <c r="T321" s="348"/>
      <c r="U321" s="34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46"/>
      <c r="D322" s="107">
        <v>7.8</v>
      </c>
      <c r="E322" s="107"/>
      <c r="F322" s="107"/>
      <c r="G322" s="127"/>
      <c r="H322" s="34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8"/>
      <c r="P322" s="348"/>
      <c r="Q322" s="348"/>
      <c r="R322" s="348"/>
      <c r="S322" s="348"/>
      <c r="T322" s="348"/>
      <c r="U322" s="34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46"/>
      <c r="D323" s="107">
        <v>4.4000000000000004</v>
      </c>
      <c r="E323" s="107"/>
      <c r="F323" s="107"/>
      <c r="G323" s="127"/>
      <c r="H323" s="34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8"/>
      <c r="P323" s="348"/>
      <c r="Q323" s="348"/>
      <c r="R323" s="348"/>
      <c r="S323" s="348"/>
      <c r="T323" s="348"/>
      <c r="U323" s="34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46"/>
      <c r="D324" s="107"/>
      <c r="E324" s="107"/>
      <c r="F324" s="107"/>
      <c r="G324" s="127"/>
      <c r="H324" s="34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48"/>
      <c r="P324" s="348"/>
      <c r="Q324" s="348"/>
      <c r="R324" s="348"/>
      <c r="S324" s="348"/>
      <c r="T324" s="348"/>
      <c r="U324" s="34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46" t="s">
        <v>239</v>
      </c>
      <c r="C325" s="346" t="s">
        <v>179</v>
      </c>
      <c r="D325" s="107">
        <v>6.04</v>
      </c>
      <c r="E325" s="107"/>
      <c r="F325" s="107"/>
      <c r="G325" s="127"/>
      <c r="H325" s="34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8"/>
      <c r="P325" s="348"/>
      <c r="Q325" s="348"/>
      <c r="R325" s="348"/>
      <c r="S325" s="348"/>
      <c r="T325" s="348"/>
      <c r="U325" s="34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46" t="s">
        <v>239</v>
      </c>
      <c r="C326" s="346" t="s">
        <v>186</v>
      </c>
      <c r="D326" s="107">
        <v>6.04</v>
      </c>
      <c r="E326" s="107"/>
      <c r="F326" s="107"/>
      <c r="G326" s="127"/>
      <c r="H326" s="34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8"/>
      <c r="P326" s="348"/>
      <c r="Q326" s="348"/>
      <c r="R326" s="348"/>
      <c r="S326" s="348"/>
      <c r="T326" s="348"/>
      <c r="U326" s="34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46" t="s">
        <v>440</v>
      </c>
      <c r="C327" s="346" t="s">
        <v>179</v>
      </c>
      <c r="D327" s="107">
        <v>6</v>
      </c>
      <c r="E327" s="107"/>
      <c r="F327" s="107"/>
      <c r="G327" s="127"/>
      <c r="H327" s="340">
        <f t="shared" si="83"/>
        <v>0</v>
      </c>
      <c r="I327" s="128"/>
      <c r="J327" s="129"/>
      <c r="K327" s="130"/>
      <c r="L327" s="128"/>
      <c r="M327" s="108"/>
      <c r="N327" s="129"/>
      <c r="O327" s="348"/>
      <c r="P327" s="348"/>
      <c r="Q327" s="348"/>
      <c r="R327" s="348"/>
      <c r="S327" s="348"/>
      <c r="T327" s="348"/>
      <c r="U327" s="34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46" t="s">
        <v>440</v>
      </c>
      <c r="C328" s="346" t="s">
        <v>60</v>
      </c>
      <c r="D328" s="107">
        <v>6</v>
      </c>
      <c r="E328" s="107"/>
      <c r="F328" s="107"/>
      <c r="G328" s="127"/>
      <c r="H328" s="34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8"/>
      <c r="P328" s="348"/>
      <c r="Q328" s="348"/>
      <c r="R328" s="348"/>
      <c r="S328" s="348"/>
      <c r="T328" s="348"/>
      <c r="U328" s="34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39" t="s">
        <v>240</v>
      </c>
      <c r="C329" s="125"/>
      <c r="D329" s="107">
        <v>7.3</v>
      </c>
      <c r="E329" s="107"/>
      <c r="F329" s="107"/>
      <c r="G329" s="127"/>
      <c r="H329" s="340">
        <f t="shared" si="83"/>
        <v>0</v>
      </c>
      <c r="I329" s="128"/>
      <c r="J329" s="129"/>
      <c r="K329" s="130"/>
      <c r="L329" s="128"/>
      <c r="M329" s="108"/>
      <c r="N329" s="129"/>
      <c r="O329" s="348"/>
      <c r="P329" s="348"/>
      <c r="Q329" s="348"/>
      <c r="R329" s="348"/>
      <c r="S329" s="348"/>
      <c r="T329" s="348"/>
      <c r="U329" s="34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339" t="s">
        <v>241</v>
      </c>
      <c r="C330" s="125"/>
      <c r="D330" s="107">
        <f>78*120/1000</f>
        <v>9.36</v>
      </c>
      <c r="E330" s="107"/>
      <c r="F330" s="107"/>
      <c r="G330" s="127"/>
      <c r="H330" s="34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8"/>
      <c r="P330" s="348"/>
      <c r="Q330" s="348"/>
      <c r="R330" s="348"/>
      <c r="S330" s="348"/>
      <c r="T330" s="348"/>
      <c r="U330" s="34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39" t="s">
        <v>242</v>
      </c>
      <c r="C331" s="125"/>
      <c r="D331" s="107">
        <v>4.5</v>
      </c>
      <c r="E331" s="107"/>
      <c r="F331" s="107"/>
      <c r="G331" s="127"/>
      <c r="H331" s="34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8"/>
      <c r="P331" s="348"/>
      <c r="Q331" s="348"/>
      <c r="R331" s="348"/>
      <c r="S331" s="348"/>
      <c r="T331" s="348"/>
      <c r="U331" s="34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39" t="s">
        <v>243</v>
      </c>
      <c r="C332" s="125"/>
      <c r="D332" s="107">
        <v>4.5</v>
      </c>
      <c r="E332" s="107"/>
      <c r="F332" s="107"/>
      <c r="G332" s="127"/>
      <c r="H332" s="34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8"/>
      <c r="P332" s="348"/>
      <c r="Q332" s="348"/>
      <c r="R332" s="348"/>
      <c r="S332" s="348"/>
      <c r="T332" s="348"/>
      <c r="U332" s="34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4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8"/>
      <c r="P333" s="348"/>
      <c r="Q333" s="348"/>
      <c r="R333" s="348"/>
      <c r="S333" s="348"/>
      <c r="T333" s="348"/>
      <c r="U333" s="34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11" t="s">
        <v>244</v>
      </c>
      <c r="B334" s="612"/>
      <c r="C334" s="34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13" t="s">
        <v>246</v>
      </c>
      <c r="B335" s="614"/>
      <c r="C335" s="614"/>
      <c r="D335" s="614"/>
      <c r="E335" s="614"/>
      <c r="F335" s="61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16" t="s">
        <v>471</v>
      </c>
      <c r="B336" s="342" t="s">
        <v>247</v>
      </c>
      <c r="C336" s="599" t="s">
        <v>248</v>
      </c>
      <c r="D336" s="600"/>
      <c r="E336" s="670" t="s">
        <v>249</v>
      </c>
      <c r="F336" s="670"/>
      <c r="G336" s="577" t="s">
        <v>250</v>
      </c>
      <c r="H336" s="577"/>
      <c r="I336" s="607" t="s">
        <v>251</v>
      </c>
      <c r="J336" s="607"/>
      <c r="K336" s="607" t="s">
        <v>252</v>
      </c>
      <c r="L336" s="607"/>
      <c r="M336" s="607" t="s">
        <v>253</v>
      </c>
      <c r="N336" s="607"/>
      <c r="O336" s="607" t="s">
        <v>254</v>
      </c>
      <c r="P336" s="577" t="s">
        <v>255</v>
      </c>
      <c r="Q336" s="577"/>
      <c r="R336" s="577" t="s">
        <v>252</v>
      </c>
      <c r="S336" s="577"/>
      <c r="T336" s="577" t="s">
        <v>256</v>
      </c>
      <c r="U336" s="577"/>
      <c r="V336" s="577" t="s">
        <v>257</v>
      </c>
      <c r="W336" s="577"/>
      <c r="X336" s="577" t="s">
        <v>252</v>
      </c>
      <c r="Y336" s="577"/>
      <c r="Z336" s="577" t="s">
        <v>256</v>
      </c>
      <c r="AA336" s="577"/>
    </row>
    <row r="337" spans="1:27" ht="20.100000000000001" hidden="1" customHeight="1">
      <c r="A337" s="617"/>
      <c r="B337" s="342" t="s">
        <v>258</v>
      </c>
      <c r="C337" s="642">
        <v>1</v>
      </c>
      <c r="D337" s="643"/>
      <c r="E337" s="670">
        <f>C337*11</f>
        <v>11</v>
      </c>
      <c r="F337" s="670"/>
      <c r="G337" s="577">
        <v>1</v>
      </c>
      <c r="H337" s="577"/>
      <c r="I337" s="610">
        <f>G337*11</f>
        <v>11</v>
      </c>
      <c r="J337" s="610"/>
      <c r="K337" s="610">
        <f>E337-I337</f>
        <v>0</v>
      </c>
      <c r="L337" s="610"/>
      <c r="M337" s="608">
        <f>IF(ISERROR(K337/E337),"",K337/E337)</f>
        <v>0</v>
      </c>
      <c r="N337" s="608"/>
      <c r="O337" s="607"/>
      <c r="P337" s="577" t="s">
        <v>201</v>
      </c>
      <c r="Q337" s="577"/>
      <c r="R337" s="606">
        <f>SUM(O199:U199)</f>
        <v>0</v>
      </c>
      <c r="S337" s="606"/>
      <c r="T337" s="601" t="str">
        <f t="array" ref="T337">IF(ISERROR(R337/R344),"",R337/R344)</f>
        <v/>
      </c>
      <c r="U337" s="601"/>
      <c r="V337" s="577" t="s">
        <v>259</v>
      </c>
      <c r="W337" s="577"/>
      <c r="X337" s="578">
        <f>SUM(P198,P256,P291,P307,P318,P333)</f>
        <v>0</v>
      </c>
      <c r="Y337" s="579"/>
      <c r="Z337" s="601" t="str">
        <f t="array" ref="Z337">IF(ISERROR(X337/X344),"",X337/X344)</f>
        <v/>
      </c>
      <c r="AA337" s="601"/>
    </row>
    <row r="338" spans="1:27" ht="20.100000000000001" hidden="1" customHeight="1">
      <c r="A338" s="617"/>
      <c r="B338" s="342" t="s">
        <v>260</v>
      </c>
      <c r="C338" s="599">
        <v>0</v>
      </c>
      <c r="D338" s="600"/>
      <c r="E338" s="670">
        <f>C338*11</f>
        <v>0</v>
      </c>
      <c r="F338" s="670"/>
      <c r="G338" s="577">
        <v>0</v>
      </c>
      <c r="H338" s="577"/>
      <c r="I338" s="610">
        <f>G338*11</f>
        <v>0</v>
      </c>
      <c r="J338" s="610"/>
      <c r="K338" s="610">
        <f>E338-I338</f>
        <v>0</v>
      </c>
      <c r="L338" s="610"/>
      <c r="M338" s="608" t="str">
        <f>IF(ISERROR(K338/E338),"",K338/E338)</f>
        <v/>
      </c>
      <c r="N338" s="608"/>
      <c r="O338" s="607"/>
      <c r="P338" s="577" t="s">
        <v>216</v>
      </c>
      <c r="Q338" s="577"/>
      <c r="R338" s="606">
        <f>SUM(O257:U257)</f>
        <v>0</v>
      </c>
      <c r="S338" s="606"/>
      <c r="T338" s="601" t="str">
        <f>IF(ISERROR(R338/R344),"",R338/R344)</f>
        <v/>
      </c>
      <c r="U338" s="601"/>
      <c r="V338" s="577" t="s">
        <v>261</v>
      </c>
      <c r="W338" s="577"/>
      <c r="X338" s="578">
        <f>SUM(P199,P257,P292,P308,P319,P334)</f>
        <v>0</v>
      </c>
      <c r="Y338" s="579"/>
      <c r="Z338" s="601" t="str">
        <f>IF(ISERROR(X338/X344),"",X338/X344)</f>
        <v/>
      </c>
      <c r="AA338" s="601"/>
    </row>
    <row r="339" spans="1:27" ht="20.100000000000001" hidden="1" customHeight="1">
      <c r="A339" s="617"/>
      <c r="B339" s="342" t="s">
        <v>262</v>
      </c>
      <c r="C339" s="599">
        <v>0</v>
      </c>
      <c r="D339" s="600"/>
      <c r="E339" s="670">
        <f>C339*8</f>
        <v>0</v>
      </c>
      <c r="F339" s="670"/>
      <c r="G339" s="577">
        <v>1</v>
      </c>
      <c r="H339" s="577"/>
      <c r="I339" s="610">
        <f>G339*8</f>
        <v>8</v>
      </c>
      <c r="J339" s="610"/>
      <c r="K339" s="610">
        <f>E339-I339</f>
        <v>-8</v>
      </c>
      <c r="L339" s="610"/>
      <c r="M339" s="608" t="str">
        <f>IF(ISERROR(K339/E339),"",K339/E339)</f>
        <v/>
      </c>
      <c r="N339" s="608"/>
      <c r="O339" s="607"/>
      <c r="P339" s="577" t="s">
        <v>224</v>
      </c>
      <c r="Q339" s="577"/>
      <c r="R339" s="606">
        <f>SUM(O292:U292)</f>
        <v>0</v>
      </c>
      <c r="S339" s="606"/>
      <c r="T339" s="601" t="str">
        <f>IF(ISERROR(R339/R344),"",R339/R344)</f>
        <v/>
      </c>
      <c r="U339" s="601"/>
      <c r="V339" s="577" t="s">
        <v>263</v>
      </c>
      <c r="W339" s="577"/>
      <c r="X339" s="578">
        <f>SUM(P200,P258,P293,P309,P320,P335)</f>
        <v>0</v>
      </c>
      <c r="Y339" s="579"/>
      <c r="Z339" s="601" t="str">
        <f>IF(ISERROR(X339/X344),"",X339/X344)</f>
        <v/>
      </c>
      <c r="AA339" s="601"/>
    </row>
    <row r="340" spans="1:27" ht="20.100000000000001" hidden="1" customHeight="1">
      <c r="A340" s="617"/>
      <c r="B340" s="342" t="s">
        <v>264</v>
      </c>
      <c r="C340" s="599">
        <v>1</v>
      </c>
      <c r="D340" s="600"/>
      <c r="E340" s="670">
        <f>C340*11</f>
        <v>11</v>
      </c>
      <c r="F340" s="670"/>
      <c r="G340" s="577">
        <v>1</v>
      </c>
      <c r="H340" s="577"/>
      <c r="I340" s="610">
        <f>G340*11</f>
        <v>11</v>
      </c>
      <c r="J340" s="610"/>
      <c r="K340" s="610">
        <f>E340-I340</f>
        <v>0</v>
      </c>
      <c r="L340" s="610"/>
      <c r="M340" s="608">
        <f>IF(ISERROR(K340/E340),"",K340/E340)</f>
        <v>0</v>
      </c>
      <c r="N340" s="608"/>
      <c r="O340" s="607"/>
      <c r="P340" s="577" t="s">
        <v>231</v>
      </c>
      <c r="Q340" s="577"/>
      <c r="R340" s="606">
        <f>SUM(O308:U308)</f>
        <v>0</v>
      </c>
      <c r="S340" s="606"/>
      <c r="T340" s="601" t="str">
        <f>IF(ISERROR(R340/R344),"",R340/R344)</f>
        <v/>
      </c>
      <c r="U340" s="601"/>
      <c r="V340" s="577" t="s">
        <v>265</v>
      </c>
      <c r="W340" s="577"/>
      <c r="X340" s="578">
        <f>SUM(P202,P259,P294,P310,P321,P336)</f>
        <v>0</v>
      </c>
      <c r="Y340" s="579"/>
      <c r="Z340" s="601" t="str">
        <f>IF(ISERROR(X340/X344),"",X340/X344)</f>
        <v/>
      </c>
      <c r="AA340" s="601"/>
    </row>
    <row r="341" spans="1:27" ht="20.100000000000001" hidden="1" customHeight="1">
      <c r="A341" s="618"/>
      <c r="B341" s="342" t="s">
        <v>266</v>
      </c>
      <c r="C341" s="609">
        <f>SUM(C337:D340)</f>
        <v>2</v>
      </c>
      <c r="D341" s="583"/>
      <c r="E341" s="670">
        <f>SUM(E337:F340)</f>
        <v>22</v>
      </c>
      <c r="F341" s="670"/>
      <c r="G341" s="577">
        <f>SUM(G337:H340)</f>
        <v>3</v>
      </c>
      <c r="H341" s="577"/>
      <c r="I341" s="610">
        <f>SUM(I337:J340)</f>
        <v>30</v>
      </c>
      <c r="J341" s="610"/>
      <c r="K341" s="610">
        <f>SUM(K337:L340)</f>
        <v>-8</v>
      </c>
      <c r="L341" s="610"/>
      <c r="M341" s="608">
        <f>IF(ISERROR(K341/E341),"",K341/E341)</f>
        <v>-0.36363636363636365</v>
      </c>
      <c r="N341" s="608"/>
      <c r="O341" s="607"/>
      <c r="P341" s="577" t="s">
        <v>234</v>
      </c>
      <c r="Q341" s="577"/>
      <c r="R341" s="606">
        <f>SUM(O319:U319)</f>
        <v>0</v>
      </c>
      <c r="S341" s="606"/>
      <c r="T341" s="601" t="str">
        <f>IF(ISERROR(R341/R344),"",R341/R344)</f>
        <v/>
      </c>
      <c r="U341" s="601"/>
      <c r="V341" s="577" t="s">
        <v>267</v>
      </c>
      <c r="W341" s="577"/>
      <c r="X341" s="578">
        <f>SUM(P203,P260,P295,P311,P322,P337)</f>
        <v>0</v>
      </c>
      <c r="Y341" s="579"/>
      <c r="Z341" s="601" t="str">
        <f>IF(ISERROR(X341/X344),"",X341/X344)</f>
        <v/>
      </c>
      <c r="AA341" s="601"/>
    </row>
    <row r="342" spans="1:27" ht="20.100000000000001" hidden="1" customHeight="1">
      <c r="A342" s="263" t="s">
        <v>472</v>
      </c>
      <c r="B342" s="342">
        <f>G335</f>
        <v>0</v>
      </c>
      <c r="C342" s="587" t="s">
        <v>269</v>
      </c>
      <c r="D342" s="586"/>
      <c r="E342" s="669">
        <f>H335</f>
        <v>0</v>
      </c>
      <c r="F342" s="669"/>
      <c r="G342" s="577" t="s">
        <v>270</v>
      </c>
      <c r="H342" s="577"/>
      <c r="I342" s="605" t="str">
        <f>L335</f>
        <v/>
      </c>
      <c r="J342" s="605"/>
      <c r="K342" s="607" t="s">
        <v>271</v>
      </c>
      <c r="L342" s="607"/>
      <c r="M342" s="605" t="str">
        <f>J335</f>
        <v/>
      </c>
      <c r="N342" s="605"/>
      <c r="O342" s="607"/>
      <c r="P342" s="577" t="s">
        <v>244</v>
      </c>
      <c r="Q342" s="577"/>
      <c r="R342" s="606">
        <f>SUM(O334:U334)</f>
        <v>0</v>
      </c>
      <c r="S342" s="606"/>
      <c r="T342" s="601" t="str">
        <f>IF(ISERROR(R342/R344),"",R342/R344)</f>
        <v/>
      </c>
      <c r="U342" s="601"/>
      <c r="V342" s="577" t="s">
        <v>272</v>
      </c>
      <c r="W342" s="577"/>
      <c r="X342" s="578">
        <f>SUM(P204,P261,P296,P312,P323,P338)</f>
        <v>0</v>
      </c>
      <c r="Y342" s="579"/>
      <c r="Z342" s="601" t="str">
        <f>IF(ISERROR(X342/X344),"",X342/X344)</f>
        <v/>
      </c>
      <c r="AA342" s="601"/>
    </row>
    <row r="343" spans="1:27" ht="20.100000000000001" hidden="1" customHeight="1">
      <c r="A343" s="264" t="s">
        <v>473</v>
      </c>
      <c r="B343" s="342">
        <f>I335+C341</f>
        <v>2</v>
      </c>
      <c r="C343" s="584" t="s">
        <v>251</v>
      </c>
      <c r="D343" s="585"/>
      <c r="E343" s="669">
        <f>K335+I341</f>
        <v>30</v>
      </c>
      <c r="F343" s="669"/>
      <c r="G343" s="577" t="s">
        <v>274</v>
      </c>
      <c r="H343" s="577"/>
      <c r="I343" s="605">
        <f>B343-E343</f>
        <v>-28</v>
      </c>
      <c r="J343" s="605"/>
      <c r="K343" s="607" t="s">
        <v>275</v>
      </c>
      <c r="L343" s="607"/>
      <c r="M343" s="608">
        <f>IF(ISERROR(I343/E343),"",I343/E343)</f>
        <v>-0.93333333333333335</v>
      </c>
      <c r="N343" s="608"/>
      <c r="O343" s="607"/>
      <c r="P343" s="577" t="s">
        <v>245</v>
      </c>
      <c r="Q343" s="577"/>
      <c r="R343" s="606"/>
      <c r="S343" s="606"/>
      <c r="T343" s="601" t="str">
        <f>IF(ISERROR(R343/R344),"",R343/R344)</f>
        <v/>
      </c>
      <c r="U343" s="601"/>
      <c r="V343" s="577" t="s">
        <v>264</v>
      </c>
      <c r="W343" s="577"/>
      <c r="X343" s="578">
        <f>SUM(P205,P262,P297,P313,P324,P339)</f>
        <v>0</v>
      </c>
      <c r="Y343" s="579"/>
      <c r="Z343" s="601" t="str">
        <f>IF(ISERROR(X343/X344),"",X343/X344)</f>
        <v/>
      </c>
      <c r="AA343" s="601"/>
    </row>
    <row r="344" spans="1:27" ht="20.100000000000001" hidden="1" customHeight="1">
      <c r="A344" s="264" t="s">
        <v>474</v>
      </c>
      <c r="B344" s="342">
        <f>N335</f>
        <v>0</v>
      </c>
      <c r="C344" s="584" t="s">
        <v>277</v>
      </c>
      <c r="D344" s="585"/>
      <c r="E344" s="669">
        <f>IF(ISERROR(B344/B343),"",B344/B343)</f>
        <v>0</v>
      </c>
      <c r="F344" s="669"/>
      <c r="G344" s="577" t="s">
        <v>278</v>
      </c>
      <c r="H344" s="577"/>
      <c r="I344" s="607">
        <f>V335</f>
        <v>0</v>
      </c>
      <c r="J344" s="607"/>
      <c r="K344" s="607" t="s">
        <v>279</v>
      </c>
      <c r="L344" s="607"/>
      <c r="M344" s="608" t="str">
        <f t="array" ref="M344">IF(ISERROR(I344/B342),"",I344/B342)</f>
        <v/>
      </c>
      <c r="N344" s="608"/>
      <c r="O344" s="607"/>
      <c r="P344" s="577" t="s">
        <v>266</v>
      </c>
      <c r="Q344" s="577"/>
      <c r="R344" s="606">
        <f>SUM(R337:S343)</f>
        <v>0</v>
      </c>
      <c r="S344" s="606"/>
      <c r="T344" s="601"/>
      <c r="U344" s="601"/>
      <c r="V344" s="577" t="s">
        <v>266</v>
      </c>
      <c r="W344" s="577"/>
      <c r="X344" s="604">
        <f>SUM(X337:Y343)</f>
        <v>0</v>
      </c>
      <c r="Y344" s="604"/>
      <c r="Z344" s="601"/>
      <c r="AA344" s="60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27" t="s">
        <v>475</v>
      </c>
      <c r="B346" s="630" t="s">
        <v>280</v>
      </c>
      <c r="C346" s="630" t="s">
        <v>281</v>
      </c>
      <c r="D346" s="630" t="s">
        <v>282</v>
      </c>
      <c r="E346" s="624" t="s">
        <v>283</v>
      </c>
      <c r="F346" s="624" t="s">
        <v>284</v>
      </c>
      <c r="G346" s="607" t="s">
        <v>285</v>
      </c>
      <c r="H346" s="607"/>
      <c r="I346" s="630" t="s">
        <v>286</v>
      </c>
      <c r="J346" s="636" t="s">
        <v>271</v>
      </c>
      <c r="K346" s="639" t="s">
        <v>287</v>
      </c>
      <c r="L346" s="630" t="s">
        <v>270</v>
      </c>
      <c r="M346" s="620" t="s">
        <v>288</v>
      </c>
      <c r="N346" s="622" t="s">
        <v>252</v>
      </c>
      <c r="O346" s="607" t="s">
        <v>289</v>
      </c>
      <c r="P346" s="607"/>
      <c r="Q346" s="607"/>
      <c r="R346" s="607"/>
      <c r="S346" s="607"/>
      <c r="T346" s="607"/>
      <c r="U346" s="607"/>
      <c r="V346" s="607" t="s">
        <v>290</v>
      </c>
      <c r="W346" s="622" t="s">
        <v>291</v>
      </c>
      <c r="X346" s="607" t="s">
        <v>292</v>
      </c>
      <c r="Y346" s="607"/>
      <c r="Z346" s="607"/>
      <c r="AA346" s="607"/>
    </row>
    <row r="347" spans="1:27" ht="21.95" hidden="1" customHeight="1">
      <c r="A347" s="628"/>
      <c r="B347" s="631"/>
      <c r="C347" s="631"/>
      <c r="D347" s="631"/>
      <c r="E347" s="625"/>
      <c r="F347" s="625"/>
      <c r="G347" s="607"/>
      <c r="H347" s="607"/>
      <c r="I347" s="631"/>
      <c r="J347" s="637"/>
      <c r="K347" s="640"/>
      <c r="L347" s="631"/>
      <c r="M347" s="621"/>
      <c r="N347" s="622"/>
      <c r="O347" s="607" t="s">
        <v>259</v>
      </c>
      <c r="P347" s="607" t="s">
        <v>261</v>
      </c>
      <c r="Q347" s="607" t="s">
        <v>263</v>
      </c>
      <c r="R347" s="623" t="s">
        <v>265</v>
      </c>
      <c r="S347" s="577" t="s">
        <v>267</v>
      </c>
      <c r="T347" s="607" t="s">
        <v>272</v>
      </c>
      <c r="U347" s="607" t="s">
        <v>264</v>
      </c>
      <c r="V347" s="607"/>
      <c r="W347" s="622"/>
      <c r="X347" s="607" t="s">
        <v>293</v>
      </c>
      <c r="Y347" s="607" t="s">
        <v>294</v>
      </c>
      <c r="Z347" s="607" t="s">
        <v>295</v>
      </c>
      <c r="AA347" s="607" t="s">
        <v>264</v>
      </c>
    </row>
    <row r="348" spans="1:27" ht="21.95" hidden="1" customHeight="1">
      <c r="A348" s="629"/>
      <c r="B348" s="632"/>
      <c r="C348" s="632"/>
      <c r="D348" s="632"/>
      <c r="E348" s="626"/>
      <c r="F348" s="626"/>
      <c r="G348" s="302" t="s">
        <v>296</v>
      </c>
      <c r="H348" s="346" t="s">
        <v>297</v>
      </c>
      <c r="I348" s="632"/>
      <c r="J348" s="638"/>
      <c r="K348" s="641"/>
      <c r="L348" s="632"/>
      <c r="M348" s="621"/>
      <c r="N348" s="622"/>
      <c r="O348" s="607"/>
      <c r="P348" s="607"/>
      <c r="Q348" s="607"/>
      <c r="R348" s="623"/>
      <c r="S348" s="577"/>
      <c r="T348" s="607"/>
      <c r="U348" s="607"/>
      <c r="V348" s="607"/>
      <c r="W348" s="622"/>
      <c r="X348" s="607"/>
      <c r="Y348" s="607"/>
      <c r="Z348" s="607"/>
      <c r="AA348" s="607"/>
    </row>
    <row r="349" spans="1:27" ht="20.100000000000001" hidden="1" customHeight="1">
      <c r="A349" s="253">
        <v>30100030</v>
      </c>
      <c r="B349" s="339" t="s">
        <v>178</v>
      </c>
      <c r="C349" s="125" t="s">
        <v>179</v>
      </c>
      <c r="D349" s="107">
        <v>5.03</v>
      </c>
      <c r="E349" s="107"/>
      <c r="F349" s="107"/>
      <c r="G349" s="127"/>
      <c r="H349" s="34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48"/>
      <c r="P349" s="348"/>
      <c r="Q349" s="348"/>
      <c r="R349" s="348"/>
      <c r="S349" s="348"/>
      <c r="T349" s="348"/>
      <c r="U349" s="34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4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48"/>
      <c r="P350" s="348"/>
      <c r="Q350" s="348"/>
      <c r="R350" s="348"/>
      <c r="S350" s="348"/>
      <c r="T350" s="348"/>
      <c r="U350" s="34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4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48"/>
      <c r="P351" s="348"/>
      <c r="Q351" s="348"/>
      <c r="R351" s="348"/>
      <c r="S351" s="348"/>
      <c r="T351" s="348"/>
      <c r="U351" s="34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4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48"/>
      <c r="P352" s="348"/>
      <c r="Q352" s="348"/>
      <c r="R352" s="348"/>
      <c r="S352" s="348"/>
      <c r="T352" s="348"/>
      <c r="U352" s="34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4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48"/>
      <c r="P353" s="348"/>
      <c r="Q353" s="348"/>
      <c r="R353" s="348"/>
      <c r="S353" s="348"/>
      <c r="T353" s="348"/>
      <c r="U353" s="34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66"/>
      <c r="G354" s="134"/>
      <c r="H354" s="34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48"/>
      <c r="P354" s="348"/>
      <c r="Q354" s="348"/>
      <c r="R354" s="348"/>
      <c r="S354" s="348"/>
      <c r="T354" s="348"/>
      <c r="U354" s="34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4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48"/>
      <c r="P355" s="348"/>
      <c r="Q355" s="348"/>
      <c r="R355" s="348"/>
      <c r="S355" s="348"/>
      <c r="T355" s="348"/>
      <c r="U355" s="34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4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48"/>
      <c r="P356" s="348"/>
      <c r="Q356" s="348"/>
      <c r="R356" s="348"/>
      <c r="S356" s="348"/>
      <c r="T356" s="348"/>
      <c r="U356" s="34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67"/>
      <c r="G357" s="127"/>
      <c r="H357" s="340">
        <f t="shared" si="86"/>
        <v>0</v>
      </c>
      <c r="I357" s="34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48"/>
      <c r="P357" s="348"/>
      <c r="Q357" s="348"/>
      <c r="R357" s="348"/>
      <c r="S357" s="348"/>
      <c r="T357" s="348"/>
      <c r="U357" s="34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67"/>
      <c r="G358" s="127"/>
      <c r="H358" s="340">
        <f t="shared" si="86"/>
        <v>0</v>
      </c>
      <c r="I358" s="34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48"/>
      <c r="P358" s="348"/>
      <c r="Q358" s="348"/>
      <c r="R358" s="348"/>
      <c r="S358" s="348"/>
      <c r="T358" s="348"/>
      <c r="U358" s="34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461</v>
      </c>
      <c r="C359" s="125" t="s">
        <v>192</v>
      </c>
      <c r="D359" s="107">
        <v>5.03</v>
      </c>
      <c r="E359" s="107"/>
      <c r="F359" s="367"/>
      <c r="G359" s="127"/>
      <c r="H359" s="340">
        <f t="shared" si="86"/>
        <v>0</v>
      </c>
      <c r="I359" s="340"/>
      <c r="J359" s="129"/>
      <c r="K359" s="130"/>
      <c r="L359" s="128"/>
      <c r="M359" s="108"/>
      <c r="N359" s="129"/>
      <c r="O359" s="348"/>
      <c r="P359" s="348"/>
      <c r="Q359" s="348"/>
      <c r="R359" s="348"/>
      <c r="S359" s="348"/>
      <c r="T359" s="348"/>
      <c r="U359" s="34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461</v>
      </c>
      <c r="C360" s="125" t="s">
        <v>193</v>
      </c>
      <c r="D360" s="107">
        <v>5.03</v>
      </c>
      <c r="E360" s="107"/>
      <c r="F360" s="367"/>
      <c r="G360" s="127"/>
      <c r="H360" s="340">
        <f t="shared" si="86"/>
        <v>0</v>
      </c>
      <c r="I360" s="340"/>
      <c r="J360" s="129"/>
      <c r="K360" s="130"/>
      <c r="L360" s="128"/>
      <c r="M360" s="108"/>
      <c r="N360" s="129"/>
      <c r="O360" s="348"/>
      <c r="P360" s="348"/>
      <c r="Q360" s="348"/>
      <c r="R360" s="348"/>
      <c r="S360" s="348"/>
      <c r="T360" s="348"/>
      <c r="U360" s="34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4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48"/>
      <c r="P361" s="348"/>
      <c r="Q361" s="348"/>
      <c r="R361" s="348"/>
      <c r="S361" s="348"/>
      <c r="T361" s="348"/>
      <c r="U361" s="34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4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48"/>
      <c r="P362" s="348"/>
      <c r="Q362" s="348"/>
      <c r="R362" s="348"/>
      <c r="S362" s="348"/>
      <c r="T362" s="348"/>
      <c r="U362" s="34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4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48"/>
      <c r="P363" s="348"/>
      <c r="Q363" s="348"/>
      <c r="R363" s="348"/>
      <c r="S363" s="348"/>
      <c r="T363" s="348"/>
      <c r="U363" s="34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46" t="s">
        <v>190</v>
      </c>
      <c r="D364" s="107">
        <v>4.8</v>
      </c>
      <c r="E364" s="107"/>
      <c r="F364" s="107"/>
      <c r="G364" s="127"/>
      <c r="H364" s="34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48"/>
      <c r="P364" s="348"/>
      <c r="Q364" s="348"/>
      <c r="R364" s="348"/>
      <c r="S364" s="348"/>
      <c r="T364" s="348"/>
      <c r="U364" s="34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46" t="s">
        <v>187</v>
      </c>
      <c r="D365" s="107">
        <v>4.8</v>
      </c>
      <c r="E365" s="107"/>
      <c r="F365" s="107"/>
      <c r="G365" s="127"/>
      <c r="H365" s="34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48"/>
      <c r="P365" s="348"/>
      <c r="Q365" s="348"/>
      <c r="R365" s="348"/>
      <c r="S365" s="348"/>
      <c r="T365" s="348"/>
      <c r="U365" s="34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46" t="s">
        <v>179</v>
      </c>
      <c r="D366" s="107">
        <v>4.8</v>
      </c>
      <c r="E366" s="107"/>
      <c r="F366" s="107"/>
      <c r="G366" s="127"/>
      <c r="H366" s="34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48"/>
      <c r="P366" s="348"/>
      <c r="Q366" s="348"/>
      <c r="R366" s="348"/>
      <c r="S366" s="348"/>
      <c r="T366" s="348"/>
      <c r="U366" s="34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46" t="s">
        <v>199</v>
      </c>
      <c r="D367" s="107">
        <v>4.8</v>
      </c>
      <c r="E367" s="107"/>
      <c r="F367" s="107"/>
      <c r="G367" s="127"/>
      <c r="H367" s="34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48"/>
      <c r="P367" s="348"/>
      <c r="Q367" s="348"/>
      <c r="R367" s="348"/>
      <c r="S367" s="348"/>
      <c r="T367" s="348"/>
      <c r="U367" s="34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4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48"/>
      <c r="P368" s="348"/>
      <c r="Q368" s="348"/>
      <c r="R368" s="348"/>
      <c r="S368" s="348"/>
      <c r="T368" s="348"/>
      <c r="U368" s="34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4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48"/>
      <c r="P369" s="348"/>
      <c r="Q369" s="348"/>
      <c r="R369" s="348"/>
      <c r="S369" s="348"/>
      <c r="T369" s="348"/>
      <c r="U369" s="34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11" t="s">
        <v>201</v>
      </c>
      <c r="B370" s="612"/>
      <c r="C370" s="34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39" t="s">
        <v>206</v>
      </c>
      <c r="C371" s="125" t="s">
        <v>199</v>
      </c>
      <c r="D371" s="107">
        <v>5.03</v>
      </c>
      <c r="E371" s="107"/>
      <c r="F371" s="107"/>
      <c r="G371" s="127"/>
      <c r="H371" s="34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44"/>
      <c r="P371" s="344"/>
      <c r="Q371" s="344"/>
      <c r="R371" s="344"/>
      <c r="S371" s="344"/>
      <c r="T371" s="344"/>
      <c r="U371" s="34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39" t="s">
        <v>425</v>
      </c>
      <c r="C372" s="177" t="s">
        <v>427</v>
      </c>
      <c r="D372" s="107">
        <v>5.03</v>
      </c>
      <c r="E372" s="107"/>
      <c r="F372" s="107"/>
      <c r="G372" s="127"/>
      <c r="H372" s="34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4"/>
      <c r="P372" s="344"/>
      <c r="Q372" s="344"/>
      <c r="R372" s="344"/>
      <c r="S372" s="344"/>
      <c r="T372" s="344"/>
      <c r="U372" s="34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39" t="s">
        <v>206</v>
      </c>
      <c r="C373" s="125" t="s">
        <v>186</v>
      </c>
      <c r="D373" s="107">
        <v>5.03</v>
      </c>
      <c r="E373" s="107"/>
      <c r="F373" s="107"/>
      <c r="G373" s="127"/>
      <c r="H373" s="34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44"/>
      <c r="P373" s="344"/>
      <c r="Q373" s="344"/>
      <c r="R373" s="344"/>
      <c r="S373" s="344"/>
      <c r="T373" s="344"/>
      <c r="U373" s="34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39" t="s">
        <v>206</v>
      </c>
      <c r="C374" s="125" t="s">
        <v>203</v>
      </c>
      <c r="D374" s="107">
        <v>5.03</v>
      </c>
      <c r="E374" s="107"/>
      <c r="F374" s="107"/>
      <c r="G374" s="127"/>
      <c r="H374" s="34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44"/>
      <c r="P374" s="344"/>
      <c r="Q374" s="344"/>
      <c r="R374" s="344"/>
      <c r="S374" s="344"/>
      <c r="T374" s="344"/>
      <c r="U374" s="34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39" t="s">
        <v>206</v>
      </c>
      <c r="C375" s="125" t="s">
        <v>207</v>
      </c>
      <c r="D375" s="107">
        <v>5.03</v>
      </c>
      <c r="E375" s="107"/>
      <c r="F375" s="107"/>
      <c r="G375" s="127"/>
      <c r="H375" s="34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44"/>
      <c r="P375" s="344"/>
      <c r="Q375" s="344"/>
      <c r="R375" s="344"/>
      <c r="S375" s="344"/>
      <c r="T375" s="344"/>
      <c r="U375" s="34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39" t="s">
        <v>414</v>
      </c>
      <c r="C376" s="177" t="s">
        <v>415</v>
      </c>
      <c r="D376" s="107"/>
      <c r="E376" s="107"/>
      <c r="F376" s="107"/>
      <c r="G376" s="127"/>
      <c r="H376" s="34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44"/>
      <c r="P376" s="344"/>
      <c r="Q376" s="344"/>
      <c r="R376" s="344"/>
      <c r="S376" s="344"/>
      <c r="T376" s="344"/>
      <c r="U376" s="34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39" t="s">
        <v>414</v>
      </c>
      <c r="C377" s="177" t="s">
        <v>416</v>
      </c>
      <c r="D377" s="107"/>
      <c r="E377" s="107"/>
      <c r="F377" s="107"/>
      <c r="G377" s="127"/>
      <c r="H377" s="34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44"/>
      <c r="P377" s="344"/>
      <c r="Q377" s="344"/>
      <c r="R377" s="344"/>
      <c r="S377" s="344"/>
      <c r="T377" s="344"/>
      <c r="U377" s="34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39" t="s">
        <v>414</v>
      </c>
      <c r="C378" s="177" t="s">
        <v>61</v>
      </c>
      <c r="D378" s="107"/>
      <c r="E378" s="107"/>
      <c r="F378" s="107"/>
      <c r="G378" s="127"/>
      <c r="H378" s="34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44"/>
      <c r="P378" s="344"/>
      <c r="Q378" s="344"/>
      <c r="R378" s="344"/>
      <c r="S378" s="344"/>
      <c r="T378" s="344"/>
      <c r="U378" s="34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39" t="s">
        <v>208</v>
      </c>
      <c r="C379" s="125" t="s">
        <v>179</v>
      </c>
      <c r="D379" s="107">
        <v>5.08</v>
      </c>
      <c r="E379" s="107"/>
      <c r="F379" s="107"/>
      <c r="G379" s="127"/>
      <c r="H379" s="34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44"/>
      <c r="P379" s="344"/>
      <c r="Q379" s="344"/>
      <c r="R379" s="344"/>
      <c r="S379" s="344"/>
      <c r="T379" s="344"/>
      <c r="U379" s="34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39" t="s">
        <v>208</v>
      </c>
      <c r="C380" s="125" t="s">
        <v>204</v>
      </c>
      <c r="D380" s="107">
        <v>5.08</v>
      </c>
      <c r="E380" s="107"/>
      <c r="F380" s="107"/>
      <c r="G380" s="127"/>
      <c r="H380" s="34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44"/>
      <c r="P380" s="344"/>
      <c r="Q380" s="344"/>
      <c r="R380" s="344"/>
      <c r="S380" s="344"/>
      <c r="T380" s="344"/>
      <c r="U380" s="34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39" t="s">
        <v>208</v>
      </c>
      <c r="C381" s="125" t="s">
        <v>205</v>
      </c>
      <c r="D381" s="107">
        <v>5.08</v>
      </c>
      <c r="E381" s="107"/>
      <c r="F381" s="107"/>
      <c r="G381" s="127"/>
      <c r="H381" s="34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44"/>
      <c r="P381" s="344"/>
      <c r="Q381" s="344"/>
      <c r="R381" s="344"/>
      <c r="S381" s="344"/>
      <c r="T381" s="344"/>
      <c r="U381" s="34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39" t="s">
        <v>208</v>
      </c>
      <c r="C382" s="125" t="s">
        <v>186</v>
      </c>
      <c r="D382" s="107">
        <v>5.08</v>
      </c>
      <c r="E382" s="107"/>
      <c r="F382" s="107"/>
      <c r="G382" s="127"/>
      <c r="H382" s="34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44"/>
      <c r="P382" s="344"/>
      <c r="Q382" s="344"/>
      <c r="R382" s="344"/>
      <c r="S382" s="344"/>
      <c r="T382" s="344"/>
      <c r="U382" s="34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39" t="s">
        <v>208</v>
      </c>
      <c r="C383" s="125" t="s">
        <v>203</v>
      </c>
      <c r="D383" s="107">
        <v>5.08</v>
      </c>
      <c r="E383" s="107"/>
      <c r="F383" s="107"/>
      <c r="G383" s="127"/>
      <c r="H383" s="34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44"/>
      <c r="P383" s="344"/>
      <c r="Q383" s="344"/>
      <c r="R383" s="344"/>
      <c r="S383" s="344"/>
      <c r="T383" s="344"/>
      <c r="U383" s="34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39" t="s">
        <v>208</v>
      </c>
      <c r="C384" s="125" t="s">
        <v>199</v>
      </c>
      <c r="D384" s="107">
        <v>5.08</v>
      </c>
      <c r="E384" s="107"/>
      <c r="F384" s="107"/>
      <c r="G384" s="127"/>
      <c r="H384" s="34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48"/>
      <c r="P384" s="348"/>
      <c r="Q384" s="348"/>
      <c r="R384" s="348"/>
      <c r="S384" s="348"/>
      <c r="T384" s="348"/>
      <c r="U384" s="34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39" t="s">
        <v>208</v>
      </c>
      <c r="C385" s="125" t="s">
        <v>187</v>
      </c>
      <c r="D385" s="107">
        <v>5.08</v>
      </c>
      <c r="E385" s="107"/>
      <c r="F385" s="107"/>
      <c r="G385" s="127"/>
      <c r="H385" s="34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44"/>
      <c r="P385" s="344"/>
      <c r="Q385" s="344"/>
      <c r="R385" s="344"/>
      <c r="S385" s="344"/>
      <c r="T385" s="344"/>
      <c r="U385" s="34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39" t="s">
        <v>208</v>
      </c>
      <c r="C386" s="125" t="s">
        <v>207</v>
      </c>
      <c r="D386" s="107">
        <v>5.08</v>
      </c>
      <c r="E386" s="107"/>
      <c r="F386" s="107"/>
      <c r="G386" s="127"/>
      <c r="H386" s="34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48"/>
      <c r="P386" s="348"/>
      <c r="Q386" s="348"/>
      <c r="R386" s="348"/>
      <c r="S386" s="348"/>
      <c r="T386" s="348"/>
      <c r="U386" s="34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39" t="s">
        <v>209</v>
      </c>
      <c r="C387" s="125" t="s">
        <v>194</v>
      </c>
      <c r="D387" s="107">
        <v>5.03</v>
      </c>
      <c r="E387" s="107"/>
      <c r="F387" s="107"/>
      <c r="G387" s="127"/>
      <c r="H387" s="34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44"/>
      <c r="P387" s="344"/>
      <c r="Q387" s="344"/>
      <c r="R387" s="344"/>
      <c r="S387" s="344"/>
      <c r="T387" s="344"/>
      <c r="U387" s="34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39" t="s">
        <v>209</v>
      </c>
      <c r="C388" s="125" t="s">
        <v>179</v>
      </c>
      <c r="D388" s="107">
        <v>5.03</v>
      </c>
      <c r="E388" s="107"/>
      <c r="F388" s="107"/>
      <c r="G388" s="127"/>
      <c r="H388" s="34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44"/>
      <c r="P388" s="344"/>
      <c r="Q388" s="344"/>
      <c r="R388" s="344"/>
      <c r="S388" s="344"/>
      <c r="T388" s="344"/>
      <c r="U388" s="34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39" t="s">
        <v>209</v>
      </c>
      <c r="C389" s="125" t="s">
        <v>195</v>
      </c>
      <c r="D389" s="107">
        <v>5.03</v>
      </c>
      <c r="E389" s="107"/>
      <c r="F389" s="107"/>
      <c r="G389" s="127"/>
      <c r="H389" s="34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44"/>
      <c r="P389" s="344"/>
      <c r="Q389" s="344"/>
      <c r="R389" s="344"/>
      <c r="S389" s="344"/>
      <c r="T389" s="344"/>
      <c r="U389" s="34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39" t="s">
        <v>209</v>
      </c>
      <c r="C390" s="125" t="s">
        <v>204</v>
      </c>
      <c r="D390" s="107">
        <v>5.03</v>
      </c>
      <c r="E390" s="107"/>
      <c r="F390" s="107"/>
      <c r="G390" s="127"/>
      <c r="H390" s="34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44"/>
      <c r="P390" s="344"/>
      <c r="Q390" s="344"/>
      <c r="R390" s="344"/>
      <c r="S390" s="344"/>
      <c r="T390" s="344"/>
      <c r="U390" s="34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39" t="s">
        <v>382</v>
      </c>
      <c r="C391" s="177" t="s">
        <v>383</v>
      </c>
      <c r="D391" s="107">
        <v>5.03</v>
      </c>
      <c r="E391" s="107"/>
      <c r="F391" s="107"/>
      <c r="G391" s="127"/>
      <c r="H391" s="34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44"/>
      <c r="P391" s="344"/>
      <c r="Q391" s="344"/>
      <c r="R391" s="344"/>
      <c r="S391" s="344"/>
      <c r="T391" s="344"/>
      <c r="U391" s="34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39" t="s">
        <v>382</v>
      </c>
      <c r="C392" s="177" t="s">
        <v>384</v>
      </c>
      <c r="D392" s="107">
        <v>5.03</v>
      </c>
      <c r="E392" s="107"/>
      <c r="F392" s="107"/>
      <c r="G392" s="127"/>
      <c r="H392" s="34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44"/>
      <c r="P392" s="344"/>
      <c r="Q392" s="344"/>
      <c r="R392" s="344"/>
      <c r="S392" s="344"/>
      <c r="T392" s="344"/>
      <c r="U392" s="34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39" t="s">
        <v>382</v>
      </c>
      <c r="C393" s="177" t="s">
        <v>389</v>
      </c>
      <c r="D393" s="107">
        <v>5.03</v>
      </c>
      <c r="E393" s="107"/>
      <c r="F393" s="107"/>
      <c r="G393" s="127"/>
      <c r="H393" s="34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44"/>
      <c r="P393" s="344"/>
      <c r="Q393" s="344"/>
      <c r="R393" s="344"/>
      <c r="S393" s="344"/>
      <c r="T393" s="344"/>
      <c r="U393" s="34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39" t="s">
        <v>382</v>
      </c>
      <c r="C394" s="177" t="s">
        <v>391</v>
      </c>
      <c r="D394" s="107">
        <v>5.03</v>
      </c>
      <c r="E394" s="107"/>
      <c r="F394" s="107"/>
      <c r="G394" s="127"/>
      <c r="H394" s="34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44"/>
      <c r="P394" s="344"/>
      <c r="Q394" s="344"/>
      <c r="R394" s="344"/>
      <c r="S394" s="344"/>
      <c r="T394" s="344"/>
      <c r="U394" s="34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39" t="s">
        <v>418</v>
      </c>
      <c r="C395" s="177" t="s">
        <v>364</v>
      </c>
      <c r="D395" s="107">
        <v>5.03</v>
      </c>
      <c r="E395" s="107"/>
      <c r="F395" s="107"/>
      <c r="G395" s="127"/>
      <c r="H395" s="34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44"/>
      <c r="P395" s="344"/>
      <c r="Q395" s="344"/>
      <c r="R395" s="344"/>
      <c r="S395" s="344"/>
      <c r="T395" s="344"/>
      <c r="U395" s="34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39" t="s">
        <v>418</v>
      </c>
      <c r="C396" s="177" t="s">
        <v>365</v>
      </c>
      <c r="D396" s="107">
        <v>5.03</v>
      </c>
      <c r="E396" s="107"/>
      <c r="F396" s="107"/>
      <c r="G396" s="127"/>
      <c r="H396" s="34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44"/>
      <c r="P396" s="344"/>
      <c r="Q396" s="344"/>
      <c r="R396" s="344"/>
      <c r="S396" s="344"/>
      <c r="T396" s="344"/>
      <c r="U396" s="34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39" t="s">
        <v>418</v>
      </c>
      <c r="C397" s="177" t="s">
        <v>366</v>
      </c>
      <c r="D397" s="107">
        <v>5.03</v>
      </c>
      <c r="E397" s="107"/>
      <c r="F397" s="107"/>
      <c r="G397" s="127"/>
      <c r="H397" s="34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44"/>
      <c r="P397" s="344"/>
      <c r="Q397" s="344"/>
      <c r="R397" s="344"/>
      <c r="S397" s="344"/>
      <c r="T397" s="344"/>
      <c r="U397" s="34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39" t="s">
        <v>418</v>
      </c>
      <c r="C398" s="177" t="s">
        <v>367</v>
      </c>
      <c r="D398" s="107">
        <v>5.03</v>
      </c>
      <c r="E398" s="107"/>
      <c r="F398" s="107"/>
      <c r="G398" s="127"/>
      <c r="H398" s="34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44"/>
      <c r="P398" s="344"/>
      <c r="Q398" s="344"/>
      <c r="R398" s="344"/>
      <c r="S398" s="344"/>
      <c r="T398" s="344"/>
      <c r="U398" s="34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4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48"/>
      <c r="P399" s="348"/>
      <c r="Q399" s="348"/>
      <c r="R399" s="348"/>
      <c r="S399" s="348"/>
      <c r="T399" s="348"/>
      <c r="U399" s="34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4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48"/>
      <c r="P400" s="348"/>
      <c r="Q400" s="348"/>
      <c r="R400" s="348"/>
      <c r="S400" s="348"/>
      <c r="T400" s="348"/>
      <c r="U400" s="34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4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48"/>
      <c r="P401" s="348"/>
      <c r="Q401" s="348"/>
      <c r="R401" s="348"/>
      <c r="S401" s="348"/>
      <c r="T401" s="348"/>
      <c r="U401" s="34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4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48"/>
      <c r="P402" s="348"/>
      <c r="Q402" s="348"/>
      <c r="R402" s="348"/>
      <c r="S402" s="348"/>
      <c r="T402" s="348"/>
      <c r="U402" s="34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4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48"/>
      <c r="P403" s="348"/>
      <c r="Q403" s="348"/>
      <c r="R403" s="348"/>
      <c r="S403" s="348"/>
      <c r="T403" s="348"/>
      <c r="U403" s="34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4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48"/>
      <c r="P404" s="348"/>
      <c r="Q404" s="348"/>
      <c r="R404" s="348"/>
      <c r="S404" s="348"/>
      <c r="T404" s="348"/>
      <c r="U404" s="34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4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48"/>
      <c r="P405" s="348"/>
      <c r="Q405" s="348"/>
      <c r="R405" s="348"/>
      <c r="S405" s="348"/>
      <c r="T405" s="348"/>
      <c r="U405" s="34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4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48"/>
      <c r="P406" s="348"/>
      <c r="Q406" s="348"/>
      <c r="R406" s="348"/>
      <c r="S406" s="348"/>
      <c r="T406" s="348"/>
      <c r="U406" s="34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4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48"/>
      <c r="P407" s="348"/>
      <c r="Q407" s="348"/>
      <c r="R407" s="348"/>
      <c r="S407" s="348"/>
      <c r="T407" s="348"/>
      <c r="U407" s="34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4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48"/>
      <c r="P408" s="348"/>
      <c r="Q408" s="348"/>
      <c r="R408" s="348"/>
      <c r="S408" s="348"/>
      <c r="T408" s="348"/>
      <c r="U408" s="34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4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8"/>
      <c r="P409" s="348"/>
      <c r="Q409" s="348"/>
      <c r="R409" s="348"/>
      <c r="S409" s="348"/>
      <c r="T409" s="348"/>
      <c r="U409" s="34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4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48"/>
      <c r="P410" s="348"/>
      <c r="Q410" s="348"/>
      <c r="R410" s="348"/>
      <c r="S410" s="348"/>
      <c r="T410" s="348"/>
      <c r="U410" s="34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4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8"/>
      <c r="P411" s="348"/>
      <c r="Q411" s="348"/>
      <c r="R411" s="348"/>
      <c r="S411" s="348"/>
      <c r="T411" s="348"/>
      <c r="U411" s="34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4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8"/>
      <c r="P412" s="348"/>
      <c r="Q412" s="348"/>
      <c r="R412" s="348"/>
      <c r="S412" s="348"/>
      <c r="T412" s="348"/>
      <c r="U412" s="34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40">
        <f t="shared" si="93"/>
        <v>0</v>
      </c>
      <c r="I413" s="128"/>
      <c r="J413" s="129"/>
      <c r="K413" s="130"/>
      <c r="L413" s="128"/>
      <c r="M413" s="108"/>
      <c r="N413" s="129"/>
      <c r="O413" s="348"/>
      <c r="P413" s="348"/>
      <c r="Q413" s="348"/>
      <c r="R413" s="348"/>
      <c r="S413" s="348"/>
      <c r="T413" s="348"/>
      <c r="U413" s="34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4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48"/>
      <c r="P414" s="348"/>
      <c r="Q414" s="348"/>
      <c r="R414" s="348"/>
      <c r="S414" s="348"/>
      <c r="T414" s="348"/>
      <c r="U414" s="34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4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48"/>
      <c r="P415" s="348"/>
      <c r="Q415" s="348"/>
      <c r="R415" s="348"/>
      <c r="S415" s="348"/>
      <c r="T415" s="348"/>
      <c r="U415" s="34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4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48"/>
      <c r="P416" s="348"/>
      <c r="Q416" s="348"/>
      <c r="R416" s="348"/>
      <c r="S416" s="348"/>
      <c r="T416" s="348"/>
      <c r="U416" s="34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4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48"/>
      <c r="P417" s="348"/>
      <c r="Q417" s="348"/>
      <c r="R417" s="348"/>
      <c r="S417" s="348"/>
      <c r="T417" s="348"/>
      <c r="U417" s="34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4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48"/>
      <c r="P418" s="348"/>
      <c r="Q418" s="348"/>
      <c r="R418" s="348"/>
      <c r="S418" s="348"/>
      <c r="T418" s="348"/>
      <c r="U418" s="34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4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48"/>
      <c r="P419" s="348"/>
      <c r="Q419" s="348"/>
      <c r="R419" s="348"/>
      <c r="S419" s="348"/>
      <c r="T419" s="348"/>
      <c r="U419" s="34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4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48"/>
      <c r="P420" s="348"/>
      <c r="Q420" s="348"/>
      <c r="R420" s="348"/>
      <c r="S420" s="348"/>
      <c r="T420" s="348"/>
      <c r="U420" s="34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4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48"/>
      <c r="P421" s="348"/>
      <c r="Q421" s="348"/>
      <c r="R421" s="348"/>
      <c r="S421" s="348"/>
      <c r="T421" s="348"/>
      <c r="U421" s="34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4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48"/>
      <c r="P422" s="348"/>
      <c r="Q422" s="348"/>
      <c r="R422" s="348"/>
      <c r="S422" s="348"/>
      <c r="T422" s="348"/>
      <c r="U422" s="34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4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48"/>
      <c r="P423" s="348"/>
      <c r="Q423" s="348"/>
      <c r="R423" s="348"/>
      <c r="S423" s="348"/>
      <c r="T423" s="348"/>
      <c r="U423" s="34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4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48"/>
      <c r="P424" s="348"/>
      <c r="Q424" s="348"/>
      <c r="R424" s="348"/>
      <c r="S424" s="348"/>
      <c r="T424" s="348"/>
      <c r="U424" s="34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4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48"/>
      <c r="P425" s="348"/>
      <c r="Q425" s="348"/>
      <c r="R425" s="348"/>
      <c r="S425" s="348"/>
      <c r="T425" s="348"/>
      <c r="U425" s="34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4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48"/>
      <c r="P426" s="348"/>
      <c r="Q426" s="348"/>
      <c r="R426" s="348"/>
      <c r="S426" s="348"/>
      <c r="T426" s="348"/>
      <c r="U426" s="34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4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48"/>
      <c r="P427" s="348"/>
      <c r="Q427" s="348"/>
      <c r="R427" s="348"/>
      <c r="S427" s="348"/>
      <c r="T427" s="348"/>
      <c r="U427" s="34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9" t="s">
        <v>216</v>
      </c>
      <c r="B428" s="619"/>
      <c r="C428" s="34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39" t="s">
        <v>217</v>
      </c>
      <c r="C429" s="125" t="s">
        <v>179</v>
      </c>
      <c r="D429" s="107">
        <v>5.03</v>
      </c>
      <c r="E429" s="107"/>
      <c r="F429" s="107"/>
      <c r="G429" s="127"/>
      <c r="H429" s="34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48"/>
      <c r="P429" s="348"/>
      <c r="Q429" s="348"/>
      <c r="R429" s="348"/>
      <c r="S429" s="348"/>
      <c r="T429" s="348"/>
      <c r="U429" s="34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39" t="s">
        <v>217</v>
      </c>
      <c r="C430" s="125" t="s">
        <v>186</v>
      </c>
      <c r="D430" s="107">
        <v>5.03</v>
      </c>
      <c r="E430" s="107"/>
      <c r="F430" s="107"/>
      <c r="G430" s="127"/>
      <c r="H430" s="34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48"/>
      <c r="P430" s="348"/>
      <c r="Q430" s="348"/>
      <c r="R430" s="348"/>
      <c r="S430" s="348"/>
      <c r="T430" s="348"/>
      <c r="U430" s="34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39" t="s">
        <v>217</v>
      </c>
      <c r="C431" s="125" t="s">
        <v>204</v>
      </c>
      <c r="D431" s="107">
        <v>5.03</v>
      </c>
      <c r="E431" s="107"/>
      <c r="F431" s="107"/>
      <c r="G431" s="127"/>
      <c r="H431" s="34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48"/>
      <c r="P431" s="348"/>
      <c r="Q431" s="348"/>
      <c r="R431" s="348"/>
      <c r="S431" s="348"/>
      <c r="T431" s="348"/>
      <c r="U431" s="34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4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48"/>
      <c r="P432" s="348"/>
      <c r="Q432" s="348"/>
      <c r="R432" s="348"/>
      <c r="S432" s="348"/>
      <c r="T432" s="348"/>
      <c r="U432" s="34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4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48"/>
      <c r="P433" s="348"/>
      <c r="Q433" s="348"/>
      <c r="R433" s="348"/>
      <c r="S433" s="348"/>
      <c r="T433" s="348"/>
      <c r="U433" s="34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4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48"/>
      <c r="P434" s="348"/>
      <c r="Q434" s="348"/>
      <c r="R434" s="348"/>
      <c r="S434" s="348"/>
      <c r="T434" s="348"/>
      <c r="U434" s="34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4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48"/>
      <c r="P435" s="348"/>
      <c r="Q435" s="348"/>
      <c r="R435" s="348"/>
      <c r="S435" s="348"/>
      <c r="T435" s="348"/>
      <c r="U435" s="34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4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48"/>
      <c r="P436" s="348"/>
      <c r="Q436" s="348"/>
      <c r="R436" s="348"/>
      <c r="S436" s="348"/>
      <c r="T436" s="348"/>
      <c r="U436" s="34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4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8"/>
      <c r="P437" s="348"/>
      <c r="Q437" s="348"/>
      <c r="R437" s="348"/>
      <c r="S437" s="348"/>
      <c r="T437" s="348"/>
      <c r="U437" s="34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4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8"/>
      <c r="P438" s="348"/>
      <c r="Q438" s="348"/>
      <c r="R438" s="348"/>
      <c r="S438" s="348"/>
      <c r="T438" s="348"/>
      <c r="U438" s="34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4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8"/>
      <c r="P439" s="348"/>
      <c r="Q439" s="348"/>
      <c r="R439" s="348"/>
      <c r="S439" s="348"/>
      <c r="T439" s="348"/>
      <c r="U439" s="34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4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8"/>
      <c r="P440" s="348"/>
      <c r="Q440" s="348"/>
      <c r="R440" s="348"/>
      <c r="S440" s="348"/>
      <c r="T440" s="348"/>
      <c r="U440" s="34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4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48"/>
      <c r="P441" s="348"/>
      <c r="Q441" s="348"/>
      <c r="R441" s="348"/>
      <c r="S441" s="348"/>
      <c r="T441" s="348"/>
      <c r="U441" s="34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4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48"/>
      <c r="P442" s="348"/>
      <c r="Q442" s="348"/>
      <c r="R442" s="348"/>
      <c r="S442" s="348"/>
      <c r="T442" s="348"/>
      <c r="U442" s="34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4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48"/>
      <c r="P443" s="348"/>
      <c r="Q443" s="348"/>
      <c r="R443" s="348"/>
      <c r="S443" s="348"/>
      <c r="T443" s="348"/>
      <c r="U443" s="34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4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48"/>
      <c r="P444" s="348"/>
      <c r="Q444" s="348"/>
      <c r="R444" s="348"/>
      <c r="S444" s="348"/>
      <c r="T444" s="348"/>
      <c r="U444" s="34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39" t="s">
        <v>222</v>
      </c>
      <c r="C445" s="125" t="s">
        <v>181</v>
      </c>
      <c r="D445" s="107">
        <v>9.36</v>
      </c>
      <c r="E445" s="107"/>
      <c r="F445" s="107"/>
      <c r="G445" s="127"/>
      <c r="H445" s="34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48"/>
      <c r="P445" s="348"/>
      <c r="Q445" s="348"/>
      <c r="R445" s="348"/>
      <c r="S445" s="348"/>
      <c r="T445" s="348"/>
      <c r="U445" s="34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39" t="s">
        <v>222</v>
      </c>
      <c r="C446" s="125" t="s">
        <v>179</v>
      </c>
      <c r="D446" s="107">
        <v>9.36</v>
      </c>
      <c r="E446" s="107"/>
      <c r="F446" s="107"/>
      <c r="G446" s="127"/>
      <c r="H446" s="34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48"/>
      <c r="P446" s="348"/>
      <c r="Q446" s="348"/>
      <c r="R446" s="348"/>
      <c r="S446" s="348"/>
      <c r="T446" s="348"/>
      <c r="U446" s="34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39" t="s">
        <v>222</v>
      </c>
      <c r="C447" s="125" t="s">
        <v>221</v>
      </c>
      <c r="D447" s="107">
        <v>9.36</v>
      </c>
      <c r="E447" s="107"/>
      <c r="F447" s="107"/>
      <c r="G447" s="127"/>
      <c r="H447" s="34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48"/>
      <c r="P447" s="348"/>
      <c r="Q447" s="348"/>
      <c r="R447" s="348"/>
      <c r="S447" s="348"/>
      <c r="T447" s="348"/>
      <c r="U447" s="34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39" t="s">
        <v>222</v>
      </c>
      <c r="C448" s="125" t="s">
        <v>186</v>
      </c>
      <c r="D448" s="107">
        <v>9.36</v>
      </c>
      <c r="E448" s="107"/>
      <c r="F448" s="107"/>
      <c r="G448" s="127"/>
      <c r="H448" s="34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48"/>
      <c r="P448" s="348"/>
      <c r="Q448" s="348"/>
      <c r="R448" s="348"/>
      <c r="S448" s="348"/>
      <c r="T448" s="348"/>
      <c r="U448" s="34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39" t="s">
        <v>393</v>
      </c>
      <c r="C449" s="177" t="s">
        <v>395</v>
      </c>
      <c r="D449" s="107">
        <v>5</v>
      </c>
      <c r="E449" s="107"/>
      <c r="F449" s="107"/>
      <c r="G449" s="127"/>
      <c r="H449" s="34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48"/>
      <c r="P449" s="348"/>
      <c r="Q449" s="348"/>
      <c r="R449" s="348"/>
      <c r="S449" s="348"/>
      <c r="T449" s="348"/>
      <c r="U449" s="34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39" t="s">
        <v>393</v>
      </c>
      <c r="C450" s="177" t="s">
        <v>402</v>
      </c>
      <c r="D450" s="107">
        <v>5</v>
      </c>
      <c r="E450" s="107"/>
      <c r="F450" s="107"/>
      <c r="G450" s="127"/>
      <c r="H450" s="34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48"/>
      <c r="P450" s="348"/>
      <c r="Q450" s="348"/>
      <c r="R450" s="348"/>
      <c r="S450" s="348"/>
      <c r="T450" s="348"/>
      <c r="U450" s="34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39" t="s">
        <v>404</v>
      </c>
      <c r="C451" s="177" t="s">
        <v>405</v>
      </c>
      <c r="D451" s="107">
        <v>5</v>
      </c>
      <c r="E451" s="107"/>
      <c r="F451" s="107"/>
      <c r="G451" s="127"/>
      <c r="H451" s="34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48"/>
      <c r="P451" s="348"/>
      <c r="Q451" s="348"/>
      <c r="R451" s="348"/>
      <c r="S451" s="348"/>
      <c r="T451" s="348"/>
      <c r="U451" s="34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39" t="s">
        <v>342</v>
      </c>
      <c r="C452" s="177" t="s">
        <v>372</v>
      </c>
      <c r="D452" s="107">
        <v>5</v>
      </c>
      <c r="E452" s="107"/>
      <c r="F452" s="107"/>
      <c r="G452" s="127"/>
      <c r="H452" s="34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48"/>
      <c r="P452" s="348"/>
      <c r="Q452" s="348"/>
      <c r="R452" s="348"/>
      <c r="S452" s="348"/>
      <c r="T452" s="348"/>
      <c r="U452" s="34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39" t="s">
        <v>343</v>
      </c>
      <c r="C453" s="125" t="s">
        <v>345</v>
      </c>
      <c r="D453" s="107">
        <v>5</v>
      </c>
      <c r="E453" s="107"/>
      <c r="F453" s="107"/>
      <c r="G453" s="127"/>
      <c r="H453" s="34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48"/>
      <c r="P453" s="348"/>
      <c r="Q453" s="348"/>
      <c r="R453" s="348"/>
      <c r="S453" s="348"/>
      <c r="T453" s="348"/>
      <c r="U453" s="34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39" t="s">
        <v>343</v>
      </c>
      <c r="C454" s="125" t="s">
        <v>347</v>
      </c>
      <c r="D454" s="107">
        <v>5</v>
      </c>
      <c r="E454" s="107"/>
      <c r="F454" s="107"/>
      <c r="G454" s="127"/>
      <c r="H454" s="34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48"/>
      <c r="P454" s="348"/>
      <c r="Q454" s="348"/>
      <c r="R454" s="348"/>
      <c r="S454" s="348"/>
      <c r="T454" s="348"/>
      <c r="U454" s="34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4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48"/>
      <c r="P455" s="348"/>
      <c r="Q455" s="348"/>
      <c r="R455" s="348"/>
      <c r="S455" s="348"/>
      <c r="T455" s="348"/>
      <c r="U455" s="34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4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48"/>
      <c r="P456" s="348"/>
      <c r="Q456" s="348"/>
      <c r="R456" s="348"/>
      <c r="S456" s="348"/>
      <c r="T456" s="348"/>
      <c r="U456" s="34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420</v>
      </c>
      <c r="D457" s="107"/>
      <c r="E457" s="107"/>
      <c r="F457" s="107"/>
      <c r="G457" s="127"/>
      <c r="H457" s="34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48"/>
      <c r="P457" s="348"/>
      <c r="Q457" s="348"/>
      <c r="R457" s="348"/>
      <c r="S457" s="348"/>
      <c r="T457" s="348"/>
      <c r="U457" s="34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4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48"/>
      <c r="P458" s="348"/>
      <c r="Q458" s="348"/>
      <c r="R458" s="348"/>
      <c r="S458" s="348"/>
      <c r="T458" s="348"/>
      <c r="U458" s="34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4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48"/>
      <c r="P459" s="348"/>
      <c r="Q459" s="348"/>
      <c r="R459" s="348"/>
      <c r="S459" s="348"/>
      <c r="T459" s="348"/>
      <c r="U459" s="34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4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48"/>
      <c r="P460" s="348"/>
      <c r="Q460" s="348"/>
      <c r="R460" s="348"/>
      <c r="S460" s="348"/>
      <c r="T460" s="348"/>
      <c r="U460" s="34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4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48"/>
      <c r="P461" s="348"/>
      <c r="Q461" s="348"/>
      <c r="R461" s="348"/>
      <c r="S461" s="348"/>
      <c r="T461" s="348"/>
      <c r="U461" s="34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387"/>
      <c r="G462" s="127"/>
      <c r="H462" s="340">
        <f>D462*G462</f>
        <v>0</v>
      </c>
      <c r="I462" s="128"/>
      <c r="J462" s="129" t="str">
        <f t="array" ref="J462">IF(ISERROR(G462/I462),"",G462/I462)</f>
        <v/>
      </c>
      <c r="K462" s="34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48"/>
      <c r="P462" s="348"/>
      <c r="Q462" s="348"/>
      <c r="R462" s="348"/>
      <c r="S462" s="348"/>
      <c r="T462" s="348"/>
      <c r="U462" s="34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11" t="s">
        <v>224</v>
      </c>
      <c r="B463" s="612"/>
      <c r="C463" s="34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4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48"/>
      <c r="P464" s="348"/>
      <c r="Q464" s="348"/>
      <c r="R464" s="348"/>
      <c r="S464" s="348"/>
      <c r="T464" s="348"/>
      <c r="U464" s="34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4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48"/>
      <c r="P465" s="348"/>
      <c r="Q465" s="348"/>
      <c r="R465" s="348"/>
      <c r="S465" s="348"/>
      <c r="T465" s="348"/>
      <c r="U465" s="34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4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48"/>
      <c r="P466" s="348"/>
      <c r="Q466" s="348"/>
      <c r="R466" s="348"/>
      <c r="S466" s="348"/>
      <c r="T466" s="348"/>
      <c r="U466" s="34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4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48"/>
      <c r="P467" s="348"/>
      <c r="Q467" s="348"/>
      <c r="R467" s="348"/>
      <c r="S467" s="348"/>
      <c r="T467" s="348"/>
      <c r="U467" s="34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45" t="s">
        <v>203</v>
      </c>
      <c r="D468" s="107">
        <v>5.03</v>
      </c>
      <c r="E468" s="107"/>
      <c r="F468" s="107"/>
      <c r="G468" s="127"/>
      <c r="H468" s="34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48"/>
      <c r="P468" s="348"/>
      <c r="Q468" s="348"/>
      <c r="R468" s="348"/>
      <c r="S468" s="348"/>
      <c r="T468" s="348"/>
      <c r="U468" s="34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4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48"/>
      <c r="P469" s="348"/>
      <c r="Q469" s="348"/>
      <c r="R469" s="348"/>
      <c r="S469" s="348"/>
      <c r="T469" s="348"/>
      <c r="U469" s="34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4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48"/>
      <c r="P470" s="348"/>
      <c r="Q470" s="348"/>
      <c r="R470" s="348"/>
      <c r="S470" s="348"/>
      <c r="T470" s="348"/>
      <c r="U470" s="34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45" t="s">
        <v>228</v>
      </c>
      <c r="D471" s="107">
        <v>5.03</v>
      </c>
      <c r="E471" s="107"/>
      <c r="F471" s="107"/>
      <c r="G471" s="127"/>
      <c r="H471" s="34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48"/>
      <c r="P471" s="348"/>
      <c r="Q471" s="348"/>
      <c r="R471" s="348"/>
      <c r="S471" s="348"/>
      <c r="T471" s="348"/>
      <c r="U471" s="34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45" t="s">
        <v>212</v>
      </c>
      <c r="D472" s="107">
        <v>5.03</v>
      </c>
      <c r="E472" s="107"/>
      <c r="F472" s="107"/>
      <c r="G472" s="127"/>
      <c r="H472" s="34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48"/>
      <c r="P472" s="348"/>
      <c r="Q472" s="348"/>
      <c r="R472" s="348"/>
      <c r="S472" s="348"/>
      <c r="T472" s="348"/>
      <c r="U472" s="34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45" t="s">
        <v>203</v>
      </c>
      <c r="D473" s="107">
        <v>5.03</v>
      </c>
      <c r="E473" s="107"/>
      <c r="F473" s="107"/>
      <c r="G473" s="127"/>
      <c r="H473" s="34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48"/>
      <c r="P473" s="348"/>
      <c r="Q473" s="348"/>
      <c r="R473" s="348"/>
      <c r="S473" s="348"/>
      <c r="T473" s="348"/>
      <c r="U473" s="34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45" t="s">
        <v>186</v>
      </c>
      <c r="D474" s="107">
        <v>5.03</v>
      </c>
      <c r="E474" s="107"/>
      <c r="F474" s="107"/>
      <c r="G474" s="127"/>
      <c r="H474" s="34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48"/>
      <c r="P474" s="348"/>
      <c r="Q474" s="348"/>
      <c r="R474" s="348"/>
      <c r="S474" s="348"/>
      <c r="T474" s="348"/>
      <c r="U474" s="34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45" t="s">
        <v>228</v>
      </c>
      <c r="D475" s="107">
        <v>5.03</v>
      </c>
      <c r="E475" s="107"/>
      <c r="F475" s="107"/>
      <c r="G475" s="127"/>
      <c r="H475" s="34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48"/>
      <c r="P475" s="348"/>
      <c r="Q475" s="348"/>
      <c r="R475" s="348"/>
      <c r="S475" s="348"/>
      <c r="T475" s="348"/>
      <c r="U475" s="34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45" t="s">
        <v>199</v>
      </c>
      <c r="D476" s="107">
        <v>5.03</v>
      </c>
      <c r="E476" s="107"/>
      <c r="F476" s="107"/>
      <c r="G476" s="127"/>
      <c r="H476" s="34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48"/>
      <c r="P476" s="348"/>
      <c r="Q476" s="348"/>
      <c r="R476" s="348"/>
      <c r="S476" s="348"/>
      <c r="T476" s="348"/>
      <c r="U476" s="34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4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48"/>
      <c r="P477" s="348"/>
      <c r="Q477" s="348"/>
      <c r="R477" s="348"/>
      <c r="S477" s="348"/>
      <c r="T477" s="348"/>
      <c r="U477" s="34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4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48"/>
      <c r="P478" s="348"/>
      <c r="Q478" s="348"/>
      <c r="R478" s="348"/>
      <c r="S478" s="348"/>
      <c r="T478" s="348"/>
      <c r="U478" s="34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11" t="s">
        <v>231</v>
      </c>
      <c r="B479" s="612"/>
      <c r="C479" s="34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4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48"/>
      <c r="P480" s="348"/>
      <c r="Q480" s="348"/>
      <c r="R480" s="348"/>
      <c r="S480" s="348"/>
      <c r="T480" s="348"/>
      <c r="U480" s="34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4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48"/>
      <c r="P481" s="348"/>
      <c r="Q481" s="348"/>
      <c r="R481" s="348"/>
      <c r="S481" s="348"/>
      <c r="T481" s="348"/>
      <c r="U481" s="34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4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48"/>
      <c r="P482" s="348"/>
      <c r="Q482" s="348"/>
      <c r="R482" s="348"/>
      <c r="S482" s="348"/>
      <c r="T482" s="348"/>
      <c r="U482" s="34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4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48"/>
      <c r="P483" s="348"/>
      <c r="Q483" s="348"/>
      <c r="R483" s="348"/>
      <c r="S483" s="348"/>
      <c r="T483" s="348"/>
      <c r="U483" s="34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4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48"/>
      <c r="P484" s="348"/>
      <c r="Q484" s="348"/>
      <c r="R484" s="348"/>
      <c r="S484" s="348"/>
      <c r="T484" s="348"/>
      <c r="U484" s="34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4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48"/>
      <c r="P485" s="348"/>
      <c r="Q485" s="348"/>
      <c r="R485" s="348"/>
      <c r="S485" s="348"/>
      <c r="T485" s="348"/>
      <c r="U485" s="34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4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48"/>
      <c r="P486" s="348"/>
      <c r="Q486" s="348"/>
      <c r="R486" s="348"/>
      <c r="S486" s="348"/>
      <c r="T486" s="348"/>
      <c r="U486" s="34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511</v>
      </c>
      <c r="D487" s="107">
        <v>5.04</v>
      </c>
      <c r="E487" s="107"/>
      <c r="F487" s="107"/>
      <c r="G487" s="127"/>
      <c r="H487" s="34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48"/>
      <c r="P487" s="348"/>
      <c r="Q487" s="348"/>
      <c r="R487" s="348"/>
      <c r="S487" s="348"/>
      <c r="T487" s="348"/>
      <c r="U487" s="34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4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48"/>
      <c r="P488" s="348"/>
      <c r="Q488" s="348"/>
      <c r="R488" s="348"/>
      <c r="S488" s="348"/>
      <c r="T488" s="348"/>
      <c r="U488" s="34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4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48"/>
      <c r="P489" s="348"/>
      <c r="Q489" s="348"/>
      <c r="R489" s="348"/>
      <c r="S489" s="348"/>
      <c r="T489" s="348"/>
      <c r="U489" s="34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11" t="s">
        <v>234</v>
      </c>
      <c r="B490" s="612"/>
      <c r="C490" s="34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46"/>
      <c r="D491" s="107">
        <v>3.65</v>
      </c>
      <c r="E491" s="107"/>
      <c r="F491" s="387"/>
      <c r="G491" s="127"/>
      <c r="H491" s="340">
        <f t="shared" ref="H491:H505" si="127">D491*G491</f>
        <v>0</v>
      </c>
      <c r="I491" s="128"/>
      <c r="J491" s="129" t="str">
        <f t="array" ref="J491">IF(ISERROR(G491/I491),"",G491/I491)</f>
        <v/>
      </c>
      <c r="K491" s="34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8"/>
      <c r="P491" s="348"/>
      <c r="Q491" s="348"/>
      <c r="R491" s="348"/>
      <c r="S491" s="348"/>
      <c r="T491" s="348"/>
      <c r="U491" s="34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46"/>
      <c r="D492" s="107">
        <v>6.58</v>
      </c>
      <c r="E492" s="107"/>
      <c r="F492" s="107"/>
      <c r="G492" s="127"/>
      <c r="H492" s="34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8"/>
      <c r="P492" s="348"/>
      <c r="Q492" s="348"/>
      <c r="R492" s="348"/>
      <c r="S492" s="348"/>
      <c r="T492" s="348"/>
      <c r="U492" s="34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46"/>
      <c r="D493" s="107">
        <v>7.8</v>
      </c>
      <c r="E493" s="107"/>
      <c r="F493" s="107"/>
      <c r="G493" s="127"/>
      <c r="H493" s="34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48"/>
      <c r="P493" s="348"/>
      <c r="Q493" s="348"/>
      <c r="R493" s="348"/>
      <c r="S493" s="348"/>
      <c r="T493" s="348"/>
      <c r="U493" s="34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46"/>
      <c r="D494" s="107">
        <v>4.4000000000000004</v>
      </c>
      <c r="E494" s="107"/>
      <c r="F494" s="107"/>
      <c r="G494" s="127"/>
      <c r="H494" s="34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8"/>
      <c r="P494" s="348"/>
      <c r="Q494" s="348"/>
      <c r="R494" s="348"/>
      <c r="S494" s="348"/>
      <c r="T494" s="348"/>
      <c r="U494" s="34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40">
        <f t="shared" si="127"/>
        <v>0</v>
      </c>
      <c r="I495" s="128"/>
      <c r="J495" s="129"/>
      <c r="K495" s="130"/>
      <c r="L495" s="128"/>
      <c r="M495" s="108"/>
      <c r="N495" s="129"/>
      <c r="O495" s="348"/>
      <c r="P495" s="348"/>
      <c r="Q495" s="348"/>
      <c r="R495" s="348"/>
      <c r="S495" s="348"/>
      <c r="T495" s="348"/>
      <c r="U495" s="34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46"/>
      <c r="D496" s="107"/>
      <c r="E496" s="107"/>
      <c r="F496" s="107"/>
      <c r="G496" s="127"/>
      <c r="H496" s="34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48"/>
      <c r="P496" s="348"/>
      <c r="Q496" s="348"/>
      <c r="R496" s="348"/>
      <c r="S496" s="348"/>
      <c r="T496" s="348"/>
      <c r="U496" s="34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46" t="s">
        <v>239</v>
      </c>
      <c r="C497" s="346" t="s">
        <v>179</v>
      </c>
      <c r="D497" s="107">
        <v>6.04</v>
      </c>
      <c r="E497" s="107"/>
      <c r="F497" s="107"/>
      <c r="G497" s="127"/>
      <c r="H497" s="34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8"/>
      <c r="P497" s="348"/>
      <c r="Q497" s="348"/>
      <c r="R497" s="348"/>
      <c r="S497" s="348"/>
      <c r="T497" s="348"/>
      <c r="U497" s="34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46" t="s">
        <v>239</v>
      </c>
      <c r="C498" s="346" t="s">
        <v>186</v>
      </c>
      <c r="D498" s="107">
        <v>6.04</v>
      </c>
      <c r="E498" s="107"/>
      <c r="F498" s="107"/>
      <c r="G498" s="127"/>
      <c r="H498" s="34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8"/>
      <c r="P498" s="348"/>
      <c r="Q498" s="348"/>
      <c r="R498" s="348"/>
      <c r="S498" s="348"/>
      <c r="T498" s="348"/>
      <c r="U498" s="34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46" t="s">
        <v>440</v>
      </c>
      <c r="C499" s="346" t="s">
        <v>179</v>
      </c>
      <c r="D499" s="107"/>
      <c r="E499" s="107"/>
      <c r="F499" s="107"/>
      <c r="G499" s="127"/>
      <c r="H499" s="340">
        <f t="shared" si="127"/>
        <v>0</v>
      </c>
      <c r="I499" s="128"/>
      <c r="J499" s="129"/>
      <c r="K499" s="130"/>
      <c r="L499" s="128"/>
      <c r="M499" s="108"/>
      <c r="N499" s="129"/>
      <c r="O499" s="348"/>
      <c r="P499" s="348"/>
      <c r="Q499" s="348"/>
      <c r="R499" s="348"/>
      <c r="S499" s="348"/>
      <c r="T499" s="348"/>
      <c r="U499" s="34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46" t="s">
        <v>440</v>
      </c>
      <c r="C500" s="346" t="s">
        <v>186</v>
      </c>
      <c r="D500" s="107"/>
      <c r="E500" s="107"/>
      <c r="F500" s="107"/>
      <c r="G500" s="127"/>
      <c r="H500" s="340">
        <f t="shared" si="127"/>
        <v>0</v>
      </c>
      <c r="I500" s="128"/>
      <c r="J500" s="129"/>
      <c r="K500" s="130"/>
      <c r="L500" s="128"/>
      <c r="M500" s="108"/>
      <c r="N500" s="129"/>
      <c r="O500" s="348"/>
      <c r="P500" s="348"/>
      <c r="Q500" s="348"/>
      <c r="R500" s="348"/>
      <c r="S500" s="348"/>
      <c r="T500" s="348"/>
      <c r="U500" s="34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39" t="s">
        <v>240</v>
      </c>
      <c r="C501" s="125"/>
      <c r="D501" s="107">
        <v>7.3</v>
      </c>
      <c r="E501" s="107"/>
      <c r="F501" s="107"/>
      <c r="G501" s="127"/>
      <c r="H501" s="34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8"/>
      <c r="P501" s="348"/>
      <c r="Q501" s="348"/>
      <c r="R501" s="348"/>
      <c r="S501" s="348"/>
      <c r="T501" s="348"/>
      <c r="U501" s="34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39" t="s">
        <v>241</v>
      </c>
      <c r="C502" s="125"/>
      <c r="D502" s="107">
        <f>78*120/1000</f>
        <v>9.36</v>
      </c>
      <c r="E502" s="107"/>
      <c r="F502" s="107"/>
      <c r="G502" s="127"/>
      <c r="H502" s="340">
        <f t="shared" si="127"/>
        <v>0</v>
      </c>
      <c r="I502" s="128"/>
      <c r="J502" s="129"/>
      <c r="K502" s="130"/>
      <c r="L502" s="128"/>
      <c r="M502" s="108"/>
      <c r="N502" s="129"/>
      <c r="O502" s="348"/>
      <c r="P502" s="348"/>
      <c r="Q502" s="348"/>
      <c r="R502" s="348"/>
      <c r="S502" s="348"/>
      <c r="T502" s="348"/>
      <c r="U502" s="34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39" t="s">
        <v>242</v>
      </c>
      <c r="C503" s="125"/>
      <c r="D503" s="107">
        <v>4.5</v>
      </c>
      <c r="E503" s="107"/>
      <c r="F503" s="107"/>
      <c r="G503" s="127"/>
      <c r="H503" s="340">
        <f t="shared" si="127"/>
        <v>0</v>
      </c>
      <c r="I503" s="128"/>
      <c r="J503" s="129"/>
      <c r="K503" s="130"/>
      <c r="L503" s="128"/>
      <c r="M503" s="108"/>
      <c r="N503" s="129"/>
      <c r="O503" s="348"/>
      <c r="P503" s="348"/>
      <c r="Q503" s="348"/>
      <c r="R503" s="348"/>
      <c r="S503" s="348"/>
      <c r="T503" s="348"/>
      <c r="U503" s="34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39" t="s">
        <v>243</v>
      </c>
      <c r="C504" s="125"/>
      <c r="D504" s="107">
        <v>4.5</v>
      </c>
      <c r="E504" s="107"/>
      <c r="F504" s="107"/>
      <c r="G504" s="127"/>
      <c r="H504" s="340">
        <f t="shared" si="127"/>
        <v>0</v>
      </c>
      <c r="I504" s="128"/>
      <c r="J504" s="129"/>
      <c r="K504" s="130"/>
      <c r="L504" s="128"/>
      <c r="M504" s="108"/>
      <c r="N504" s="129"/>
      <c r="O504" s="348"/>
      <c r="P504" s="348"/>
      <c r="Q504" s="348"/>
      <c r="R504" s="348"/>
      <c r="S504" s="348"/>
      <c r="T504" s="348"/>
      <c r="U504" s="34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39"/>
      <c r="C505" s="125"/>
      <c r="D505" s="107"/>
      <c r="E505" s="107"/>
      <c r="F505" s="107"/>
      <c r="G505" s="127"/>
      <c r="H505" s="340">
        <f t="shared" si="127"/>
        <v>0</v>
      </c>
      <c r="I505" s="128"/>
      <c r="J505" s="129"/>
      <c r="K505" s="130"/>
      <c r="L505" s="128"/>
      <c r="M505" s="108"/>
      <c r="N505" s="129"/>
      <c r="O505" s="348"/>
      <c r="P505" s="348"/>
      <c r="Q505" s="348"/>
      <c r="R505" s="348"/>
      <c r="S505" s="348"/>
      <c r="T505" s="348"/>
      <c r="U505" s="34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11" t="s">
        <v>244</v>
      </c>
      <c r="B506" s="612"/>
      <c r="C506" s="34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13" t="s">
        <v>246</v>
      </c>
      <c r="B507" s="614"/>
      <c r="C507" s="614"/>
      <c r="D507" s="614"/>
      <c r="E507" s="614"/>
      <c r="F507" s="61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6" t="s">
        <v>471</v>
      </c>
      <c r="B508" s="342" t="s">
        <v>247</v>
      </c>
      <c r="C508" s="599" t="s">
        <v>248</v>
      </c>
      <c r="D508" s="600"/>
      <c r="E508" s="670" t="s">
        <v>249</v>
      </c>
      <c r="F508" s="670"/>
      <c r="G508" s="577" t="s">
        <v>250</v>
      </c>
      <c r="H508" s="577"/>
      <c r="I508" s="607" t="s">
        <v>251</v>
      </c>
      <c r="J508" s="607"/>
      <c r="K508" s="607" t="s">
        <v>252</v>
      </c>
      <c r="L508" s="607"/>
      <c r="M508" s="607" t="s">
        <v>253</v>
      </c>
      <c r="N508" s="607"/>
      <c r="O508" s="607" t="s">
        <v>254</v>
      </c>
      <c r="P508" s="577" t="s">
        <v>255</v>
      </c>
      <c r="Q508" s="577"/>
      <c r="R508" s="577" t="s">
        <v>252</v>
      </c>
      <c r="S508" s="577"/>
      <c r="T508" s="577" t="s">
        <v>256</v>
      </c>
      <c r="U508" s="577"/>
      <c r="V508" s="577" t="s">
        <v>257</v>
      </c>
      <c r="W508" s="577"/>
      <c r="X508" s="577" t="s">
        <v>252</v>
      </c>
      <c r="Y508" s="577"/>
      <c r="Z508" s="577" t="s">
        <v>256</v>
      </c>
      <c r="AA508" s="577"/>
    </row>
    <row r="509" spans="1:27" ht="20.100000000000001" hidden="1" customHeight="1">
      <c r="A509" s="617"/>
      <c r="B509" s="342" t="s">
        <v>258</v>
      </c>
      <c r="C509" s="599">
        <v>0</v>
      </c>
      <c r="D509" s="600"/>
      <c r="E509" s="670">
        <f>C509*11</f>
        <v>0</v>
      </c>
      <c r="F509" s="670"/>
      <c r="G509" s="577">
        <v>0</v>
      </c>
      <c r="H509" s="577"/>
      <c r="I509" s="610">
        <f>G509*11</f>
        <v>0</v>
      </c>
      <c r="J509" s="610"/>
      <c r="K509" s="610">
        <f>E509-I509</f>
        <v>0</v>
      </c>
      <c r="L509" s="610"/>
      <c r="M509" s="608" t="str">
        <f>IF(ISERROR(K509/E509),"",K509/E509)</f>
        <v/>
      </c>
      <c r="N509" s="608"/>
      <c r="O509" s="607"/>
      <c r="P509" s="577" t="s">
        <v>201</v>
      </c>
      <c r="Q509" s="577"/>
      <c r="R509" s="606">
        <f>SUM(O370:U370)</f>
        <v>0</v>
      </c>
      <c r="S509" s="606"/>
      <c r="T509" s="601" t="str">
        <f t="array" ref="T509">IF(ISERROR(R509/R516),"",R509/R516)</f>
        <v/>
      </c>
      <c r="U509" s="601"/>
      <c r="V509" s="577" t="s">
        <v>259</v>
      </c>
      <c r="W509" s="577"/>
      <c r="X509" s="604">
        <f>SUM(O370,O428,O463,O479,O490,O506)</f>
        <v>0</v>
      </c>
      <c r="Y509" s="604"/>
      <c r="Z509" s="601" t="str">
        <f t="array" ref="Z509">IF(ISERROR(X509/X516),"",X509/X516)</f>
        <v/>
      </c>
      <c r="AA509" s="601"/>
    </row>
    <row r="510" spans="1:27" ht="20.100000000000001" hidden="1" customHeight="1">
      <c r="A510" s="617"/>
      <c r="B510" s="342" t="s">
        <v>260</v>
      </c>
      <c r="C510" s="599">
        <v>0</v>
      </c>
      <c r="D510" s="600"/>
      <c r="E510" s="670">
        <f>C510*11</f>
        <v>0</v>
      </c>
      <c r="F510" s="670"/>
      <c r="G510" s="577">
        <v>0</v>
      </c>
      <c r="H510" s="577"/>
      <c r="I510" s="610">
        <f>G510*11</f>
        <v>0</v>
      </c>
      <c r="J510" s="610"/>
      <c r="K510" s="610">
        <f>E510-I510</f>
        <v>0</v>
      </c>
      <c r="L510" s="610"/>
      <c r="M510" s="608" t="str">
        <f>IF(ISERROR(K510/E510),"",K510/E510)</f>
        <v/>
      </c>
      <c r="N510" s="608"/>
      <c r="O510" s="607"/>
      <c r="P510" s="577" t="s">
        <v>216</v>
      </c>
      <c r="Q510" s="577"/>
      <c r="R510" s="606">
        <f>SUM(O428:U428)</f>
        <v>0</v>
      </c>
      <c r="S510" s="606"/>
      <c r="T510" s="601" t="str">
        <f>IF(ISERROR(R510/R516),"",R510/R516)</f>
        <v/>
      </c>
      <c r="U510" s="601"/>
      <c r="V510" s="577" t="s">
        <v>261</v>
      </c>
      <c r="W510" s="577"/>
      <c r="X510" s="604">
        <f>SUM(O371,O429,O464,O480,O491,O507)</f>
        <v>0</v>
      </c>
      <c r="Y510" s="604"/>
      <c r="Z510" s="601" t="str">
        <f>IF(ISERROR(X510/X516),"",X510/X516)</f>
        <v/>
      </c>
      <c r="AA510" s="601"/>
    </row>
    <row r="511" spans="1:27" ht="20.100000000000001" hidden="1" customHeight="1">
      <c r="A511" s="617"/>
      <c r="B511" s="342" t="s">
        <v>262</v>
      </c>
      <c r="C511" s="599">
        <v>0</v>
      </c>
      <c r="D511" s="600"/>
      <c r="E511" s="670">
        <f>C511*11</f>
        <v>0</v>
      </c>
      <c r="F511" s="670"/>
      <c r="G511" s="577">
        <v>0</v>
      </c>
      <c r="H511" s="577"/>
      <c r="I511" s="610">
        <f>G511*11</f>
        <v>0</v>
      </c>
      <c r="J511" s="610"/>
      <c r="K511" s="610">
        <f>E511-I511</f>
        <v>0</v>
      </c>
      <c r="L511" s="610"/>
      <c r="M511" s="608" t="str">
        <f>IF(ISERROR(K511/E511),"",K511/E511)</f>
        <v/>
      </c>
      <c r="N511" s="608"/>
      <c r="O511" s="607"/>
      <c r="P511" s="577" t="s">
        <v>224</v>
      </c>
      <c r="Q511" s="577"/>
      <c r="R511" s="606">
        <f>SUM(O463:U463)</f>
        <v>0</v>
      </c>
      <c r="S511" s="606"/>
      <c r="T511" s="601" t="str">
        <f>IF(ISERROR(R511/R516),"",R511/R516)</f>
        <v/>
      </c>
      <c r="U511" s="601"/>
      <c r="V511" s="577" t="s">
        <v>263</v>
      </c>
      <c r="W511" s="577"/>
      <c r="X511" s="604">
        <f>SUM(O373,O430,O465,O481,O492,O508)</f>
        <v>0</v>
      </c>
      <c r="Y511" s="604"/>
      <c r="Z511" s="601" t="str">
        <f>IF(ISERROR(X511/X516),"",X511/X516)</f>
        <v/>
      </c>
      <c r="AA511" s="601"/>
    </row>
    <row r="512" spans="1:27" ht="20.100000000000001" hidden="1" customHeight="1">
      <c r="A512" s="617"/>
      <c r="B512" s="342" t="s">
        <v>264</v>
      </c>
      <c r="C512" s="599">
        <v>1</v>
      </c>
      <c r="D512" s="600"/>
      <c r="E512" s="670">
        <f>C512*11</f>
        <v>11</v>
      </c>
      <c r="F512" s="670"/>
      <c r="G512" s="577">
        <v>1</v>
      </c>
      <c r="H512" s="577"/>
      <c r="I512" s="610">
        <f>G512*11</f>
        <v>11</v>
      </c>
      <c r="J512" s="610"/>
      <c r="K512" s="610">
        <f>E512-I512</f>
        <v>0</v>
      </c>
      <c r="L512" s="610"/>
      <c r="M512" s="608">
        <f>IF(ISERROR(K512/E512),"",K512/E512)</f>
        <v>0</v>
      </c>
      <c r="N512" s="608"/>
      <c r="O512" s="607"/>
      <c r="P512" s="577" t="s">
        <v>231</v>
      </c>
      <c r="Q512" s="577"/>
      <c r="R512" s="606">
        <f>SUM(O479:U479)</f>
        <v>0</v>
      </c>
      <c r="S512" s="606"/>
      <c r="T512" s="601" t="str">
        <f>IF(ISERROR(R512/R516),"",R512/R516)</f>
        <v/>
      </c>
      <c r="U512" s="601"/>
      <c r="V512" s="577" t="s">
        <v>265</v>
      </c>
      <c r="W512" s="577"/>
      <c r="X512" s="604">
        <f>SUM(O374,O431,O466,O482,O493,O509)</f>
        <v>0</v>
      </c>
      <c r="Y512" s="604"/>
      <c r="Z512" s="601" t="str">
        <f>IF(ISERROR(X512/X516),"",X512/X516)</f>
        <v/>
      </c>
      <c r="AA512" s="601"/>
    </row>
    <row r="513" spans="1:27" ht="20.100000000000001" hidden="1" customHeight="1">
      <c r="A513" s="618"/>
      <c r="B513" s="342" t="s">
        <v>266</v>
      </c>
      <c r="C513" s="609">
        <f>SUM(C509:D512)</f>
        <v>1</v>
      </c>
      <c r="D513" s="583"/>
      <c r="E513" s="670">
        <f>SUM(E509:F512)</f>
        <v>11</v>
      </c>
      <c r="F513" s="670"/>
      <c r="G513" s="577">
        <f>SUM(G509:H512)</f>
        <v>1</v>
      </c>
      <c r="H513" s="577"/>
      <c r="I513" s="610">
        <f>SUM(I509:J512)</f>
        <v>11</v>
      </c>
      <c r="J513" s="610"/>
      <c r="K513" s="610">
        <f>SUM(K509:L512)</f>
        <v>0</v>
      </c>
      <c r="L513" s="610"/>
      <c r="M513" s="608">
        <f>IF(ISERROR(K513/E513),"",K513/E513)</f>
        <v>0</v>
      </c>
      <c r="N513" s="608"/>
      <c r="O513" s="607"/>
      <c r="P513" s="577" t="s">
        <v>234</v>
      </c>
      <c r="Q513" s="577"/>
      <c r="R513" s="606">
        <f>SUM(O490:U490)</f>
        <v>0</v>
      </c>
      <c r="S513" s="606"/>
      <c r="T513" s="601" t="str">
        <f>IF(ISERROR(R513/R516),"",R513/R516)</f>
        <v/>
      </c>
      <c r="U513" s="601"/>
      <c r="V513" s="577" t="s">
        <v>267</v>
      </c>
      <c r="W513" s="577"/>
      <c r="X513" s="604">
        <f>SUM(O375,O432,O467,O483,O494,O510)</f>
        <v>0</v>
      </c>
      <c r="Y513" s="604"/>
      <c r="Z513" s="601" t="str">
        <f>IF(ISERROR(X513/X516),"",X513/X516)</f>
        <v/>
      </c>
      <c r="AA513" s="601"/>
    </row>
    <row r="514" spans="1:27" ht="20.100000000000001" hidden="1" customHeight="1">
      <c r="A514" s="261" t="s">
        <v>472</v>
      </c>
      <c r="B514" s="342">
        <f>G507</f>
        <v>0</v>
      </c>
      <c r="C514" s="587" t="s">
        <v>269</v>
      </c>
      <c r="D514" s="586"/>
      <c r="E514" s="669">
        <f>H507</f>
        <v>0</v>
      </c>
      <c r="F514" s="669"/>
      <c r="G514" s="577" t="s">
        <v>270</v>
      </c>
      <c r="H514" s="577"/>
      <c r="I514" s="605" t="str">
        <f>L507</f>
        <v/>
      </c>
      <c r="J514" s="605"/>
      <c r="K514" s="607" t="s">
        <v>271</v>
      </c>
      <c r="L514" s="607"/>
      <c r="M514" s="605" t="str">
        <f>J507</f>
        <v/>
      </c>
      <c r="N514" s="605"/>
      <c r="O514" s="607"/>
      <c r="P514" s="577" t="s">
        <v>244</v>
      </c>
      <c r="Q514" s="577"/>
      <c r="R514" s="606">
        <f>SUM(O506:U506)</f>
        <v>0</v>
      </c>
      <c r="S514" s="606"/>
      <c r="T514" s="601" t="str">
        <f>IF(ISERROR(R514/R516),"",R514/R516)</f>
        <v/>
      </c>
      <c r="U514" s="601"/>
      <c r="V514" s="577" t="s">
        <v>272</v>
      </c>
      <c r="W514" s="577"/>
      <c r="X514" s="604">
        <f>SUM(O376,O433,O468,O484,O495,O511)</f>
        <v>0</v>
      </c>
      <c r="Y514" s="604"/>
      <c r="Z514" s="601" t="str">
        <f>IF(ISERROR(X514/X516),"",X514/X516)</f>
        <v/>
      </c>
      <c r="AA514" s="601"/>
    </row>
    <row r="515" spans="1:27" ht="20.100000000000001" hidden="1" customHeight="1">
      <c r="A515" s="262" t="s">
        <v>473</v>
      </c>
      <c r="B515" s="342">
        <f>I507+C513</f>
        <v>1</v>
      </c>
      <c r="C515" s="584" t="s">
        <v>251</v>
      </c>
      <c r="D515" s="585"/>
      <c r="E515" s="669">
        <f>K507+I513</f>
        <v>11</v>
      </c>
      <c r="F515" s="669"/>
      <c r="G515" s="577" t="s">
        <v>274</v>
      </c>
      <c r="H515" s="577"/>
      <c r="I515" s="605">
        <f>B515-E515</f>
        <v>-10</v>
      </c>
      <c r="J515" s="605"/>
      <c r="K515" s="607" t="s">
        <v>275</v>
      </c>
      <c r="L515" s="607"/>
      <c r="M515" s="608">
        <f>IF(ISERROR(I515/E515),"",I515/E515)</f>
        <v>-0.90909090909090906</v>
      </c>
      <c r="N515" s="608"/>
      <c r="O515" s="607"/>
      <c r="P515" s="577" t="s">
        <v>245</v>
      </c>
      <c r="Q515" s="577"/>
      <c r="R515" s="606"/>
      <c r="S515" s="606"/>
      <c r="T515" s="601" t="str">
        <f>IF(ISERROR(R515/R516),"",R515/R516)</f>
        <v/>
      </c>
      <c r="U515" s="601"/>
      <c r="V515" s="577" t="s">
        <v>264</v>
      </c>
      <c r="W515" s="577"/>
      <c r="X515" s="604">
        <f>SUM(O377,O434,O469,O489,O496,O512)</f>
        <v>0</v>
      </c>
      <c r="Y515" s="604"/>
      <c r="Z515" s="601" t="str">
        <f>IF(ISERROR(X515/X516),"",X515/X516)</f>
        <v/>
      </c>
      <c r="AA515" s="601"/>
    </row>
    <row r="516" spans="1:27" ht="20.100000000000001" hidden="1" customHeight="1">
      <c r="A516" s="262" t="s">
        <v>474</v>
      </c>
      <c r="B516" s="342">
        <f>N507</f>
        <v>0</v>
      </c>
      <c r="C516" s="584" t="s">
        <v>277</v>
      </c>
      <c r="D516" s="585"/>
      <c r="E516" s="669">
        <f>IF(ISERROR(B516/B515),"",B516/B515)</f>
        <v>0</v>
      </c>
      <c r="F516" s="669"/>
      <c r="G516" s="577" t="s">
        <v>278</v>
      </c>
      <c r="H516" s="577"/>
      <c r="I516" s="607">
        <f>V507</f>
        <v>0</v>
      </c>
      <c r="J516" s="607"/>
      <c r="K516" s="607" t="s">
        <v>279</v>
      </c>
      <c r="L516" s="607"/>
      <c r="M516" s="608" t="str">
        <f t="array" ref="M516">IF(ISERROR(I516/B514),"",I516/B514)</f>
        <v/>
      </c>
      <c r="N516" s="608"/>
      <c r="O516" s="607"/>
      <c r="P516" s="577" t="s">
        <v>266</v>
      </c>
      <c r="Q516" s="577"/>
      <c r="R516" s="606">
        <f>SUM(R509:S515)</f>
        <v>0</v>
      </c>
      <c r="S516" s="606"/>
      <c r="T516" s="601"/>
      <c r="U516" s="601"/>
      <c r="V516" s="577" t="s">
        <v>266</v>
      </c>
      <c r="W516" s="577"/>
      <c r="X516" s="604">
        <f>SUM(X509:Y515)</f>
        <v>0</v>
      </c>
      <c r="Y516" s="604"/>
      <c r="Z516" s="601"/>
      <c r="AA516" s="60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03" t="str">
        <f>IF(ISERROR(#REF!/#REF!),"",#REF!/#REF!)</f>
        <v/>
      </c>
      <c r="H517" s="603"/>
      <c r="I517" s="603"/>
      <c r="J517" s="124"/>
      <c r="K517" s="151"/>
      <c r="L517" s="121"/>
      <c r="M517" s="121"/>
      <c r="N517" s="603" t="str">
        <f>IF(ISERROR(G517/#REF!),"",G517/#REF!)</f>
        <v/>
      </c>
      <c r="O517" s="603"/>
      <c r="P517" s="603"/>
      <c r="Q517" s="603"/>
      <c r="R517" s="603"/>
      <c r="S517" s="34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90" t="s">
        <v>268</v>
      </c>
      <c r="B519" s="590"/>
      <c r="C519" s="599">
        <f>SUM(B171,B342,B514)</f>
        <v>0</v>
      </c>
      <c r="D519" s="600"/>
      <c r="E519" s="669" t="s">
        <v>269</v>
      </c>
      <c r="F519" s="669"/>
      <c r="G519" s="602">
        <f>SUM(E171,E342,E514)</f>
        <v>0</v>
      </c>
      <c r="H519" s="602"/>
      <c r="I519" s="577" t="s">
        <v>270</v>
      </c>
      <c r="J519" s="590"/>
      <c r="K519" s="599">
        <f>IF(ISERROR(C519/G520),"",C519/G520)</f>
        <v>0</v>
      </c>
      <c r="L519" s="600"/>
      <c r="M519" s="577" t="s">
        <v>271</v>
      </c>
      <c r="N519" s="577"/>
      <c r="O519" s="578">
        <f t="array" ref="O519">IF(ISERROR(C519/C520),"",C519/C520)</f>
        <v>0</v>
      </c>
      <c r="P519" s="57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7" t="s">
        <v>273</v>
      </c>
      <c r="B520" s="577"/>
      <c r="C520" s="599">
        <f>SUM(B172,B343,B515)</f>
        <v>7</v>
      </c>
      <c r="D520" s="600"/>
      <c r="E520" s="669" t="s">
        <v>251</v>
      </c>
      <c r="F520" s="669"/>
      <c r="G520" s="602">
        <f>SUM(E172,E343,E515)</f>
        <v>82</v>
      </c>
      <c r="H520" s="602"/>
      <c r="I520" s="584" t="s">
        <v>274</v>
      </c>
      <c r="J520" s="585"/>
      <c r="K520" s="587">
        <f>C520-G520</f>
        <v>-75</v>
      </c>
      <c r="L520" s="586"/>
      <c r="M520" s="587" t="s">
        <v>275</v>
      </c>
      <c r="N520" s="586"/>
      <c r="O520" s="591">
        <f>IF(ISERROR(K520/C520),"",K520/C520)</f>
        <v>-10.714285714285714</v>
      </c>
      <c r="P520" s="59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4" t="s">
        <v>276</v>
      </c>
      <c r="B521" s="585"/>
      <c r="C521" s="599">
        <f>SUM(B173,B344,B516)</f>
        <v>0</v>
      </c>
      <c r="D521" s="600"/>
      <c r="E521" s="667" t="s">
        <v>277</v>
      </c>
      <c r="F521" s="668"/>
      <c r="G521" s="601">
        <f>IF(ISERROR(C521/C520),"",C521/C520)</f>
        <v>0</v>
      </c>
      <c r="H521" s="601"/>
      <c r="I521" s="577" t="s">
        <v>278</v>
      </c>
      <c r="J521" s="590"/>
      <c r="K521" s="602">
        <f>SUM(I173,I344,I516)</f>
        <v>0</v>
      </c>
      <c r="L521" s="602"/>
      <c r="M521" s="590" t="s">
        <v>279</v>
      </c>
      <c r="N521" s="590"/>
      <c r="O521" s="591" t="str">
        <f t="array" ref="O521">IF(ISERROR(K521/C519),"",K521/C519)</f>
        <v/>
      </c>
      <c r="P521" s="59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34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4" t="s">
        <v>298</v>
      </c>
      <c r="B523" s="585"/>
      <c r="C523" s="584" t="s">
        <v>299</v>
      </c>
      <c r="D523" s="585"/>
      <c r="E523" s="667" t="s">
        <v>256</v>
      </c>
      <c r="F523" s="668"/>
      <c r="G523" s="593" t="s">
        <v>254</v>
      </c>
      <c r="H523" s="594"/>
      <c r="I523" s="584" t="s">
        <v>255</v>
      </c>
      <c r="J523" s="586"/>
      <c r="K523" s="584" t="s">
        <v>300</v>
      </c>
      <c r="L523" s="585"/>
      <c r="M523" s="584" t="s">
        <v>256</v>
      </c>
      <c r="N523" s="585"/>
      <c r="O523" s="577" t="s">
        <v>257</v>
      </c>
      <c r="P523" s="577"/>
      <c r="Q523" s="584" t="s">
        <v>300</v>
      </c>
      <c r="R523" s="585"/>
      <c r="S523" s="584" t="s">
        <v>256</v>
      </c>
      <c r="T523" s="58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89" t="s">
        <v>201</v>
      </c>
      <c r="B524" s="585"/>
      <c r="C524" s="584">
        <f>SUM(G28,G199,G370)</f>
        <v>0</v>
      </c>
      <c r="D524" s="585"/>
      <c r="E524" s="667" t="str">
        <f>IF(ISERROR(C524/C530),"",C524/C530)</f>
        <v/>
      </c>
      <c r="F524" s="668"/>
      <c r="G524" s="595"/>
      <c r="H524" s="596"/>
      <c r="I524" s="582" t="s">
        <v>301</v>
      </c>
      <c r="J524" s="588"/>
      <c r="K524" s="587">
        <f t="shared" ref="K524:K529" si="130">SUM(R166,U337,U509)</f>
        <v>0</v>
      </c>
      <c r="L524" s="586"/>
      <c r="M524" s="580" t="str">
        <f t="array" ref="M524">IF(ISERROR(K524/K530),"",K524/K530)</f>
        <v/>
      </c>
      <c r="N524" s="581"/>
      <c r="O524" s="577" t="s">
        <v>259</v>
      </c>
      <c r="P524" s="577"/>
      <c r="Q524" s="578">
        <f t="shared" ref="Q524:Q529" si="131">SUM(X166,AA337,AA509)</f>
        <v>0</v>
      </c>
      <c r="R524" s="579"/>
      <c r="S524" s="580" t="str">
        <f t="array" ref="S524">IF(ISERROR(Q524/Q530),"",Q524/Q530)</f>
        <v/>
      </c>
      <c r="T524" s="58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89" t="s">
        <v>216</v>
      </c>
      <c r="B525" s="585"/>
      <c r="C525" s="584">
        <f>SUM(G86,G257,G428)</f>
        <v>0</v>
      </c>
      <c r="D525" s="585"/>
      <c r="E525" s="667" t="str">
        <f>IF(ISERROR(C525/C530),"",C525/C530)</f>
        <v/>
      </c>
      <c r="F525" s="668"/>
      <c r="G525" s="595"/>
      <c r="H525" s="596"/>
      <c r="I525" s="582" t="s">
        <v>302</v>
      </c>
      <c r="J525" s="588"/>
      <c r="K525" s="587">
        <f t="shared" si="130"/>
        <v>0</v>
      </c>
      <c r="L525" s="586"/>
      <c r="M525" s="580" t="str">
        <f>IF(ISERROR(K525/K530),"",K525/K530)</f>
        <v/>
      </c>
      <c r="N525" s="581"/>
      <c r="O525" s="577" t="s">
        <v>261</v>
      </c>
      <c r="P525" s="577"/>
      <c r="Q525" s="578">
        <f t="shared" si="131"/>
        <v>0</v>
      </c>
      <c r="R525" s="579"/>
      <c r="S525" s="580" t="str">
        <f>IF(ISERROR(Q525/Q530),"",Q525/Q530)</f>
        <v/>
      </c>
      <c r="T525" s="58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89" t="s">
        <v>224</v>
      </c>
      <c r="B526" s="585"/>
      <c r="C526" s="584">
        <f>SUM(G121,G292,G463)</f>
        <v>0</v>
      </c>
      <c r="D526" s="585"/>
      <c r="E526" s="667" t="str">
        <f>IF(ISERROR(C526/C530),"",C526/C530)</f>
        <v/>
      </c>
      <c r="F526" s="668"/>
      <c r="G526" s="595"/>
      <c r="H526" s="596"/>
      <c r="I526" s="582" t="s">
        <v>303</v>
      </c>
      <c r="J526" s="588"/>
      <c r="K526" s="587">
        <f t="shared" si="130"/>
        <v>0</v>
      </c>
      <c r="L526" s="586"/>
      <c r="M526" s="580" t="str">
        <f>IF(ISERROR(K526/K530),"",K526/K530)</f>
        <v/>
      </c>
      <c r="N526" s="581"/>
      <c r="O526" s="577" t="s">
        <v>263</v>
      </c>
      <c r="P526" s="577"/>
      <c r="Q526" s="578">
        <f t="shared" si="131"/>
        <v>0</v>
      </c>
      <c r="R526" s="579"/>
      <c r="S526" s="580" t="str">
        <f>IF(ISERROR(Q526/Q530),"",Q526/Q530)</f>
        <v/>
      </c>
      <c r="T526" s="58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89" t="s">
        <v>231</v>
      </c>
      <c r="B527" s="585"/>
      <c r="C527" s="584">
        <f>SUM(G137,G308,G479)</f>
        <v>0</v>
      </c>
      <c r="D527" s="585"/>
      <c r="E527" s="667" t="str">
        <f>IF(ISERROR(C527/C530),"",C527/C530)</f>
        <v/>
      </c>
      <c r="F527" s="668"/>
      <c r="G527" s="595"/>
      <c r="H527" s="596"/>
      <c r="I527" s="582" t="s">
        <v>304</v>
      </c>
      <c r="J527" s="588"/>
      <c r="K527" s="587">
        <f t="shared" si="130"/>
        <v>0</v>
      </c>
      <c r="L527" s="586"/>
      <c r="M527" s="580" t="str">
        <f>IF(ISERROR(K527/K530),"",K527/K530)</f>
        <v/>
      </c>
      <c r="N527" s="581"/>
      <c r="O527" s="577" t="s">
        <v>305</v>
      </c>
      <c r="P527" s="577"/>
      <c r="Q527" s="578">
        <f t="shared" si="131"/>
        <v>0</v>
      </c>
      <c r="R527" s="579"/>
      <c r="S527" s="580" t="str">
        <f>IF(ISERROR(Q527/Q530),"",Q527/Q530)</f>
        <v/>
      </c>
      <c r="T527" s="58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89" t="s">
        <v>234</v>
      </c>
      <c r="B528" s="585"/>
      <c r="C528" s="584">
        <f>SUM(G148,G319,G490)</f>
        <v>0</v>
      </c>
      <c r="D528" s="585"/>
      <c r="E528" s="667" t="str">
        <f>IF(ISERROR(C528/C530),"",C528/C530)</f>
        <v/>
      </c>
      <c r="F528" s="668"/>
      <c r="G528" s="595"/>
      <c r="H528" s="596"/>
      <c r="I528" s="582" t="s">
        <v>306</v>
      </c>
      <c r="J528" s="588"/>
      <c r="K528" s="587">
        <f t="shared" si="130"/>
        <v>0</v>
      </c>
      <c r="L528" s="586"/>
      <c r="M528" s="580" t="str">
        <f>IF(ISERROR(K528/K530),"",K528/K530)</f>
        <v/>
      </c>
      <c r="N528" s="581"/>
      <c r="O528" s="577" t="s">
        <v>267</v>
      </c>
      <c r="P528" s="577"/>
      <c r="Q528" s="578">
        <f t="shared" si="131"/>
        <v>0</v>
      </c>
      <c r="R528" s="579"/>
      <c r="S528" s="580" t="str">
        <f>IF(ISERROR(Q528/Q530),"",Q528/Q530)</f>
        <v/>
      </c>
      <c r="T528" s="58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89" t="s">
        <v>244</v>
      </c>
      <c r="B529" s="585"/>
      <c r="C529" s="584">
        <f>SUM(G163,G334,G506)</f>
        <v>0</v>
      </c>
      <c r="D529" s="585"/>
      <c r="E529" s="667" t="str">
        <f>IF(ISERROR(C529/C530),"",C529/C530)</f>
        <v/>
      </c>
      <c r="F529" s="668"/>
      <c r="G529" s="595"/>
      <c r="H529" s="596"/>
      <c r="I529" s="582" t="s">
        <v>307</v>
      </c>
      <c r="J529" s="588"/>
      <c r="K529" s="587">
        <f t="shared" si="130"/>
        <v>0</v>
      </c>
      <c r="L529" s="586"/>
      <c r="M529" s="580" t="str">
        <f>IF(ISERROR(K529/K530),"",K529/K530)</f>
        <v/>
      </c>
      <c r="N529" s="581"/>
      <c r="O529" s="577" t="s">
        <v>272</v>
      </c>
      <c r="P529" s="577"/>
      <c r="Q529" s="578">
        <f t="shared" si="131"/>
        <v>0</v>
      </c>
      <c r="R529" s="579"/>
      <c r="S529" s="580" t="str">
        <f>IF(ISERROR(Q529/Q530),"",Q529/Q530)</f>
        <v/>
      </c>
      <c r="T529" s="58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4" t="s">
        <v>266</v>
      </c>
      <c r="B530" s="585"/>
      <c r="C530" s="584">
        <f>SUM(C524:C529)</f>
        <v>0</v>
      </c>
      <c r="D530" s="585"/>
      <c r="E530" s="667">
        <f>SUM(E524:F529)</f>
        <v>0</v>
      </c>
      <c r="F530" s="668"/>
      <c r="G530" s="597"/>
      <c r="H530" s="598"/>
      <c r="I530" s="584" t="s">
        <v>266</v>
      </c>
      <c r="J530" s="586"/>
      <c r="K530" s="587">
        <f>SUM(R173,U344,U516)</f>
        <v>0</v>
      </c>
      <c r="L530" s="586"/>
      <c r="M530" s="580"/>
      <c r="N530" s="581"/>
      <c r="O530" s="577" t="s">
        <v>266</v>
      </c>
      <c r="P530" s="577"/>
      <c r="Q530" s="578">
        <f>SUM(Q524:R529)</f>
        <v>0</v>
      </c>
      <c r="R530" s="579"/>
      <c r="S530" s="580">
        <f>SUM(S524:T529)</f>
        <v>0</v>
      </c>
      <c r="T530" s="58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82" t="s">
        <v>308</v>
      </c>
      <c r="B532" s="583"/>
      <c r="C532" s="346" t="s">
        <v>309</v>
      </c>
      <c r="D532" s="346" t="s">
        <v>310</v>
      </c>
      <c r="E532" s="387" t="s">
        <v>311</v>
      </c>
      <c r="F532" s="387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4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40" t="s">
        <v>322</v>
      </c>
      <c r="Q532" s="128" t="s">
        <v>323</v>
      </c>
      <c r="R532" s="108" t="s">
        <v>324</v>
      </c>
      <c r="S532" s="346" t="s">
        <v>325</v>
      </c>
      <c r="T532" s="34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73" t="s">
        <v>327</v>
      </c>
      <c r="B533" s="574"/>
      <c r="C533" s="105">
        <f>D533+E533+F533-G533-O533-P533</f>
        <v>0</v>
      </c>
      <c r="D533" s="105"/>
      <c r="E533" s="387"/>
      <c r="F533" s="387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47" t="str">
        <f t="array" ref="S533">IF(ISERROR(Q533/J533),"",Q533/J533)</f>
        <v/>
      </c>
      <c r="T533" s="34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573" t="s">
        <v>328</v>
      </c>
      <c r="B534" s="574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47" t="str">
        <f t="array" ref="S534">IF(ISERROR(Q534/J534),"",Q534/J534)</f>
        <v/>
      </c>
      <c r="T534" s="34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573" t="s">
        <v>329</v>
      </c>
      <c r="B535" s="574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47" t="str">
        <f t="array" ref="S535">IF(ISERROR(Q535/J535),"",Q535/J535)</f>
        <v/>
      </c>
      <c r="T535" s="34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575" t="s">
        <v>330</v>
      </c>
      <c r="B536" s="576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147" zoomScaleNormal="100" workbookViewId="0">
      <selection activeCell="H159" sqref="H159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46" t="s">
        <v>23</v>
      </c>
      <c r="B2" s="746"/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  <c r="N2" s="746"/>
      <c r="O2" s="746"/>
      <c r="P2" s="746"/>
      <c r="Q2" s="746"/>
      <c r="R2" s="746"/>
      <c r="S2" s="746"/>
      <c r="T2" s="746"/>
      <c r="U2" s="746"/>
      <c r="V2" s="746"/>
      <c r="W2" s="746"/>
      <c r="X2" s="746"/>
      <c r="Y2" s="746"/>
      <c r="Z2" s="746"/>
      <c r="AA2" s="746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27" t="s">
        <v>496</v>
      </c>
      <c r="B4" s="726" t="s">
        <v>25</v>
      </c>
      <c r="C4" s="726" t="s">
        <v>26</v>
      </c>
      <c r="D4" s="726" t="s">
        <v>27</v>
      </c>
      <c r="E4" s="738" t="s">
        <v>28</v>
      </c>
      <c r="F4" s="741" t="s">
        <v>29</v>
      </c>
      <c r="G4" s="705" t="s">
        <v>30</v>
      </c>
      <c r="H4" s="705"/>
      <c r="I4" s="726" t="s">
        <v>31</v>
      </c>
      <c r="J4" s="729" t="s">
        <v>32</v>
      </c>
      <c r="K4" s="732" t="s">
        <v>33</v>
      </c>
      <c r="L4" s="726" t="s">
        <v>34</v>
      </c>
      <c r="M4" s="735" t="s">
        <v>35</v>
      </c>
      <c r="N4" s="723" t="s">
        <v>36</v>
      </c>
      <c r="O4" s="705" t="s">
        <v>37</v>
      </c>
      <c r="P4" s="705"/>
      <c r="Q4" s="705"/>
      <c r="R4" s="705"/>
      <c r="S4" s="705"/>
      <c r="T4" s="705"/>
      <c r="U4" s="705"/>
      <c r="V4" s="724" t="s">
        <v>38</v>
      </c>
      <c r="W4" s="723" t="s">
        <v>39</v>
      </c>
      <c r="X4" s="705" t="s">
        <v>40</v>
      </c>
      <c r="Y4" s="705"/>
      <c r="Z4" s="705"/>
      <c r="AA4" s="705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28"/>
      <c r="B5" s="727"/>
      <c r="C5" s="727"/>
      <c r="D5" s="727"/>
      <c r="E5" s="739"/>
      <c r="F5" s="742"/>
      <c r="G5" s="705"/>
      <c r="H5" s="705"/>
      <c r="I5" s="727"/>
      <c r="J5" s="730"/>
      <c r="K5" s="733"/>
      <c r="L5" s="727"/>
      <c r="M5" s="736"/>
      <c r="N5" s="723"/>
      <c r="O5" s="705" t="s">
        <v>41</v>
      </c>
      <c r="P5" s="705" t="s">
        <v>42</v>
      </c>
      <c r="Q5" s="705" t="s">
        <v>43</v>
      </c>
      <c r="R5" s="722" t="s">
        <v>44</v>
      </c>
      <c r="S5" s="675" t="s">
        <v>45</v>
      </c>
      <c r="T5" s="705" t="s">
        <v>46</v>
      </c>
      <c r="U5" s="705" t="s">
        <v>47</v>
      </c>
      <c r="V5" s="724"/>
      <c r="W5" s="723"/>
      <c r="X5" s="705" t="s">
        <v>13</v>
      </c>
      <c r="Y5" s="705" t="s">
        <v>48</v>
      </c>
      <c r="Z5" s="705" t="s">
        <v>49</v>
      </c>
      <c r="AA5" s="705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29"/>
      <c r="B6" s="728"/>
      <c r="C6" s="728"/>
      <c r="D6" s="728"/>
      <c r="E6" s="740"/>
      <c r="F6" s="743"/>
      <c r="G6" s="309" t="s">
        <v>50</v>
      </c>
      <c r="H6" s="309" t="s">
        <v>51</v>
      </c>
      <c r="I6" s="728"/>
      <c r="J6" s="731"/>
      <c r="K6" s="734"/>
      <c r="L6" s="728"/>
      <c r="M6" s="736"/>
      <c r="N6" s="723"/>
      <c r="O6" s="705"/>
      <c r="P6" s="705"/>
      <c r="Q6" s="705"/>
      <c r="R6" s="722"/>
      <c r="S6" s="675"/>
      <c r="T6" s="705"/>
      <c r="U6" s="705"/>
      <c r="V6" s="724"/>
      <c r="W6" s="723"/>
      <c r="X6" s="705"/>
      <c r="Y6" s="705"/>
      <c r="Z6" s="705"/>
      <c r="AA6" s="705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SUM('10:16'!G7)</f>
        <v>0</v>
      </c>
      <c r="H7" s="95">
        <f t="shared" ref="H7:H24" si="0">D7*G7</f>
        <v>0</v>
      </c>
      <c r="I7" s="93">
        <f>SUM('10:16'!I7)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SUM('10:16'!N7)</f>
        <v>0</v>
      </c>
      <c r="O7" s="93">
        <f>SUM('10:16'!O7)</f>
        <v>0</v>
      </c>
      <c r="P7" s="93">
        <f>SUM('10:16'!P7)</f>
        <v>0</v>
      </c>
      <c r="Q7" s="93">
        <f>SUM('10:16'!Q7)</f>
        <v>0</v>
      </c>
      <c r="R7" s="93">
        <f>SUM('10:16'!R7)</f>
        <v>0</v>
      </c>
      <c r="S7" s="93">
        <f>SUM('10:16'!S7)</f>
        <v>0</v>
      </c>
      <c r="T7" s="93">
        <f>SUM('10:16'!T7)</f>
        <v>0</v>
      </c>
      <c r="U7" s="93">
        <f>SUM('10:16'!U7)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SUM('10:16'!X7)</f>
        <v>0</v>
      </c>
      <c r="Y7" s="93">
        <f>SUM('10:16'!Y7)</f>
        <v>0</v>
      </c>
      <c r="Z7" s="93">
        <f>SUM('10:16'!Z7)</f>
        <v>0</v>
      </c>
      <c r="AA7" s="93">
        <f>SUM('10:16'!AA7)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SUM('10:16'!G8)</f>
        <v>0</v>
      </c>
      <c r="H8" s="95">
        <f t="shared" si="0"/>
        <v>0</v>
      </c>
      <c r="I8" s="93">
        <f>SUM('10:16'!I8)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SUM('10:16'!N8)</f>
        <v>0</v>
      </c>
      <c r="O8" s="93">
        <f>SUM('10:16'!O8)</f>
        <v>0</v>
      </c>
      <c r="P8" s="93">
        <f>SUM('10:16'!P8)</f>
        <v>0</v>
      </c>
      <c r="Q8" s="93">
        <f>SUM('10:16'!Q8)</f>
        <v>0</v>
      </c>
      <c r="R8" s="93">
        <f>SUM('10:16'!R8)</f>
        <v>0</v>
      </c>
      <c r="S8" s="93">
        <f>SUM('10:16'!S8)</f>
        <v>0</v>
      </c>
      <c r="T8" s="93">
        <f>SUM('10:16'!T8)</f>
        <v>0</v>
      </c>
      <c r="U8" s="93">
        <f>SUM('10:16'!U8)</f>
        <v>0</v>
      </c>
      <c r="V8" s="195">
        <f t="shared" si="2"/>
        <v>0</v>
      </c>
      <c r="W8" s="33" t="str">
        <f t="shared" si="3"/>
        <v/>
      </c>
      <c r="X8" s="93">
        <f>SUM('10:16'!X8)</f>
        <v>0</v>
      </c>
      <c r="Y8" s="93">
        <f>SUM('10:16'!Y8)</f>
        <v>0</v>
      </c>
      <c r="Z8" s="93">
        <f>SUM('10:16'!Z8)</f>
        <v>0</v>
      </c>
      <c r="AA8" s="93">
        <f>SUM('10:16'!AA8)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SUM('10:16'!G9)</f>
        <v>0</v>
      </c>
      <c r="H9" s="95">
        <f t="shared" si="0"/>
        <v>0</v>
      </c>
      <c r="I9" s="93">
        <f>SUM('10:16'!I9)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SUM('10:16'!N9)</f>
        <v>0</v>
      </c>
      <c r="O9" s="93">
        <f>SUM('10:16'!O9)</f>
        <v>0</v>
      </c>
      <c r="P9" s="93">
        <f>SUM('10:16'!P9)</f>
        <v>0</v>
      </c>
      <c r="Q9" s="93">
        <f>SUM('10:16'!Q9)</f>
        <v>0</v>
      </c>
      <c r="R9" s="93">
        <f>SUM('10:16'!R9)</f>
        <v>0</v>
      </c>
      <c r="S9" s="93">
        <f>SUM('10:16'!S9)</f>
        <v>0</v>
      </c>
      <c r="T9" s="93">
        <f>SUM('10:16'!T9)</f>
        <v>0</v>
      </c>
      <c r="U9" s="93">
        <f>SUM('10:16'!U9)</f>
        <v>0</v>
      </c>
      <c r="V9" s="195">
        <f t="shared" si="2"/>
        <v>0</v>
      </c>
      <c r="W9" s="33" t="str">
        <f t="shared" si="3"/>
        <v/>
      </c>
      <c r="X9" s="93">
        <f>SUM('10:16'!X9)</f>
        <v>0</v>
      </c>
      <c r="Y9" s="93">
        <f>SUM('10:16'!Y9)</f>
        <v>0</v>
      </c>
      <c r="Z9" s="93">
        <f>SUM('10:16'!Z9)</f>
        <v>0</v>
      </c>
      <c r="AA9" s="93">
        <f>SUM('10:16'!AA9)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SUM('10:16'!G10)</f>
        <v>0</v>
      </c>
      <c r="H10" s="95">
        <f t="shared" si="0"/>
        <v>0</v>
      </c>
      <c r="I10" s="93">
        <f>SUM('10:16'!I10)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SUM('10:16'!N10)</f>
        <v>0</v>
      </c>
      <c r="O10" s="93">
        <f>SUM('10:16'!O10)</f>
        <v>0</v>
      </c>
      <c r="P10" s="93">
        <f>SUM('10:16'!P10)</f>
        <v>0</v>
      </c>
      <c r="Q10" s="93">
        <f>SUM('10:16'!Q10)</f>
        <v>0</v>
      </c>
      <c r="R10" s="93">
        <f>SUM('10:16'!R10)</f>
        <v>0</v>
      </c>
      <c r="S10" s="93">
        <f>SUM('10:16'!S10)</f>
        <v>0</v>
      </c>
      <c r="T10" s="93">
        <f>SUM('10:16'!T10)</f>
        <v>0</v>
      </c>
      <c r="U10" s="93">
        <f>SUM('10:16'!U10)</f>
        <v>0</v>
      </c>
      <c r="V10" s="195">
        <f t="shared" si="2"/>
        <v>0</v>
      </c>
      <c r="W10" s="33" t="str">
        <f t="shared" si="3"/>
        <v/>
      </c>
      <c r="X10" s="93">
        <f>SUM('10:16'!X10)</f>
        <v>0</v>
      </c>
      <c r="Y10" s="93">
        <f>SUM('10:16'!Y10)</f>
        <v>0</v>
      </c>
      <c r="Z10" s="93">
        <f>SUM('10:16'!Z10)</f>
        <v>0</v>
      </c>
      <c r="AA10" s="93">
        <f>SUM('10:16'!AA10)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SUM('10:16'!G11)</f>
        <v>241</v>
      </c>
      <c r="H11" s="95">
        <f t="shared" si="0"/>
        <v>1212.23</v>
      </c>
      <c r="I11" s="93">
        <f>SUM('10:16'!I11)</f>
        <v>14</v>
      </c>
      <c r="J11" s="31">
        <f t="array" ref="J11">IF(ISERROR(G11/I11),"",G11/I11)</f>
        <v>17.214285714285715</v>
      </c>
      <c r="K11" s="35">
        <f t="array" ref="K11">IF(ISERROR(G11/L11),"",G11/L11)</f>
        <v>12.05</v>
      </c>
      <c r="L11" s="87">
        <v>20</v>
      </c>
      <c r="M11" s="36">
        <f t="shared" si="1"/>
        <v>1.9499999999999993</v>
      </c>
      <c r="N11" s="93">
        <f>SUM('10:16'!N11)</f>
        <v>0</v>
      </c>
      <c r="O11" s="93">
        <f>SUM('10:16'!O11)</f>
        <v>0</v>
      </c>
      <c r="P11" s="93">
        <f>SUM('10:16'!P11)</f>
        <v>0</v>
      </c>
      <c r="Q11" s="93">
        <f>SUM('10:16'!Q11)</f>
        <v>0</v>
      </c>
      <c r="R11" s="93">
        <f>SUM('10:16'!R11)</f>
        <v>0</v>
      </c>
      <c r="S11" s="93">
        <f>SUM('10:16'!S11)</f>
        <v>0</v>
      </c>
      <c r="T11" s="93">
        <f>SUM('10:16'!T11)</f>
        <v>0</v>
      </c>
      <c r="U11" s="93">
        <f>SUM('10:16'!U11)</f>
        <v>0</v>
      </c>
      <c r="V11" s="195">
        <f t="shared" si="2"/>
        <v>0</v>
      </c>
      <c r="W11" s="33">
        <f t="shared" si="3"/>
        <v>0</v>
      </c>
      <c r="X11" s="93">
        <f>SUM('10:16'!X11)</f>
        <v>0</v>
      </c>
      <c r="Y11" s="93">
        <f>SUM('10:16'!Y11)</f>
        <v>0</v>
      </c>
      <c r="Z11" s="93">
        <f>SUM('10:16'!Z11)</f>
        <v>0</v>
      </c>
      <c r="AA11" s="93">
        <f>SUM('10:16'!AA11)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SUM('10:16'!G12)</f>
        <v>0</v>
      </c>
      <c r="H12" s="95">
        <f t="shared" si="0"/>
        <v>0</v>
      </c>
      <c r="I12" s="93">
        <f>SUM('10:16'!I12)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SUM('10:16'!N12)</f>
        <v>0</v>
      </c>
      <c r="O12" s="93">
        <f>SUM('10:16'!O12)</f>
        <v>0</v>
      </c>
      <c r="P12" s="93">
        <f>SUM('10:16'!P12)</f>
        <v>0</v>
      </c>
      <c r="Q12" s="93">
        <f>SUM('10:16'!Q12)</f>
        <v>0</v>
      </c>
      <c r="R12" s="93">
        <f>SUM('10:16'!R12)</f>
        <v>0</v>
      </c>
      <c r="S12" s="93">
        <f>SUM('10:16'!S12)</f>
        <v>0</v>
      </c>
      <c r="T12" s="93">
        <f>SUM('10:16'!T12)</f>
        <v>0</v>
      </c>
      <c r="U12" s="93">
        <f>SUM('10:16'!U12)</f>
        <v>0</v>
      </c>
      <c r="V12" s="195">
        <f t="shared" si="2"/>
        <v>0</v>
      </c>
      <c r="W12" s="33" t="str">
        <f t="shared" si="3"/>
        <v/>
      </c>
      <c r="X12" s="93">
        <f>SUM('10:16'!X12)</f>
        <v>0</v>
      </c>
      <c r="Y12" s="93">
        <f>SUM('10:16'!Y12)</f>
        <v>0</v>
      </c>
      <c r="Z12" s="93">
        <f>SUM('10:16'!Z12)</f>
        <v>0</v>
      </c>
      <c r="AA12" s="93">
        <f>SUM('10:16'!AA12)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SUM('10:16'!G13)</f>
        <v>0</v>
      </c>
      <c r="H13" s="95">
        <f t="shared" si="0"/>
        <v>0</v>
      </c>
      <c r="I13" s="93">
        <f>SUM('10:16'!I13)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SUM('10:16'!N13)</f>
        <v>0</v>
      </c>
      <c r="O13" s="93">
        <f>SUM('10:16'!O13)</f>
        <v>0</v>
      </c>
      <c r="P13" s="93">
        <f>SUM('10:16'!P13)</f>
        <v>0</v>
      </c>
      <c r="Q13" s="93">
        <f>SUM('10:16'!Q13)</f>
        <v>0</v>
      </c>
      <c r="R13" s="93">
        <f>SUM('10:16'!R13)</f>
        <v>0</v>
      </c>
      <c r="S13" s="93">
        <f>SUM('10:16'!S13)</f>
        <v>0</v>
      </c>
      <c r="T13" s="93">
        <f>SUM('10:16'!T13)</f>
        <v>0</v>
      </c>
      <c r="U13" s="93">
        <f>SUM('10:16'!U13)</f>
        <v>0</v>
      </c>
      <c r="V13" s="195">
        <f t="shared" si="2"/>
        <v>0</v>
      </c>
      <c r="W13" s="33" t="str">
        <f t="shared" si="3"/>
        <v/>
      </c>
      <c r="X13" s="93">
        <f>SUM('10:16'!X13)</f>
        <v>0</v>
      </c>
      <c r="Y13" s="93">
        <f>SUM('10:16'!Y13)</f>
        <v>0</v>
      </c>
      <c r="Z13" s="93">
        <f>SUM('10:16'!Z13)</f>
        <v>0</v>
      </c>
      <c r="AA13" s="93">
        <f>SUM('10:16'!AA13)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SUM('10:16'!G14)</f>
        <v>0</v>
      </c>
      <c r="H14" s="95">
        <f t="shared" si="0"/>
        <v>0</v>
      </c>
      <c r="I14" s="93">
        <f>SUM('10:16'!I14)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SUM('10:16'!N14)</f>
        <v>0</v>
      </c>
      <c r="O14" s="93">
        <f>SUM('10:16'!O14)</f>
        <v>0</v>
      </c>
      <c r="P14" s="93">
        <f>SUM('10:16'!P14)</f>
        <v>0</v>
      </c>
      <c r="Q14" s="93">
        <f>SUM('10:16'!Q14)</f>
        <v>0</v>
      </c>
      <c r="R14" s="93">
        <f>SUM('10:16'!R14)</f>
        <v>0</v>
      </c>
      <c r="S14" s="93">
        <f>SUM('10:16'!S14)</f>
        <v>0</v>
      </c>
      <c r="T14" s="93">
        <f>SUM('10:16'!T14)</f>
        <v>0</v>
      </c>
      <c r="U14" s="93">
        <f>SUM('10:16'!U14)</f>
        <v>0</v>
      </c>
      <c r="V14" s="195">
        <f t="shared" si="2"/>
        <v>0</v>
      </c>
      <c r="W14" s="33" t="str">
        <f t="shared" si="3"/>
        <v/>
      </c>
      <c r="X14" s="93">
        <f>SUM('10:16'!X14)</f>
        <v>0</v>
      </c>
      <c r="Y14" s="93">
        <f>SUM('10:16'!Y14)</f>
        <v>0</v>
      </c>
      <c r="Z14" s="93">
        <f>SUM('10:16'!Z14)</f>
        <v>0</v>
      </c>
      <c r="AA14" s="93">
        <f>SUM('10:16'!AA14)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SUM('10:16'!G15)</f>
        <v>0</v>
      </c>
      <c r="H15" s="95">
        <f t="shared" si="0"/>
        <v>0</v>
      </c>
      <c r="I15" s="93">
        <f>SUM('10:16'!I15)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SUM('10:16'!N15)</f>
        <v>0</v>
      </c>
      <c r="O15" s="93">
        <f>SUM('10:16'!O15)</f>
        <v>0</v>
      </c>
      <c r="P15" s="93">
        <f>SUM('10:16'!P15)</f>
        <v>0</v>
      </c>
      <c r="Q15" s="93">
        <f>SUM('10:16'!Q15)</f>
        <v>0</v>
      </c>
      <c r="R15" s="93">
        <f>SUM('10:16'!R15)</f>
        <v>0</v>
      </c>
      <c r="S15" s="93">
        <f>SUM('10:16'!S15)</f>
        <v>0</v>
      </c>
      <c r="T15" s="93">
        <f>SUM('10:16'!T15)</f>
        <v>0</v>
      </c>
      <c r="U15" s="93">
        <f>SUM('10:16'!U15)</f>
        <v>0</v>
      </c>
      <c r="V15" s="195">
        <f t="shared" si="2"/>
        <v>0</v>
      </c>
      <c r="W15" s="33" t="str">
        <f t="shared" si="3"/>
        <v/>
      </c>
      <c r="X15" s="93">
        <f>SUM('10:16'!X15)</f>
        <v>0</v>
      </c>
      <c r="Y15" s="93">
        <f>SUM('10:16'!Y15)</f>
        <v>0</v>
      </c>
      <c r="Z15" s="93">
        <f>SUM('10:16'!Z15)</f>
        <v>0</v>
      </c>
      <c r="AA15" s="93">
        <f>SUM('10:16'!AA15)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SUM('10:16'!G16)</f>
        <v>738</v>
      </c>
      <c r="H16" s="95">
        <f t="shared" si="0"/>
        <v>3719.52</v>
      </c>
      <c r="I16" s="93">
        <f>SUM('10:16'!I16)</f>
        <v>45</v>
      </c>
      <c r="J16" s="31">
        <f t="array" ref="J16">IF(ISERROR(G16/I16),"",G16/I16)</f>
        <v>16.399999999999999</v>
      </c>
      <c r="K16" s="35">
        <f t="array" ref="K16">IF(ISERROR(G16/L16),"",G16/L16)</f>
        <v>43.411764705882355</v>
      </c>
      <c r="L16" s="87">
        <v>17</v>
      </c>
      <c r="M16" s="36">
        <f t="shared" si="1"/>
        <v>1.588235294117645</v>
      </c>
      <c r="N16" s="93">
        <f>SUM('10:16'!N16)</f>
        <v>0</v>
      </c>
      <c r="O16" s="93">
        <f>SUM('10:16'!O16)</f>
        <v>0</v>
      </c>
      <c r="P16" s="93">
        <f>SUM('10:16'!P16)</f>
        <v>0</v>
      </c>
      <c r="Q16" s="93">
        <f>SUM('10:16'!Q16)</f>
        <v>0</v>
      </c>
      <c r="R16" s="93">
        <f>SUM('10:16'!R16)</f>
        <v>0</v>
      </c>
      <c r="S16" s="93">
        <f>SUM('10:16'!S16)</f>
        <v>0</v>
      </c>
      <c r="T16" s="93">
        <f>SUM('10:16'!T16)</f>
        <v>0</v>
      </c>
      <c r="U16" s="93">
        <f>SUM('10:16'!U16)</f>
        <v>0</v>
      </c>
      <c r="V16" s="195">
        <f t="shared" si="2"/>
        <v>0</v>
      </c>
      <c r="W16" s="33">
        <f t="shared" si="3"/>
        <v>0</v>
      </c>
      <c r="X16" s="93">
        <f>SUM('10:16'!X16)</f>
        <v>0</v>
      </c>
      <c r="Y16" s="93">
        <f>SUM('10:16'!Y16)</f>
        <v>0</v>
      </c>
      <c r="Z16" s="93">
        <f>SUM('10:16'!Z16)</f>
        <v>0</v>
      </c>
      <c r="AA16" s="93">
        <f>SUM('10:16'!AA16)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191</v>
      </c>
      <c r="C17" s="16" t="s">
        <v>172</v>
      </c>
      <c r="D17" s="17"/>
      <c r="E17" s="17"/>
      <c r="F17" s="6"/>
      <c r="G17" s="93">
        <f>SUM('10:16'!G17)</f>
        <v>0</v>
      </c>
      <c r="H17" s="95">
        <f t="shared" si="0"/>
        <v>0</v>
      </c>
      <c r="I17" s="93">
        <f>SUM('10:16'!I17)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SUM('10:16'!N17)</f>
        <v>0</v>
      </c>
      <c r="O17" s="93">
        <f>SUM('10:16'!O17)</f>
        <v>0</v>
      </c>
      <c r="P17" s="93">
        <f>SUM('10:16'!P17)</f>
        <v>0</v>
      </c>
      <c r="Q17" s="93">
        <f>SUM('10:16'!Q17)</f>
        <v>0</v>
      </c>
      <c r="R17" s="93">
        <f>SUM('10:16'!R17)</f>
        <v>0</v>
      </c>
      <c r="S17" s="93">
        <f>SUM('10:16'!S17)</f>
        <v>0</v>
      </c>
      <c r="T17" s="93">
        <f>SUM('10:16'!T17)</f>
        <v>0</v>
      </c>
      <c r="U17" s="93">
        <f>SUM('10:16'!U17)</f>
        <v>0</v>
      </c>
      <c r="V17" s="195">
        <f t="shared" si="2"/>
        <v>0</v>
      </c>
      <c r="W17" s="33" t="str">
        <f>IF(ISERROR(V17/G17),"",V17/G17)</f>
        <v/>
      </c>
      <c r="X17" s="93">
        <f>SUM('10:16'!X17)</f>
        <v>0</v>
      </c>
      <c r="Y17" s="93">
        <f>SUM('10:16'!Y17)</f>
        <v>0</v>
      </c>
      <c r="Z17" s="93">
        <f>SUM('10:16'!Z17)</f>
        <v>0</v>
      </c>
      <c r="AA17" s="93">
        <f>SUM('10:16'!AA17)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SUM('10:16'!G18)</f>
        <v>0</v>
      </c>
      <c r="H18" s="95">
        <f t="shared" si="0"/>
        <v>0</v>
      </c>
      <c r="I18" s="93">
        <f>SUM('10:16'!I18)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SUM('10:16'!N18)</f>
        <v>0</v>
      </c>
      <c r="O18" s="93">
        <f>SUM('10:16'!O18)</f>
        <v>0</v>
      </c>
      <c r="P18" s="93">
        <f>SUM('10:16'!P18)</f>
        <v>0</v>
      </c>
      <c r="Q18" s="93">
        <f>SUM('10:16'!Q18)</f>
        <v>0</v>
      </c>
      <c r="R18" s="93">
        <f>SUM('10:16'!R18)</f>
        <v>0</v>
      </c>
      <c r="S18" s="93">
        <f>SUM('10:16'!S18)</f>
        <v>0</v>
      </c>
      <c r="T18" s="93">
        <f>SUM('10:16'!T18)</f>
        <v>0</v>
      </c>
      <c r="U18" s="93">
        <f>SUM('10:16'!U18)</f>
        <v>0</v>
      </c>
      <c r="V18" s="195">
        <f t="shared" si="2"/>
        <v>0</v>
      </c>
      <c r="W18" s="33" t="str">
        <f>IF(ISERROR(V18/G18),"",V18/G18)</f>
        <v/>
      </c>
      <c r="X18" s="93">
        <f>SUM('10:16'!X18)</f>
        <v>0</v>
      </c>
      <c r="Y18" s="93">
        <f>SUM('10:16'!Y18)</f>
        <v>0</v>
      </c>
      <c r="Z18" s="93">
        <f>SUM('10:16'!Z18)</f>
        <v>0</v>
      </c>
      <c r="AA18" s="93">
        <f>SUM('10:16'!AA18)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SUM('10:16'!G19)</f>
        <v>0</v>
      </c>
      <c r="H19" s="95">
        <f t="shared" si="0"/>
        <v>0</v>
      </c>
      <c r="I19" s="93">
        <f>SUM('10:16'!I19)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4"/>
        <v>0</v>
      </c>
      <c r="N19" s="93">
        <f>SUM('10:16'!N19)</f>
        <v>0</v>
      </c>
      <c r="O19" s="93">
        <f>SUM('10:16'!O19)</f>
        <v>0</v>
      </c>
      <c r="P19" s="93">
        <f>SUM('10:16'!P19)</f>
        <v>0</v>
      </c>
      <c r="Q19" s="93">
        <f>SUM('10:16'!Q19)</f>
        <v>0</v>
      </c>
      <c r="R19" s="93">
        <f>SUM('10:16'!R19)</f>
        <v>0</v>
      </c>
      <c r="S19" s="93">
        <f>SUM('10:16'!S19)</f>
        <v>0</v>
      </c>
      <c r="T19" s="93">
        <f>SUM('10:16'!T19)</f>
        <v>0</v>
      </c>
      <c r="U19" s="93">
        <f>SUM('10:16'!U19)</f>
        <v>0</v>
      </c>
      <c r="V19" s="195">
        <f t="shared" si="2"/>
        <v>0</v>
      </c>
      <c r="W19" s="33" t="str">
        <f>IF(ISERROR(V19/G19),"",V19/G19)</f>
        <v/>
      </c>
      <c r="X19" s="93">
        <f>SUM('10:16'!X19)</f>
        <v>0</v>
      </c>
      <c r="Y19" s="93">
        <f>SUM('10:16'!Y19)</f>
        <v>0</v>
      </c>
      <c r="Z19" s="93">
        <f>SUM('10:16'!Z19)</f>
        <v>0</v>
      </c>
      <c r="AA19" s="93">
        <f>SUM('10:16'!AA19)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SUM('10:16'!G20)</f>
        <v>1283</v>
      </c>
      <c r="H20" s="95">
        <f t="shared" si="0"/>
        <v>6530.47</v>
      </c>
      <c r="I20" s="93">
        <f>SUM('10:16'!I20)</f>
        <v>55</v>
      </c>
      <c r="J20" s="31">
        <f t="array" ref="J20">IF(ISERROR(G20/I20),"",G20/I20)</f>
        <v>23.327272727272728</v>
      </c>
      <c r="K20" s="35">
        <f t="array" ref="K20">IF(ISERROR(G20/L20),"",G20/L20)</f>
        <v>55.782608695652172</v>
      </c>
      <c r="L20" s="87">
        <v>23</v>
      </c>
      <c r="M20" s="36">
        <f t="shared" si="4"/>
        <v>-0.78260869565217206</v>
      </c>
      <c r="N20" s="93">
        <f>SUM('10:16'!N20)</f>
        <v>0</v>
      </c>
      <c r="O20" s="93">
        <f>SUM('10:16'!O20)</f>
        <v>0</v>
      </c>
      <c r="P20" s="93">
        <f>SUM('10:16'!P20)</f>
        <v>0</v>
      </c>
      <c r="Q20" s="93">
        <f>SUM('10:16'!Q20)</f>
        <v>0</v>
      </c>
      <c r="R20" s="93">
        <f>SUM('10:16'!R20)</f>
        <v>0</v>
      </c>
      <c r="S20" s="93">
        <f>SUM('10:16'!S20)</f>
        <v>0</v>
      </c>
      <c r="T20" s="93">
        <f>SUM('10:16'!T20)</f>
        <v>0</v>
      </c>
      <c r="U20" s="93">
        <f>SUM('10:16'!U20)</f>
        <v>0</v>
      </c>
      <c r="V20" s="195">
        <f t="shared" si="2"/>
        <v>0</v>
      </c>
      <c r="W20" s="33">
        <f>IF(ISERROR(V20/G20),"",V20/G20)</f>
        <v>0</v>
      </c>
      <c r="X20" s="93">
        <f>SUM('10:16'!X20)</f>
        <v>0</v>
      </c>
      <c r="Y20" s="93">
        <f>SUM('10:16'!Y20)</f>
        <v>0</v>
      </c>
      <c r="Z20" s="93">
        <f>SUM('10:16'!Z20)</f>
        <v>0</v>
      </c>
      <c r="AA20" s="93">
        <f>SUM('10:16'!AA20)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SUM('10:16'!G21)</f>
        <v>1079</v>
      </c>
      <c r="H21" s="95">
        <f t="shared" si="0"/>
        <v>5492.11</v>
      </c>
      <c r="I21" s="93">
        <f>SUM('10:16'!I21)</f>
        <v>50</v>
      </c>
      <c r="J21" s="31">
        <f t="array" ref="J21">IF(ISERROR(G21/I21),"",G21/I21)</f>
        <v>21.58</v>
      </c>
      <c r="K21" s="35">
        <f t="array" ref="K21">IF(ISERROR(G21/L21),"",G21/L21)</f>
        <v>46.913043478260867</v>
      </c>
      <c r="L21" s="87">
        <v>23</v>
      </c>
      <c r="M21" s="36">
        <f t="shared" si="4"/>
        <v>3.0869565217391326</v>
      </c>
      <c r="N21" s="93">
        <f>SUM('10:16'!N21)</f>
        <v>0</v>
      </c>
      <c r="O21" s="93">
        <f>SUM('10:16'!O21)</f>
        <v>0</v>
      </c>
      <c r="P21" s="93">
        <f>SUM('10:16'!P21)</f>
        <v>0</v>
      </c>
      <c r="Q21" s="93">
        <f>SUM('10:16'!Q21)</f>
        <v>0</v>
      </c>
      <c r="R21" s="93">
        <f>SUM('10:16'!R21)</f>
        <v>0</v>
      </c>
      <c r="S21" s="93">
        <f>SUM('10:16'!S21)</f>
        <v>0</v>
      </c>
      <c r="T21" s="93">
        <f>SUM('10:16'!T21)</f>
        <v>0</v>
      </c>
      <c r="U21" s="93">
        <f>SUM('10:16'!U21)</f>
        <v>0</v>
      </c>
      <c r="V21" s="195">
        <f t="shared" si="2"/>
        <v>0</v>
      </c>
      <c r="W21" s="33">
        <f>IF(ISERROR(V21/G21),"",V21/G21)</f>
        <v>0</v>
      </c>
      <c r="X21" s="93">
        <f>SUM('10:16'!X21)</f>
        <v>0</v>
      </c>
      <c r="Y21" s="93">
        <f>SUM('10:16'!Y21)</f>
        <v>0</v>
      </c>
      <c r="Z21" s="93">
        <f>SUM('10:16'!Z21)</f>
        <v>0</v>
      </c>
      <c r="AA21" s="93">
        <f>SUM('10:16'!AA21)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309" t="s">
        <v>64</v>
      </c>
      <c r="D22" s="17">
        <v>4.8</v>
      </c>
      <c r="E22" s="17"/>
      <c r="F22" s="6"/>
      <c r="G22" s="93">
        <f>SUM('10:16'!G22)</f>
        <v>0</v>
      </c>
      <c r="H22" s="95">
        <f t="shared" si="0"/>
        <v>0</v>
      </c>
      <c r="I22" s="93">
        <f>SUM('10:16'!I22)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SUM('10:16'!N22)</f>
        <v>0</v>
      </c>
      <c r="O22" s="93">
        <f>SUM('10:16'!O22)</f>
        <v>0</v>
      </c>
      <c r="P22" s="93">
        <f>SUM('10:16'!P22)</f>
        <v>0</v>
      </c>
      <c r="Q22" s="93">
        <f>SUM('10:16'!Q22)</f>
        <v>0</v>
      </c>
      <c r="R22" s="93">
        <f>SUM('10:16'!R22)</f>
        <v>0</v>
      </c>
      <c r="S22" s="93">
        <f>SUM('10:16'!S22)</f>
        <v>0</v>
      </c>
      <c r="T22" s="93">
        <f>SUM('10:16'!T22)</f>
        <v>0</v>
      </c>
      <c r="U22" s="93">
        <f>SUM('10:16'!U22)</f>
        <v>0</v>
      </c>
      <c r="V22" s="195">
        <f t="shared" si="2"/>
        <v>0</v>
      </c>
      <c r="W22" s="33"/>
      <c r="X22" s="93">
        <f>SUM('10:16'!X22)</f>
        <v>0</v>
      </c>
      <c r="Y22" s="93">
        <f>SUM('10:16'!Y22)</f>
        <v>0</v>
      </c>
      <c r="Z22" s="93">
        <f>SUM('10:16'!Z22)</f>
        <v>0</v>
      </c>
      <c r="AA22" s="93">
        <f>SUM('10:16'!AA22)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309" t="s">
        <v>61</v>
      </c>
      <c r="D23" s="17">
        <v>4.8</v>
      </c>
      <c r="E23" s="17"/>
      <c r="F23" s="6"/>
      <c r="G23" s="93">
        <f>SUM('10:16'!G23)</f>
        <v>0</v>
      </c>
      <c r="H23" s="95">
        <f t="shared" si="0"/>
        <v>0</v>
      </c>
      <c r="I23" s="93">
        <f>SUM('10:16'!I23)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SUM('10:16'!N23)</f>
        <v>0</v>
      </c>
      <c r="O23" s="93">
        <f>SUM('10:16'!O23)</f>
        <v>0</v>
      </c>
      <c r="P23" s="93">
        <f>SUM('10:16'!P23)</f>
        <v>0</v>
      </c>
      <c r="Q23" s="93">
        <f>SUM('10:16'!Q23)</f>
        <v>0</v>
      </c>
      <c r="R23" s="93">
        <f>SUM('10:16'!R23)</f>
        <v>0</v>
      </c>
      <c r="S23" s="93">
        <f>SUM('10:16'!S23)</f>
        <v>0</v>
      </c>
      <c r="T23" s="93">
        <f>SUM('10:16'!T23)</f>
        <v>0</v>
      </c>
      <c r="U23" s="93">
        <f>SUM('10:16'!U23)</f>
        <v>0</v>
      </c>
      <c r="V23" s="195">
        <f t="shared" si="2"/>
        <v>0</v>
      </c>
      <c r="W23" s="33"/>
      <c r="X23" s="93">
        <f>SUM('10:16'!X23)</f>
        <v>0</v>
      </c>
      <c r="Y23" s="93">
        <f>SUM('10:16'!Y23)</f>
        <v>0</v>
      </c>
      <c r="Z23" s="93">
        <f>SUM('10:16'!Z23)</f>
        <v>0</v>
      </c>
      <c r="AA23" s="93">
        <f>SUM('10:16'!AA23)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309" t="s">
        <v>53</v>
      </c>
      <c r="D24" s="17">
        <v>4.8</v>
      </c>
      <c r="E24" s="17"/>
      <c r="F24" s="6"/>
      <c r="G24" s="93">
        <f>SUM('10:16'!G24)</f>
        <v>0</v>
      </c>
      <c r="H24" s="95">
        <f t="shared" si="0"/>
        <v>0</v>
      </c>
      <c r="I24" s="93">
        <f>SUM('10:16'!I24)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SUM('10:16'!N24)</f>
        <v>0</v>
      </c>
      <c r="O24" s="93">
        <f>SUM('10:16'!O24)</f>
        <v>0</v>
      </c>
      <c r="P24" s="93">
        <f>SUM('10:16'!P24)</f>
        <v>0</v>
      </c>
      <c r="Q24" s="93">
        <f>SUM('10:16'!Q24)</f>
        <v>0</v>
      </c>
      <c r="R24" s="93">
        <f>SUM('10:16'!R24)</f>
        <v>0</v>
      </c>
      <c r="S24" s="93">
        <f>SUM('10:16'!S24)</f>
        <v>0</v>
      </c>
      <c r="T24" s="93">
        <f>SUM('10:16'!T24)</f>
        <v>0</v>
      </c>
      <c r="U24" s="93">
        <f>SUM('10:16'!U24)</f>
        <v>0</v>
      </c>
      <c r="V24" s="195">
        <f t="shared" si="2"/>
        <v>0</v>
      </c>
      <c r="W24" s="33"/>
      <c r="X24" s="93">
        <f>SUM('10:16'!X24)</f>
        <v>0</v>
      </c>
      <c r="Y24" s="93">
        <f>SUM('10:16'!Y24)</f>
        <v>0</v>
      </c>
      <c r="Z24" s="93">
        <f>SUM('10:16'!Z24)</f>
        <v>0</v>
      </c>
      <c r="AA24" s="93">
        <f>SUM('10:16'!AA24)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309" t="s">
        <v>73</v>
      </c>
      <c r="D25" s="17">
        <v>4.8</v>
      </c>
      <c r="E25" s="17"/>
      <c r="F25" s="6"/>
      <c r="G25" s="93">
        <f>SUM('10:16'!G25)</f>
        <v>0</v>
      </c>
      <c r="H25" s="95">
        <f>D25*G25</f>
        <v>0</v>
      </c>
      <c r="I25" s="93">
        <f>SUM('10:16'!I25)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SUM('10:16'!N25)</f>
        <v>0</v>
      </c>
      <c r="O25" s="93">
        <f>SUM('10:16'!O25)</f>
        <v>0</v>
      </c>
      <c r="P25" s="93">
        <f>SUM('10:16'!P25)</f>
        <v>0</v>
      </c>
      <c r="Q25" s="93">
        <f>SUM('10:16'!Q25)</f>
        <v>0</v>
      </c>
      <c r="R25" s="93">
        <f>SUM('10:16'!R25)</f>
        <v>0</v>
      </c>
      <c r="S25" s="93">
        <f>SUM('10:16'!S25)</f>
        <v>0</v>
      </c>
      <c r="T25" s="93">
        <f>SUM('10:16'!T25)</f>
        <v>0</v>
      </c>
      <c r="U25" s="93">
        <f>SUM('10:16'!U25)</f>
        <v>0</v>
      </c>
      <c r="V25" s="195">
        <f t="shared" si="2"/>
        <v>0</v>
      </c>
      <c r="W25" s="33"/>
      <c r="X25" s="93">
        <f>SUM('10:16'!X25)</f>
        <v>0</v>
      </c>
      <c r="Y25" s="93">
        <f>SUM('10:16'!Y25)</f>
        <v>0</v>
      </c>
      <c r="Z25" s="93">
        <f>SUM('10:16'!Z25)</f>
        <v>0</v>
      </c>
      <c r="AA25" s="93">
        <f>SUM('10:16'!AA25)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SUM('10:16'!G26)</f>
        <v>160</v>
      </c>
      <c r="H26" s="95">
        <f>D26*G26</f>
        <v>798.40000000000009</v>
      </c>
      <c r="I26" s="93">
        <f>SUM('10:16'!I26)</f>
        <v>10</v>
      </c>
      <c r="J26" s="31">
        <f t="array" ref="J26">IF(ISERROR(G26/I26),"",G26/I26)</f>
        <v>16</v>
      </c>
      <c r="K26" s="35">
        <f t="array" ref="K26">IF(ISERROR(G26/L26),"",G26/L26)</f>
        <v>6.8085106382978724</v>
      </c>
      <c r="L26" s="87">
        <v>23.5</v>
      </c>
      <c r="M26" s="36">
        <f t="shared" si="4"/>
        <v>3.1914893617021276</v>
      </c>
      <c r="N26" s="93">
        <f>SUM('10:16'!N26)</f>
        <v>0</v>
      </c>
      <c r="O26" s="93">
        <f>SUM('10:16'!O26)</f>
        <v>0</v>
      </c>
      <c r="P26" s="93">
        <f>SUM('10:16'!P26)</f>
        <v>0</v>
      </c>
      <c r="Q26" s="93">
        <f>SUM('10:16'!Q26)</f>
        <v>0</v>
      </c>
      <c r="R26" s="93">
        <f>SUM('10:16'!R26)</f>
        <v>0</v>
      </c>
      <c r="S26" s="93">
        <f>SUM('10:16'!S26)</f>
        <v>0</v>
      </c>
      <c r="T26" s="93">
        <f>SUM('10:16'!T26)</f>
        <v>0</v>
      </c>
      <c r="U26" s="93">
        <f>SUM('10:16'!U26)</f>
        <v>0</v>
      </c>
      <c r="V26" s="195">
        <f t="shared" si="2"/>
        <v>0</v>
      </c>
      <c r="W26" s="33">
        <f>IF(ISERROR(V26/G26),"",V26/G26)</f>
        <v>0</v>
      </c>
      <c r="X26" s="93">
        <f>SUM('10:16'!X26)</f>
        <v>0</v>
      </c>
      <c r="Y26" s="93">
        <f>SUM('10:16'!Y26)</f>
        <v>0</v>
      </c>
      <c r="Z26" s="93">
        <f>SUM('10:16'!Z26)</f>
        <v>0</v>
      </c>
      <c r="AA26" s="93">
        <f>SUM('10:16'!AA26)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SUM('10:16'!G27)</f>
        <v>450</v>
      </c>
      <c r="H27" s="95">
        <f>D27*G27</f>
        <v>2245.5</v>
      </c>
      <c r="I27" s="93">
        <f>SUM('10:16'!I27)</f>
        <v>20</v>
      </c>
      <c r="J27" s="31">
        <f t="array" ref="J27">IF(ISERROR(G27/I27),"",G27/I27)</f>
        <v>22.5</v>
      </c>
      <c r="K27" s="35">
        <f t="array" ref="K27">IF(ISERROR(G27/L27),"",G27/L27)</f>
        <v>19.148936170212767</v>
      </c>
      <c r="L27" s="87">
        <v>23.5</v>
      </c>
      <c r="M27" s="36">
        <f t="shared" si="4"/>
        <v>0.85106382978723261</v>
      </c>
      <c r="N27" s="93">
        <f>SUM('10:16'!N27)</f>
        <v>0</v>
      </c>
      <c r="O27" s="93">
        <f>SUM('10:16'!O27)</f>
        <v>0</v>
      </c>
      <c r="P27" s="93">
        <f>SUM('10:16'!P27)</f>
        <v>0</v>
      </c>
      <c r="Q27" s="93">
        <f>SUM('10:16'!Q27)</f>
        <v>0</v>
      </c>
      <c r="R27" s="93">
        <f>SUM('10:16'!R27)</f>
        <v>0</v>
      </c>
      <c r="S27" s="93">
        <f>SUM('10:16'!S27)</f>
        <v>0</v>
      </c>
      <c r="T27" s="93">
        <f>SUM('10:16'!T27)</f>
        <v>0</v>
      </c>
      <c r="U27" s="93">
        <f>SUM('10:16'!U27)</f>
        <v>0</v>
      </c>
      <c r="V27" s="195">
        <f t="shared" si="2"/>
        <v>0</v>
      </c>
      <c r="W27" s="33">
        <f>IF(ISERROR(V27/G27),"",V27/G27)</f>
        <v>0</v>
      </c>
      <c r="X27" s="93">
        <f>SUM('10:16'!X27)</f>
        <v>0</v>
      </c>
      <c r="Y27" s="93">
        <f>SUM('10:16'!Y27)</f>
        <v>0</v>
      </c>
      <c r="Z27" s="93">
        <f>SUM('10:16'!Z27)</f>
        <v>0</v>
      </c>
      <c r="AA27" s="93">
        <f>SUM('10:16'!AA27)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718" t="s">
        <v>70</v>
      </c>
      <c r="B28" s="719"/>
      <c r="C28" s="31" t="s">
        <v>71</v>
      </c>
      <c r="D28" s="30"/>
      <c r="E28" s="30"/>
      <c r="F28" s="30"/>
      <c r="G28" s="94">
        <f>SUM(G7:G27)</f>
        <v>3951</v>
      </c>
      <c r="H28" s="30">
        <f>SUM(H7:H27)</f>
        <v>19998.230000000003</v>
      </c>
      <c r="I28" s="30">
        <f>SUM(I7:I27)</f>
        <v>194</v>
      </c>
      <c r="J28" s="31">
        <f t="array" ref="J28">IF(ISERROR(G28/I28),"",G28/I28)</f>
        <v>20.365979381443299</v>
      </c>
      <c r="K28" s="30">
        <f>SUM(K7:K27)</f>
        <v>184.11486368830603</v>
      </c>
      <c r="L28" s="98"/>
      <c r="M28" s="89">
        <f t="shared" ref="M28:AA28" si="5">SUM(M7:M27)</f>
        <v>9.8851363116939659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SUM('10:16'!G29)</f>
        <v>0</v>
      </c>
      <c r="H29" s="315">
        <f t="shared" ref="H29:H85" si="6">D29*G29</f>
        <v>0</v>
      </c>
      <c r="I29" s="93">
        <f>SUM('10:16'!I29)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>IF(ISERROR(I29-K29),"",I29-K29)</f>
        <v>0</v>
      </c>
      <c r="N29" s="93">
        <f>SUM('10:16'!N29)</f>
        <v>0</v>
      </c>
      <c r="O29" s="93">
        <f>SUM('10:16'!O29)</f>
        <v>0</v>
      </c>
      <c r="P29" s="93">
        <f>SUM('10:16'!P29)</f>
        <v>0</v>
      </c>
      <c r="Q29" s="93">
        <f>SUM('10:16'!Q29)</f>
        <v>0</v>
      </c>
      <c r="R29" s="93">
        <f>SUM('10:16'!R29)</f>
        <v>0</v>
      </c>
      <c r="S29" s="93">
        <f>SUM('10:16'!S29)</f>
        <v>0</v>
      </c>
      <c r="T29" s="93">
        <f>SUM('10:16'!T29)</f>
        <v>0</v>
      </c>
      <c r="U29" s="93">
        <f>SUM('10:16'!U29)</f>
        <v>0</v>
      </c>
      <c r="V29" s="196">
        <f>SUM(X29:AA29)</f>
        <v>0</v>
      </c>
      <c r="W29" s="33" t="str">
        <f>IF(ISERROR(V29/G29),"",V29/G29)</f>
        <v/>
      </c>
      <c r="X29" s="93">
        <f>SUM('10:16'!X29)</f>
        <v>0</v>
      </c>
      <c r="Y29" s="93">
        <f>SUM('10:16'!Y29)</f>
        <v>0</v>
      </c>
      <c r="Z29" s="93">
        <f>SUM('10:16'!Z29)</f>
        <v>0</v>
      </c>
      <c r="AA29" s="93">
        <f>SUM('10:16'!AA29)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425</v>
      </c>
      <c r="C30" s="177" t="s">
        <v>427</v>
      </c>
      <c r="D30" s="17">
        <v>5.03</v>
      </c>
      <c r="E30" s="17"/>
      <c r="F30" s="6"/>
      <c r="G30" s="93">
        <f>SUM('10:16'!G30)</f>
        <v>0</v>
      </c>
      <c r="H30" s="315">
        <f t="shared" si="6"/>
        <v>0</v>
      </c>
      <c r="I30" s="93">
        <f>SUM('10:16'!I30)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SUM('10:16'!G31)</f>
        <v>0</v>
      </c>
      <c r="H31" s="315">
        <f t="shared" si="6"/>
        <v>0</v>
      </c>
      <c r="I31" s="93">
        <f>SUM('10:16'!I31)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>IF(ISERROR(I31-K31),"",I31-K31)</f>
        <v>0</v>
      </c>
      <c r="N31" s="93">
        <f>SUM('10:16'!N31)</f>
        <v>0</v>
      </c>
      <c r="O31" s="93">
        <f>SUM('10:16'!O31)</f>
        <v>0</v>
      </c>
      <c r="P31" s="93">
        <f>SUM('10:16'!P31)</f>
        <v>0</v>
      </c>
      <c r="Q31" s="93">
        <f>SUM('10:16'!Q31)</f>
        <v>0</v>
      </c>
      <c r="R31" s="93">
        <f>SUM('10:16'!R31)</f>
        <v>0</v>
      </c>
      <c r="S31" s="93">
        <f>SUM('10:16'!S31)</f>
        <v>0</v>
      </c>
      <c r="T31" s="93">
        <f>SUM('10:16'!T31)</f>
        <v>0</v>
      </c>
      <c r="U31" s="93">
        <f>SUM('10:16'!U31)</f>
        <v>0</v>
      </c>
      <c r="V31" s="196">
        <f>SUM(X31:AA31)</f>
        <v>0</v>
      </c>
      <c r="W31" s="33" t="str">
        <f>IF(ISERROR(V31/G31),"",V31/G31)</f>
        <v/>
      </c>
      <c r="X31" s="93">
        <f>SUM('10:16'!X31)</f>
        <v>0</v>
      </c>
      <c r="Y31" s="93">
        <f>SUM('10:16'!Y31)</f>
        <v>0</v>
      </c>
      <c r="Z31" s="93">
        <f>SUM('10:16'!Z31)</f>
        <v>0</v>
      </c>
      <c r="AA31" s="93">
        <f>SUM('10:16'!AA31)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SUM('10:16'!G32)</f>
        <v>0</v>
      </c>
      <c r="H32" s="315">
        <f t="shared" si="6"/>
        <v>0</v>
      </c>
      <c r="I32" s="93">
        <f>SUM('10:16'!I32)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>IF(ISERROR(I32-K32),"",I32-K32)</f>
        <v>0</v>
      </c>
      <c r="N32" s="93">
        <f>SUM('10:16'!N32)</f>
        <v>0</v>
      </c>
      <c r="O32" s="93">
        <f>SUM('10:16'!O32)</f>
        <v>0</v>
      </c>
      <c r="P32" s="93">
        <f>SUM('10:16'!P32)</f>
        <v>0</v>
      </c>
      <c r="Q32" s="93">
        <f>SUM('10:16'!Q32)</f>
        <v>0</v>
      </c>
      <c r="R32" s="93">
        <f>SUM('10:16'!R32)</f>
        <v>0</v>
      </c>
      <c r="S32" s="93">
        <f>SUM('10:16'!S32)</f>
        <v>0</v>
      </c>
      <c r="T32" s="93">
        <f>SUM('10:16'!T32)</f>
        <v>0</v>
      </c>
      <c r="U32" s="93">
        <f>SUM('10:16'!U32)</f>
        <v>0</v>
      </c>
      <c r="V32" s="196">
        <f>SUM(X32:AA32)</f>
        <v>0</v>
      </c>
      <c r="W32" s="33" t="str">
        <f>IF(ISERROR(V32/G32),"",V32/G32)</f>
        <v/>
      </c>
      <c r="X32" s="93">
        <f>SUM('10:16'!X32)</f>
        <v>0</v>
      </c>
      <c r="Y32" s="93">
        <f>SUM('10:16'!Y32)</f>
        <v>0</v>
      </c>
      <c r="Z32" s="93">
        <f>SUM('10:16'!Z32)</f>
        <v>0</v>
      </c>
      <c r="AA32" s="93">
        <f>SUM('10:16'!AA32)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SUM('10:16'!G33)</f>
        <v>1255</v>
      </c>
      <c r="H33" s="315">
        <f t="shared" si="6"/>
        <v>6312.6500000000005</v>
      </c>
      <c r="I33" s="93">
        <f>SUM('10:16'!I33)</f>
        <v>16</v>
      </c>
      <c r="J33" s="31">
        <f t="array" ref="J33">IF(ISERROR(G33/I33),"",G33/I33)</f>
        <v>78.4375</v>
      </c>
      <c r="K33" s="35">
        <f t="array" ref="K33">IF(ISERROR(G33/L33),"",G33/L33)</f>
        <v>24.134615384615383</v>
      </c>
      <c r="L33" s="87">
        <v>52</v>
      </c>
      <c r="M33" s="36">
        <f>IF(ISERROR(I33-K33),"",I33-K33)</f>
        <v>-8.1346153846153832</v>
      </c>
      <c r="N33" s="93">
        <f>SUM('10:16'!N33)</f>
        <v>0</v>
      </c>
      <c r="O33" s="93">
        <f>SUM('10:16'!O33)</f>
        <v>0</v>
      </c>
      <c r="P33" s="93">
        <f>SUM('10:16'!P33)</f>
        <v>0</v>
      </c>
      <c r="Q33" s="93">
        <f>SUM('10:16'!Q33)</f>
        <v>0</v>
      </c>
      <c r="R33" s="93">
        <f>SUM('10:16'!R33)</f>
        <v>0</v>
      </c>
      <c r="S33" s="93">
        <f>SUM('10:16'!S33)</f>
        <v>0</v>
      </c>
      <c r="T33" s="93">
        <f>SUM('10:16'!T33)</f>
        <v>0</v>
      </c>
      <c r="U33" s="93">
        <f>SUM('10:16'!U33)</f>
        <v>0</v>
      </c>
      <c r="V33" s="196">
        <f>SUM(X33:AA33)</f>
        <v>0</v>
      </c>
      <c r="W33" s="33">
        <f>IF(ISERROR(V33/G33),"",V33/G33)</f>
        <v>0</v>
      </c>
      <c r="X33" s="93">
        <f>SUM('10:16'!X33)</f>
        <v>0</v>
      </c>
      <c r="Y33" s="93">
        <f>SUM('10:16'!Y33)</f>
        <v>0</v>
      </c>
      <c r="Z33" s="93">
        <f>SUM('10:16'!Z33)</f>
        <v>0</v>
      </c>
      <c r="AA33" s="93">
        <f>SUM('10:16'!AA33)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306" t="s">
        <v>414</v>
      </c>
      <c r="C34" s="177" t="s">
        <v>415</v>
      </c>
      <c r="D34" s="17"/>
      <c r="E34" s="17"/>
      <c r="F34" s="6"/>
      <c r="G34" s="93">
        <f>SUM('10:16'!G34)</f>
        <v>0</v>
      </c>
      <c r="H34" s="315">
        <f t="shared" si="6"/>
        <v>0</v>
      </c>
      <c r="I34" s="93">
        <f>SUM('10:16'!I34)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306" t="s">
        <v>414</v>
      </c>
      <c r="C35" s="177" t="s">
        <v>416</v>
      </c>
      <c r="D35" s="17"/>
      <c r="E35" s="17"/>
      <c r="F35" s="6"/>
      <c r="G35" s="93">
        <f>SUM('10:16'!G35)</f>
        <v>0</v>
      </c>
      <c r="H35" s="315">
        <f t="shared" si="6"/>
        <v>0</v>
      </c>
      <c r="I35" s="93">
        <f>SUM('10:16'!I35)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306" t="s">
        <v>414</v>
      </c>
      <c r="C36" s="177" t="s">
        <v>61</v>
      </c>
      <c r="D36" s="17"/>
      <c r="E36" s="17"/>
      <c r="F36" s="6"/>
      <c r="G36" s="93">
        <f>SUM('10:16'!G36)</f>
        <v>0</v>
      </c>
      <c r="H36" s="315">
        <f t="shared" si="6"/>
        <v>0</v>
      </c>
      <c r="I36" s="93">
        <f>SUM('10:16'!I36)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SUM('10:16'!G37)</f>
        <v>1423</v>
      </c>
      <c r="H37" s="315">
        <f t="shared" si="6"/>
        <v>7228.84</v>
      </c>
      <c r="I37" s="93">
        <f>SUM('10:16'!I37)</f>
        <v>70</v>
      </c>
      <c r="J37" s="31">
        <f t="array" ref="J37">IF(ISERROR(G37/I37),"",G37/I37)</f>
        <v>20.328571428571429</v>
      </c>
      <c r="K37" s="35">
        <f t="array" ref="K37">IF(ISERROR(G37/L37),"",G37/L37)</f>
        <v>67.761904761904759</v>
      </c>
      <c r="L37" s="87">
        <v>21</v>
      </c>
      <c r="M37" s="36">
        <f t="shared" ref="M37:M66" si="7">IF(ISERROR(I37-K37),"",I37-K37)</f>
        <v>2.2380952380952408</v>
      </c>
      <c r="N37" s="93">
        <f>SUM('10:16'!N37)</f>
        <v>0</v>
      </c>
      <c r="O37" s="93">
        <f>SUM('10:16'!O37)</f>
        <v>0</v>
      </c>
      <c r="P37" s="93">
        <f>SUM('10:16'!P37)</f>
        <v>0</v>
      </c>
      <c r="Q37" s="93">
        <f>SUM('10:16'!Q37)</f>
        <v>0</v>
      </c>
      <c r="R37" s="93">
        <f>SUM('10:16'!R37)</f>
        <v>0</v>
      </c>
      <c r="S37" s="93">
        <f>SUM('10:16'!S37)</f>
        <v>0</v>
      </c>
      <c r="T37" s="93">
        <f>SUM('10:16'!T37)</f>
        <v>0</v>
      </c>
      <c r="U37" s="93">
        <f>SUM('10:16'!U37)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SUM('10:16'!X37)</f>
        <v>0</v>
      </c>
      <c r="Y37" s="93">
        <f>SUM('10:16'!Y37)</f>
        <v>0</v>
      </c>
      <c r="Z37" s="93">
        <f>SUM('10:16'!Z37)</f>
        <v>0</v>
      </c>
      <c r="AA37" s="93">
        <f>SUM('10:16'!AA37)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SUM('10:16'!G38)</f>
        <v>0</v>
      </c>
      <c r="H38" s="315">
        <f t="shared" si="6"/>
        <v>0</v>
      </c>
      <c r="I38" s="93">
        <f>SUM('10:16'!I38)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7"/>
        <v>0</v>
      </c>
      <c r="N38" s="93">
        <f>SUM('10:16'!N38)</f>
        <v>0</v>
      </c>
      <c r="O38" s="93">
        <f>SUM('10:16'!O38)</f>
        <v>0</v>
      </c>
      <c r="P38" s="93">
        <f>SUM('10:16'!P38)</f>
        <v>0</v>
      </c>
      <c r="Q38" s="93">
        <f>SUM('10:16'!Q38)</f>
        <v>0</v>
      </c>
      <c r="R38" s="93">
        <f>SUM('10:16'!R38)</f>
        <v>0</v>
      </c>
      <c r="S38" s="93">
        <f>SUM('10:16'!S38)</f>
        <v>0</v>
      </c>
      <c r="T38" s="93">
        <f>SUM('10:16'!T38)</f>
        <v>0</v>
      </c>
      <c r="U38" s="93">
        <f>SUM('10:16'!U38)</f>
        <v>0</v>
      </c>
      <c r="V38" s="196">
        <f t="shared" si="8"/>
        <v>0</v>
      </c>
      <c r="W38" s="33" t="str">
        <f t="shared" si="9"/>
        <v/>
      </c>
      <c r="X38" s="93">
        <f>SUM('10:16'!X38)</f>
        <v>0</v>
      </c>
      <c r="Y38" s="93">
        <f>SUM('10:16'!Y38)</f>
        <v>0</v>
      </c>
      <c r="Z38" s="93">
        <f>SUM('10:16'!Z38)</f>
        <v>0</v>
      </c>
      <c r="AA38" s="93">
        <f>SUM('10:16'!AA38)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SUM('10:16'!G39)</f>
        <v>0</v>
      </c>
      <c r="H39" s="315">
        <f t="shared" si="6"/>
        <v>0</v>
      </c>
      <c r="I39" s="93">
        <f>SUM('10:16'!I39)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SUM('10:16'!N39)</f>
        <v>0</v>
      </c>
      <c r="O39" s="93">
        <f>SUM('10:16'!O39)</f>
        <v>0</v>
      </c>
      <c r="P39" s="93">
        <f>SUM('10:16'!P39)</f>
        <v>0</v>
      </c>
      <c r="Q39" s="93">
        <f>SUM('10:16'!Q39)</f>
        <v>0</v>
      </c>
      <c r="R39" s="93">
        <f>SUM('10:16'!R39)</f>
        <v>0</v>
      </c>
      <c r="S39" s="93">
        <f>SUM('10:16'!S39)</f>
        <v>0</v>
      </c>
      <c r="T39" s="93">
        <f>SUM('10:16'!T39)</f>
        <v>0</v>
      </c>
      <c r="U39" s="93">
        <f>SUM('10:16'!U39)</f>
        <v>0</v>
      </c>
      <c r="V39" s="196">
        <f t="shared" si="8"/>
        <v>0</v>
      </c>
      <c r="W39" s="33" t="str">
        <f t="shared" si="9"/>
        <v/>
      </c>
      <c r="X39" s="93">
        <f>SUM('10:16'!X39)</f>
        <v>0</v>
      </c>
      <c r="Y39" s="93">
        <f>SUM('10:16'!Y39)</f>
        <v>0</v>
      </c>
      <c r="Z39" s="93">
        <f>SUM('10:16'!Z39)</f>
        <v>0</v>
      </c>
      <c r="AA39" s="93">
        <f>SUM('10:16'!AA39)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SUM('10:16'!G40)</f>
        <v>708</v>
      </c>
      <c r="H40" s="315">
        <f t="shared" si="6"/>
        <v>3596.64</v>
      </c>
      <c r="I40" s="93">
        <f>SUM('10:16'!I40)</f>
        <v>22</v>
      </c>
      <c r="J40" s="31">
        <f t="array" ref="J40">IF(ISERROR(G40/I40),"",G40/I40)</f>
        <v>32.18181818181818</v>
      </c>
      <c r="K40" s="35">
        <f t="array" ref="K40">IF(ISERROR(G40/L40),"",G40/L40)</f>
        <v>33.714285714285715</v>
      </c>
      <c r="L40" s="87">
        <v>21</v>
      </c>
      <c r="M40" s="36">
        <f t="shared" si="7"/>
        <v>-11.714285714285715</v>
      </c>
      <c r="N40" s="93">
        <f>SUM('10:16'!N40)</f>
        <v>0</v>
      </c>
      <c r="O40" s="93">
        <f>SUM('10:16'!O40)</f>
        <v>0</v>
      </c>
      <c r="P40" s="93">
        <f>SUM('10:16'!P40)</f>
        <v>0</v>
      </c>
      <c r="Q40" s="93">
        <f>SUM('10:16'!Q40)</f>
        <v>0</v>
      </c>
      <c r="R40" s="93">
        <f>SUM('10:16'!R40)</f>
        <v>0</v>
      </c>
      <c r="S40" s="93">
        <f>SUM('10:16'!S40)</f>
        <v>0</v>
      </c>
      <c r="T40" s="93">
        <f>SUM('10:16'!T40)</f>
        <v>0</v>
      </c>
      <c r="U40" s="93">
        <f>SUM('10:16'!U40)</f>
        <v>0</v>
      </c>
      <c r="V40" s="196">
        <f t="shared" si="8"/>
        <v>0</v>
      </c>
      <c r="W40" s="33">
        <f t="shared" si="9"/>
        <v>0</v>
      </c>
      <c r="X40" s="93">
        <f>SUM('10:16'!X40)</f>
        <v>0</v>
      </c>
      <c r="Y40" s="93">
        <f>SUM('10:16'!Y40)</f>
        <v>0</v>
      </c>
      <c r="Z40" s="93">
        <f>SUM('10:16'!Z40)</f>
        <v>0</v>
      </c>
      <c r="AA40" s="93">
        <f>SUM('10:16'!AA40)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SUM('10:16'!G41)</f>
        <v>686</v>
      </c>
      <c r="H41" s="315">
        <f t="shared" si="6"/>
        <v>3484.88</v>
      </c>
      <c r="I41" s="93">
        <f>SUM('10:16'!I41)</f>
        <v>19</v>
      </c>
      <c r="J41" s="31">
        <f t="array" ref="J41">IF(ISERROR(G41/I41),"",G41/I41)</f>
        <v>36.10526315789474</v>
      </c>
      <c r="K41" s="35">
        <f t="array" ref="K41">IF(ISERROR(G41/L41),"",G41/L41)</f>
        <v>32.666666666666664</v>
      </c>
      <c r="L41" s="87">
        <v>21</v>
      </c>
      <c r="M41" s="36">
        <f t="shared" si="7"/>
        <v>-13.666666666666664</v>
      </c>
      <c r="N41" s="93">
        <f>SUM('10:16'!N41)</f>
        <v>0</v>
      </c>
      <c r="O41" s="93">
        <f>SUM('10:16'!O41)</f>
        <v>0</v>
      </c>
      <c r="P41" s="93">
        <f>SUM('10:16'!P41)</f>
        <v>0</v>
      </c>
      <c r="Q41" s="93">
        <f>SUM('10:16'!Q41)</f>
        <v>0</v>
      </c>
      <c r="R41" s="93">
        <f>SUM('10:16'!R41)</f>
        <v>0</v>
      </c>
      <c r="S41" s="93">
        <f>SUM('10:16'!S41)</f>
        <v>0</v>
      </c>
      <c r="T41" s="93">
        <f>SUM('10:16'!T41)</f>
        <v>0</v>
      </c>
      <c r="U41" s="93">
        <f>SUM('10:16'!U41)</f>
        <v>0</v>
      </c>
      <c r="V41" s="196">
        <f t="shared" si="8"/>
        <v>0</v>
      </c>
      <c r="W41" s="33">
        <f t="shared" si="9"/>
        <v>0</v>
      </c>
      <c r="X41" s="93">
        <f>SUM('10:16'!X41)</f>
        <v>0</v>
      </c>
      <c r="Y41" s="93">
        <f>SUM('10:16'!Y41)</f>
        <v>0</v>
      </c>
      <c r="Z41" s="93">
        <f>SUM('10:16'!Z41)</f>
        <v>0</v>
      </c>
      <c r="AA41" s="93">
        <f>SUM('10:16'!AA41)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SUM('10:16'!G42)</f>
        <v>707</v>
      </c>
      <c r="H42" s="315">
        <f t="shared" si="6"/>
        <v>3591.56</v>
      </c>
      <c r="I42" s="93">
        <f>SUM('10:16'!I42)</f>
        <v>18</v>
      </c>
      <c r="J42" s="31">
        <f t="array" ref="J42">IF(ISERROR(G42/I42),"",G42/I42)</f>
        <v>39.277777777777779</v>
      </c>
      <c r="K42" s="35">
        <f t="array" ref="K42">IF(ISERROR(G42/L42),"",G42/L42)</f>
        <v>33.666666666666664</v>
      </c>
      <c r="L42" s="87">
        <v>21</v>
      </c>
      <c r="M42" s="36">
        <f t="shared" si="7"/>
        <v>-15.666666666666664</v>
      </c>
      <c r="N42" s="93">
        <f>SUM('10:16'!N42)</f>
        <v>0</v>
      </c>
      <c r="O42" s="93">
        <f>SUM('10:16'!O42)</f>
        <v>0</v>
      </c>
      <c r="P42" s="93">
        <f>SUM('10:16'!P42)</f>
        <v>0</v>
      </c>
      <c r="Q42" s="93">
        <f>SUM('10:16'!Q42)</f>
        <v>0</v>
      </c>
      <c r="R42" s="93">
        <f>SUM('10:16'!R42)</f>
        <v>0</v>
      </c>
      <c r="S42" s="93">
        <f>SUM('10:16'!S42)</f>
        <v>0</v>
      </c>
      <c r="T42" s="93">
        <f>SUM('10:16'!T42)</f>
        <v>0</v>
      </c>
      <c r="U42" s="93">
        <f>SUM('10:16'!U42)</f>
        <v>0</v>
      </c>
      <c r="V42" s="196">
        <f t="shared" si="8"/>
        <v>0</v>
      </c>
      <c r="W42" s="33">
        <f t="shared" si="9"/>
        <v>0</v>
      </c>
      <c r="X42" s="93">
        <f>SUM('10:16'!X42)</f>
        <v>0</v>
      </c>
      <c r="Y42" s="93">
        <f>SUM('10:16'!Y42)</f>
        <v>0</v>
      </c>
      <c r="Z42" s="93">
        <f>SUM('10:16'!Z42)</f>
        <v>0</v>
      </c>
      <c r="AA42" s="93">
        <f>SUM('10:16'!AA42)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SUM('10:16'!G43)</f>
        <v>0</v>
      </c>
      <c r="H43" s="315">
        <f t="shared" si="6"/>
        <v>0</v>
      </c>
      <c r="I43" s="93">
        <f>SUM('10:16'!I43)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SUM('10:16'!N43)</f>
        <v>0</v>
      </c>
      <c r="O43" s="93">
        <f>SUM('10:16'!O43)</f>
        <v>0</v>
      </c>
      <c r="P43" s="93">
        <f>SUM('10:16'!P43)</f>
        <v>0</v>
      </c>
      <c r="Q43" s="93">
        <f>SUM('10:16'!Q43)</f>
        <v>0</v>
      </c>
      <c r="R43" s="93">
        <f>SUM('10:16'!R43)</f>
        <v>0</v>
      </c>
      <c r="S43" s="93">
        <f>SUM('10:16'!S43)</f>
        <v>0</v>
      </c>
      <c r="T43" s="93">
        <f>SUM('10:16'!T43)</f>
        <v>0</v>
      </c>
      <c r="U43" s="93">
        <f>SUM('10:16'!U43)</f>
        <v>0</v>
      </c>
      <c r="V43" s="196">
        <f t="shared" si="8"/>
        <v>0</v>
      </c>
      <c r="W43" s="33" t="str">
        <f t="shared" si="9"/>
        <v/>
      </c>
      <c r="X43" s="93">
        <f>SUM('10:16'!X43)</f>
        <v>0</v>
      </c>
      <c r="Y43" s="93">
        <f>SUM('10:16'!Y43)</f>
        <v>0</v>
      </c>
      <c r="Z43" s="93">
        <f>SUM('10:16'!Z43)</f>
        <v>0</v>
      </c>
      <c r="AA43" s="93">
        <f>SUM('10:16'!AA43)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SUM('10:16'!G44)</f>
        <v>705</v>
      </c>
      <c r="H44" s="315">
        <f t="shared" si="6"/>
        <v>3581.4</v>
      </c>
      <c r="I44" s="93">
        <f>SUM('10:16'!I44)</f>
        <v>20</v>
      </c>
      <c r="J44" s="31">
        <f t="array" ref="J44">IF(ISERROR(G44/I44),"",G44/I44)</f>
        <v>35.25</v>
      </c>
      <c r="K44" s="35">
        <f t="array" ref="K44">IF(ISERROR(G44/L44),"",G44/L44)</f>
        <v>33.571428571428569</v>
      </c>
      <c r="L44" s="87">
        <v>21</v>
      </c>
      <c r="M44" s="36">
        <f t="shared" si="7"/>
        <v>-13.571428571428569</v>
      </c>
      <c r="N44" s="93">
        <f>SUM('10:16'!N44)</f>
        <v>0</v>
      </c>
      <c r="O44" s="93">
        <f>SUM('10:16'!O44)</f>
        <v>0</v>
      </c>
      <c r="P44" s="93">
        <f>SUM('10:16'!P44)</f>
        <v>0</v>
      </c>
      <c r="Q44" s="93">
        <f>SUM('10:16'!Q44)</f>
        <v>0</v>
      </c>
      <c r="R44" s="93">
        <f>SUM('10:16'!R44)</f>
        <v>0</v>
      </c>
      <c r="S44" s="93">
        <f>SUM('10:16'!S44)</f>
        <v>0</v>
      </c>
      <c r="T44" s="93">
        <f>SUM('10:16'!T44)</f>
        <v>0</v>
      </c>
      <c r="U44" s="93">
        <f>SUM('10:16'!U44)</f>
        <v>0</v>
      </c>
      <c r="V44" s="196">
        <f t="shared" si="8"/>
        <v>0</v>
      </c>
      <c r="W44" s="33">
        <f t="shared" si="9"/>
        <v>0</v>
      </c>
      <c r="X44" s="93">
        <f>SUM('10:16'!X44)</f>
        <v>0</v>
      </c>
      <c r="Y44" s="93">
        <f>SUM('10:16'!Y44)</f>
        <v>0</v>
      </c>
      <c r="Z44" s="93">
        <f>SUM('10:16'!Z44)</f>
        <v>0</v>
      </c>
      <c r="AA44" s="93">
        <f>SUM('10:16'!AA44)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SUM('10:16'!G45)</f>
        <v>1477</v>
      </c>
      <c r="H45" s="315">
        <f t="shared" si="6"/>
        <v>7429.31</v>
      </c>
      <c r="I45" s="93">
        <f>SUM('10:16'!I45)</f>
        <v>20</v>
      </c>
      <c r="J45" s="31">
        <f t="array" ref="J45">IF(ISERROR(G45/I45),"",G45/I45)</f>
        <v>73.849999999999994</v>
      </c>
      <c r="K45" s="35">
        <f t="array" ref="K45">IF(ISERROR(G45/L45),"",G45/L45)</f>
        <v>26.375</v>
      </c>
      <c r="L45" s="87">
        <v>56</v>
      </c>
      <c r="M45" s="36">
        <f t="shared" si="7"/>
        <v>-6.375</v>
      </c>
      <c r="N45" s="93">
        <f>SUM('10:16'!N45)</f>
        <v>0</v>
      </c>
      <c r="O45" s="93">
        <f>SUM('10:16'!O45)</f>
        <v>0</v>
      </c>
      <c r="P45" s="93">
        <f>SUM('10:16'!P45)</f>
        <v>0</v>
      </c>
      <c r="Q45" s="93">
        <f>SUM('10:16'!Q45)</f>
        <v>0</v>
      </c>
      <c r="R45" s="93">
        <f>SUM('10:16'!R45)</f>
        <v>0</v>
      </c>
      <c r="S45" s="93">
        <f>SUM('10:16'!S45)</f>
        <v>0</v>
      </c>
      <c r="T45" s="93">
        <f>SUM('10:16'!T45)</f>
        <v>0</v>
      </c>
      <c r="U45" s="93">
        <f>SUM('10:16'!U45)</f>
        <v>0</v>
      </c>
      <c r="V45" s="196">
        <f t="shared" si="8"/>
        <v>0</v>
      </c>
      <c r="W45" s="33">
        <f t="shared" si="9"/>
        <v>0</v>
      </c>
      <c r="X45" s="93">
        <f>SUM('10:16'!X45)</f>
        <v>0</v>
      </c>
      <c r="Y45" s="93">
        <f>SUM('10:16'!Y45)</f>
        <v>0</v>
      </c>
      <c r="Z45" s="93">
        <f>SUM('10:16'!Z45)</f>
        <v>0</v>
      </c>
      <c r="AA45" s="93">
        <f>SUM('10:16'!AA45)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SUM('10:16'!G46)</f>
        <v>502</v>
      </c>
      <c r="H46" s="315">
        <f t="shared" si="6"/>
        <v>2525.06</v>
      </c>
      <c r="I46" s="93">
        <f>SUM('10:16'!I46)</f>
        <v>5</v>
      </c>
      <c r="J46" s="31">
        <f t="array" ref="J46">IF(ISERROR(G46/I46),"",G46/I46)</f>
        <v>100.4</v>
      </c>
      <c r="K46" s="35">
        <f t="array" ref="K46">IF(ISERROR(G46/L46),"",G46/L46)</f>
        <v>8.9642857142857135</v>
      </c>
      <c r="L46" s="87">
        <v>56</v>
      </c>
      <c r="M46" s="36">
        <f t="shared" si="7"/>
        <v>-3.9642857142857135</v>
      </c>
      <c r="N46" s="93">
        <f>SUM('10:16'!N46)</f>
        <v>0</v>
      </c>
      <c r="O46" s="93">
        <f>SUM('10:16'!O46)</f>
        <v>0</v>
      </c>
      <c r="P46" s="93">
        <f>SUM('10:16'!P46)</f>
        <v>0</v>
      </c>
      <c r="Q46" s="93">
        <f>SUM('10:16'!Q46)</f>
        <v>0</v>
      </c>
      <c r="R46" s="93">
        <f>SUM('10:16'!R46)</f>
        <v>0</v>
      </c>
      <c r="S46" s="93">
        <f>SUM('10:16'!S46)</f>
        <v>0</v>
      </c>
      <c r="T46" s="93">
        <f>SUM('10:16'!T46)</f>
        <v>0</v>
      </c>
      <c r="U46" s="93">
        <f>SUM('10:16'!U46)</f>
        <v>0</v>
      </c>
      <c r="V46" s="196">
        <f t="shared" si="8"/>
        <v>0</v>
      </c>
      <c r="W46" s="33">
        <f t="shared" si="9"/>
        <v>0</v>
      </c>
      <c r="X46" s="93">
        <f>SUM('10:16'!X46)</f>
        <v>0</v>
      </c>
      <c r="Y46" s="93">
        <f>SUM('10:16'!Y46)</f>
        <v>0</v>
      </c>
      <c r="Z46" s="93">
        <f>SUM('10:16'!Z46)</f>
        <v>0</v>
      </c>
      <c r="AA46" s="93">
        <f>SUM('10:16'!AA46)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SUM('10:16'!G47)</f>
        <v>0</v>
      </c>
      <c r="H47" s="315">
        <f t="shared" si="6"/>
        <v>0</v>
      </c>
      <c r="I47" s="93">
        <f>SUM('10:16'!I47)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SUM('10:16'!N47)</f>
        <v>0</v>
      </c>
      <c r="O47" s="93">
        <f>SUM('10:16'!O47)</f>
        <v>0</v>
      </c>
      <c r="P47" s="93">
        <f>SUM('10:16'!P47)</f>
        <v>0</v>
      </c>
      <c r="Q47" s="93">
        <f>SUM('10:16'!Q47)</f>
        <v>0</v>
      </c>
      <c r="R47" s="93">
        <f>SUM('10:16'!R47)</f>
        <v>0</v>
      </c>
      <c r="S47" s="93">
        <f>SUM('10:16'!S47)</f>
        <v>0</v>
      </c>
      <c r="T47" s="93">
        <f>SUM('10:16'!T47)</f>
        <v>0</v>
      </c>
      <c r="U47" s="93">
        <f>SUM('10:16'!U47)</f>
        <v>0</v>
      </c>
      <c r="V47" s="196">
        <f t="shared" si="8"/>
        <v>0</v>
      </c>
      <c r="W47" s="33" t="str">
        <f t="shared" si="9"/>
        <v/>
      </c>
      <c r="X47" s="93">
        <f>SUM('10:16'!X47)</f>
        <v>0</v>
      </c>
      <c r="Y47" s="93">
        <f>SUM('10:16'!Y47)</f>
        <v>0</v>
      </c>
      <c r="Z47" s="93">
        <f>SUM('10:16'!Z47)</f>
        <v>0</v>
      </c>
      <c r="AA47" s="93">
        <f>SUM('10:16'!AA47)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SUM('10:16'!G48)</f>
        <v>1758</v>
      </c>
      <c r="H48" s="315">
        <f t="shared" si="6"/>
        <v>8842.74</v>
      </c>
      <c r="I48" s="93">
        <f>SUM('10:16'!I48)</f>
        <v>24</v>
      </c>
      <c r="J48" s="31">
        <f t="array" ref="J48">IF(ISERROR(G48/I48),"",G48/I48)</f>
        <v>73.25</v>
      </c>
      <c r="K48" s="35">
        <f t="array" ref="K48">IF(ISERROR(G48/L48),"",G48/L48)</f>
        <v>31.392857142857142</v>
      </c>
      <c r="L48" s="87">
        <v>56</v>
      </c>
      <c r="M48" s="36">
        <f t="shared" si="7"/>
        <v>-7.3928571428571423</v>
      </c>
      <c r="N48" s="93">
        <f>SUM('10:16'!N48)</f>
        <v>0</v>
      </c>
      <c r="O48" s="93">
        <f>SUM('10:16'!O48)</f>
        <v>0</v>
      </c>
      <c r="P48" s="93">
        <f>SUM('10:16'!P48)</f>
        <v>0</v>
      </c>
      <c r="Q48" s="93">
        <f>SUM('10:16'!Q48)</f>
        <v>0</v>
      </c>
      <c r="R48" s="93">
        <f>SUM('10:16'!R48)</f>
        <v>0</v>
      </c>
      <c r="S48" s="93">
        <f>SUM('10:16'!S48)</f>
        <v>0</v>
      </c>
      <c r="T48" s="93">
        <f>SUM('10:16'!T48)</f>
        <v>0</v>
      </c>
      <c r="U48" s="93">
        <f>SUM('10:16'!U48)</f>
        <v>0</v>
      </c>
      <c r="V48" s="196">
        <f t="shared" si="8"/>
        <v>0</v>
      </c>
      <c r="W48" s="33">
        <f t="shared" si="9"/>
        <v>0</v>
      </c>
      <c r="X48" s="93">
        <f>SUM('10:16'!X48)</f>
        <v>0</v>
      </c>
      <c r="Y48" s="93">
        <f>SUM('10:16'!Y48)</f>
        <v>0</v>
      </c>
      <c r="Z48" s="93">
        <f>SUM('10:16'!Z48)</f>
        <v>0</v>
      </c>
      <c r="AA48" s="93">
        <f>SUM('10:16'!AA48)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SUM('10:16'!G49)</f>
        <v>738</v>
      </c>
      <c r="H49" s="315">
        <f t="shared" si="6"/>
        <v>3712.1400000000003</v>
      </c>
      <c r="I49" s="93">
        <f>SUM('10:16'!I49)</f>
        <v>13.5</v>
      </c>
      <c r="J49" s="31"/>
      <c r="K49" s="35">
        <f t="array" ref="K49">IF(ISERROR(G49/L49),"",G49/L49)</f>
        <v>13.666666666666666</v>
      </c>
      <c r="L49" s="87">
        <v>54</v>
      </c>
      <c r="M49" s="36">
        <f t="shared" si="7"/>
        <v>-0.16666666666666607</v>
      </c>
      <c r="N49" s="93">
        <f>SUM('10:16'!N49)</f>
        <v>0</v>
      </c>
      <c r="O49" s="93">
        <f>SUM('10:16'!O49)</f>
        <v>0</v>
      </c>
      <c r="P49" s="93">
        <f>SUM('10:16'!P49)</f>
        <v>0</v>
      </c>
      <c r="Q49" s="93">
        <f>SUM('10:16'!Q49)</f>
        <v>0</v>
      </c>
      <c r="R49" s="93">
        <f>SUM('10:16'!R49)</f>
        <v>0</v>
      </c>
      <c r="S49" s="93">
        <f>SUM('10:16'!S49)</f>
        <v>0</v>
      </c>
      <c r="T49" s="93">
        <f>SUM('10:16'!T49)</f>
        <v>0</v>
      </c>
      <c r="U49" s="93">
        <f>SUM('10:16'!U49)</f>
        <v>0</v>
      </c>
      <c r="V49" s="196"/>
      <c r="W49" s="33"/>
      <c r="X49" s="93">
        <f>SUM('10:16'!X49)</f>
        <v>0</v>
      </c>
      <c r="Y49" s="93">
        <f>SUM('10:16'!Y49)</f>
        <v>0</v>
      </c>
      <c r="Z49" s="93">
        <f>SUM('10:16'!Z49)</f>
        <v>0</v>
      </c>
      <c r="AA49" s="93">
        <f>SUM('10:16'!AA49)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SUM('10:16'!G50)</f>
        <v>807</v>
      </c>
      <c r="H50" s="315">
        <f t="shared" si="6"/>
        <v>4059.21</v>
      </c>
      <c r="I50" s="93">
        <f>SUM('10:16'!I50)</f>
        <v>15</v>
      </c>
      <c r="J50" s="31"/>
      <c r="K50" s="35">
        <f t="array" ref="K50">IF(ISERROR(G50/L50),"",G50/L50)</f>
        <v>14.944444444444445</v>
      </c>
      <c r="L50" s="87">
        <v>54</v>
      </c>
      <c r="M50" s="36">
        <f t="shared" si="7"/>
        <v>5.5555555555555358E-2</v>
      </c>
      <c r="N50" s="93">
        <f>SUM('10:16'!N50)</f>
        <v>0</v>
      </c>
      <c r="O50" s="93">
        <f>SUM('10:16'!O50)</f>
        <v>0</v>
      </c>
      <c r="P50" s="93">
        <f>SUM('10:16'!P50)</f>
        <v>0</v>
      </c>
      <c r="Q50" s="93">
        <f>SUM('10:16'!Q50)</f>
        <v>0</v>
      </c>
      <c r="R50" s="93">
        <f>SUM('10:16'!R50)</f>
        <v>0</v>
      </c>
      <c r="S50" s="93">
        <f>SUM('10:16'!S50)</f>
        <v>0</v>
      </c>
      <c r="T50" s="93">
        <f>SUM('10:16'!T50)</f>
        <v>0</v>
      </c>
      <c r="U50" s="93">
        <f>SUM('10:16'!U50)</f>
        <v>0</v>
      </c>
      <c r="V50" s="196"/>
      <c r="W50" s="33"/>
      <c r="X50" s="93">
        <f>SUM('10:16'!X50)</f>
        <v>0</v>
      </c>
      <c r="Y50" s="93">
        <f>SUM('10:16'!Y50)</f>
        <v>0</v>
      </c>
      <c r="Z50" s="93">
        <f>SUM('10:16'!Z50)</f>
        <v>0</v>
      </c>
      <c r="AA50" s="93">
        <f>SUM('10:16'!AA50)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382</v>
      </c>
      <c r="C51" s="16" t="s">
        <v>389</v>
      </c>
      <c r="D51" s="17">
        <v>5.03</v>
      </c>
      <c r="E51" s="17"/>
      <c r="F51" s="6"/>
      <c r="G51" s="93">
        <f>SUM('10:16'!G51)</f>
        <v>696</v>
      </c>
      <c r="H51" s="315">
        <f t="shared" si="6"/>
        <v>3500.88</v>
      </c>
      <c r="I51" s="93">
        <f>SUM('10:16'!I51)</f>
        <v>12.5</v>
      </c>
      <c r="J51" s="31"/>
      <c r="K51" s="35">
        <f t="array" ref="K51">IF(ISERROR(G51/L51),"",G51/L51)</f>
        <v>12.888888888888889</v>
      </c>
      <c r="L51" s="87">
        <v>54</v>
      </c>
      <c r="M51" s="36">
        <f t="shared" si="7"/>
        <v>-0.38888888888888928</v>
      </c>
      <c r="N51" s="93">
        <f>SUM('10:16'!N51)</f>
        <v>0</v>
      </c>
      <c r="O51" s="93">
        <f>SUM('10:16'!O51)</f>
        <v>0</v>
      </c>
      <c r="P51" s="93">
        <f>SUM('10:16'!P51)</f>
        <v>0</v>
      </c>
      <c r="Q51" s="93">
        <f>SUM('10:16'!Q51)</f>
        <v>0</v>
      </c>
      <c r="R51" s="93">
        <f>SUM('10:16'!R51)</f>
        <v>0</v>
      </c>
      <c r="S51" s="93">
        <f>SUM('10:16'!S51)</f>
        <v>0</v>
      </c>
      <c r="T51" s="93">
        <f>SUM('10:16'!T51)</f>
        <v>0</v>
      </c>
      <c r="U51" s="93">
        <f>SUM('10:16'!U51)</f>
        <v>0</v>
      </c>
      <c r="V51" s="196"/>
      <c r="W51" s="33"/>
      <c r="X51" s="93">
        <f>SUM('10:16'!X51)</f>
        <v>0</v>
      </c>
      <c r="Y51" s="93">
        <f>SUM('10:16'!Y51)</f>
        <v>0</v>
      </c>
      <c r="Z51" s="93">
        <f>SUM('10:16'!Z51)</f>
        <v>0</v>
      </c>
      <c r="AA51" s="93">
        <f>SUM('10:16'!AA51)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382</v>
      </c>
      <c r="C52" s="16" t="s">
        <v>391</v>
      </c>
      <c r="D52" s="17">
        <v>5.03</v>
      </c>
      <c r="E52" s="17"/>
      <c r="F52" s="6"/>
      <c r="G52" s="93">
        <f>SUM('10:16'!G52)</f>
        <v>729</v>
      </c>
      <c r="H52" s="315">
        <f t="shared" si="6"/>
        <v>3666.8700000000003</v>
      </c>
      <c r="I52" s="93">
        <f>SUM('10:16'!I52)</f>
        <v>12.5</v>
      </c>
      <c r="J52" s="31"/>
      <c r="K52" s="35">
        <f t="array" ref="K52">IF(ISERROR(G52/L52),"",G52/L52)</f>
        <v>13.5</v>
      </c>
      <c r="L52" s="87">
        <v>54</v>
      </c>
      <c r="M52" s="36">
        <f t="shared" si="7"/>
        <v>-1</v>
      </c>
      <c r="N52" s="93">
        <f>SUM('10:16'!N52)</f>
        <v>0</v>
      </c>
      <c r="O52" s="93">
        <f>SUM('10:16'!O52)</f>
        <v>0</v>
      </c>
      <c r="P52" s="93">
        <f>SUM('10:16'!P52)</f>
        <v>0</v>
      </c>
      <c r="Q52" s="93">
        <f>SUM('10:16'!Q52)</f>
        <v>0</v>
      </c>
      <c r="R52" s="93">
        <f>SUM('10:16'!R52)</f>
        <v>0</v>
      </c>
      <c r="S52" s="93">
        <f>SUM('10:16'!S52)</f>
        <v>0</v>
      </c>
      <c r="T52" s="93">
        <f>SUM('10:16'!T52)</f>
        <v>0</v>
      </c>
      <c r="U52" s="93">
        <f>SUM('10:16'!U52)</f>
        <v>0</v>
      </c>
      <c r="V52" s="196"/>
      <c r="W52" s="33"/>
      <c r="X52" s="93">
        <f>SUM('10:16'!X52)</f>
        <v>0</v>
      </c>
      <c r="Y52" s="93">
        <f>SUM('10:16'!Y52)</f>
        <v>0</v>
      </c>
      <c r="Z52" s="93">
        <f>SUM('10:16'!Z52)</f>
        <v>0</v>
      </c>
      <c r="AA52" s="93">
        <f>SUM('10:16'!AA52)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SUM('10:16'!G53)</f>
        <v>0</v>
      </c>
      <c r="H53" s="315">
        <f t="shared" si="6"/>
        <v>0</v>
      </c>
      <c r="I53" s="93">
        <f>SUM('10:16'!I53)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SUM('10:16'!N53)</f>
        <v>0</v>
      </c>
      <c r="O53" s="93">
        <f>SUM('10:16'!O53)</f>
        <v>0</v>
      </c>
      <c r="P53" s="93">
        <f>SUM('10:16'!P53)</f>
        <v>0</v>
      </c>
      <c r="Q53" s="93">
        <f>SUM('10:16'!Q53)</f>
        <v>0</v>
      </c>
      <c r="R53" s="93">
        <f>SUM('10:16'!R53)</f>
        <v>0</v>
      </c>
      <c r="S53" s="93">
        <f>SUM('10:16'!S53)</f>
        <v>0</v>
      </c>
      <c r="T53" s="93">
        <f>SUM('10:16'!T53)</f>
        <v>0</v>
      </c>
      <c r="U53" s="93">
        <f>SUM('10:16'!U53)</f>
        <v>0</v>
      </c>
      <c r="V53" s="196"/>
      <c r="W53" s="33"/>
      <c r="X53" s="93">
        <f>SUM('10:16'!X53)</f>
        <v>0</v>
      </c>
      <c r="Y53" s="93">
        <f>SUM('10:16'!Y53)</f>
        <v>0</v>
      </c>
      <c r="Z53" s="93">
        <f>SUM('10:16'!Z53)</f>
        <v>0</v>
      </c>
      <c r="AA53" s="93">
        <f>SUM('10:16'!AA53)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SUM('10:16'!G54)</f>
        <v>0</v>
      </c>
      <c r="H54" s="315">
        <f t="shared" si="6"/>
        <v>0</v>
      </c>
      <c r="I54" s="93">
        <f>SUM('10:16'!I54)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SUM('10:16'!N54)</f>
        <v>0</v>
      </c>
      <c r="O54" s="93">
        <f>SUM('10:16'!O54)</f>
        <v>0</v>
      </c>
      <c r="P54" s="93">
        <f>SUM('10:16'!P54)</f>
        <v>0</v>
      </c>
      <c r="Q54" s="93">
        <f>SUM('10:16'!Q54)</f>
        <v>0</v>
      </c>
      <c r="R54" s="93">
        <f>SUM('10:16'!R54)</f>
        <v>0</v>
      </c>
      <c r="S54" s="93">
        <f>SUM('10:16'!S54)</f>
        <v>0</v>
      </c>
      <c r="T54" s="93">
        <f>SUM('10:16'!T54)</f>
        <v>0</v>
      </c>
      <c r="U54" s="93">
        <f>SUM('10:16'!U54)</f>
        <v>0</v>
      </c>
      <c r="V54" s="196"/>
      <c r="W54" s="33"/>
      <c r="X54" s="93">
        <f>SUM('10:16'!X54)</f>
        <v>0</v>
      </c>
      <c r="Y54" s="93">
        <f>SUM('10:16'!Y54)</f>
        <v>0</v>
      </c>
      <c r="Z54" s="93">
        <f>SUM('10:16'!Z54)</f>
        <v>0</v>
      </c>
      <c r="AA54" s="93">
        <f>SUM('10:16'!AA54)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SUM('10:16'!G55)</f>
        <v>0</v>
      </c>
      <c r="H55" s="315">
        <f t="shared" si="6"/>
        <v>0</v>
      </c>
      <c r="I55" s="93">
        <f>SUM('10:16'!I55)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SUM('10:16'!N55)</f>
        <v>0</v>
      </c>
      <c r="O55" s="93">
        <f>SUM('10:16'!O55)</f>
        <v>0</v>
      </c>
      <c r="P55" s="93">
        <f>SUM('10:16'!P55)</f>
        <v>0</v>
      </c>
      <c r="Q55" s="93">
        <f>SUM('10:16'!Q55)</f>
        <v>0</v>
      </c>
      <c r="R55" s="93">
        <f>SUM('10:16'!R55)</f>
        <v>0</v>
      </c>
      <c r="S55" s="93">
        <f>SUM('10:16'!S55)</f>
        <v>0</v>
      </c>
      <c r="T55" s="93">
        <f>SUM('10:16'!T55)</f>
        <v>0</v>
      </c>
      <c r="U55" s="93">
        <f>SUM('10:16'!U55)</f>
        <v>0</v>
      </c>
      <c r="V55" s="196"/>
      <c r="W55" s="33"/>
      <c r="X55" s="93">
        <f>SUM('10:16'!X55)</f>
        <v>0</v>
      </c>
      <c r="Y55" s="93">
        <f>SUM('10:16'!Y55)</f>
        <v>0</v>
      </c>
      <c r="Z55" s="93">
        <f>SUM('10:16'!Z55)</f>
        <v>0</v>
      </c>
      <c r="AA55" s="93">
        <f>SUM('10:16'!AA55)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SUM('10:16'!G56)</f>
        <v>0</v>
      </c>
      <c r="H56" s="315">
        <f t="shared" si="6"/>
        <v>0</v>
      </c>
      <c r="I56" s="93">
        <f>SUM('10:16'!I56)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SUM('10:16'!N56)</f>
        <v>0</v>
      </c>
      <c r="O56" s="93">
        <f>SUM('10:16'!O56)</f>
        <v>0</v>
      </c>
      <c r="P56" s="93">
        <f>SUM('10:16'!P56)</f>
        <v>0</v>
      </c>
      <c r="Q56" s="93">
        <f>SUM('10:16'!Q56)</f>
        <v>0</v>
      </c>
      <c r="R56" s="93">
        <f>SUM('10:16'!R56)</f>
        <v>0</v>
      </c>
      <c r="S56" s="93">
        <f>SUM('10:16'!S56)</f>
        <v>0</v>
      </c>
      <c r="T56" s="93">
        <f>SUM('10:16'!T56)</f>
        <v>0</v>
      </c>
      <c r="U56" s="93">
        <f>SUM('10:16'!U56)</f>
        <v>0</v>
      </c>
      <c r="V56" s="196"/>
      <c r="W56" s="33"/>
      <c r="X56" s="93">
        <f>SUM('10:16'!X56)</f>
        <v>0</v>
      </c>
      <c r="Y56" s="93">
        <f>SUM('10:16'!Y56)</f>
        <v>0</v>
      </c>
      <c r="Z56" s="93">
        <f>SUM('10:16'!Z56)</f>
        <v>0</v>
      </c>
      <c r="AA56" s="93">
        <f>SUM('10:16'!AA56)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SUM('10:16'!G57)</f>
        <v>0</v>
      </c>
      <c r="H57" s="315">
        <f t="shared" si="6"/>
        <v>0</v>
      </c>
      <c r="I57" s="93">
        <f>SUM('10:16'!I57)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7"/>
        <v>0</v>
      </c>
      <c r="N57" s="93">
        <f>SUM('10:16'!N57)</f>
        <v>0</v>
      </c>
      <c r="O57" s="93">
        <f>SUM('10:16'!O57)</f>
        <v>0</v>
      </c>
      <c r="P57" s="93">
        <f>SUM('10:16'!P57)</f>
        <v>0</v>
      </c>
      <c r="Q57" s="93">
        <f>SUM('10:16'!Q57)</f>
        <v>0</v>
      </c>
      <c r="R57" s="93">
        <f>SUM('10:16'!R57)</f>
        <v>0</v>
      </c>
      <c r="S57" s="93">
        <f>SUM('10:16'!S57)</f>
        <v>0</v>
      </c>
      <c r="T57" s="93">
        <f>SUM('10:16'!T57)</f>
        <v>0</v>
      </c>
      <c r="U57" s="93">
        <f>SUM('10:16'!U57)</f>
        <v>0</v>
      </c>
      <c r="V57" s="196">
        <f t="shared" ref="V57:V66" si="10">SUM(X57:AA57)</f>
        <v>0</v>
      </c>
      <c r="W57" s="33" t="str">
        <f t="shared" ref="W57:W66" si="11">IF(ISERROR(V57/G57),"",V57/G57)</f>
        <v/>
      </c>
      <c r="X57" s="93">
        <f>SUM('10:16'!X57)</f>
        <v>0</v>
      </c>
      <c r="Y57" s="93">
        <f>SUM('10:16'!Y57)</f>
        <v>0</v>
      </c>
      <c r="Z57" s="93">
        <f>SUM('10:16'!Z57)</f>
        <v>0</v>
      </c>
      <c r="AA57" s="93">
        <f>SUM('10:16'!AA57)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SUM('10:16'!G58)</f>
        <v>0</v>
      </c>
      <c r="H58" s="315">
        <f t="shared" si="6"/>
        <v>0</v>
      </c>
      <c r="I58" s="93">
        <f>SUM('10:16'!I58)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SUM('10:16'!N58)</f>
        <v>0</v>
      </c>
      <c r="O58" s="93">
        <f>SUM('10:16'!O58)</f>
        <v>0</v>
      </c>
      <c r="P58" s="93">
        <f>SUM('10:16'!P58)</f>
        <v>0</v>
      </c>
      <c r="Q58" s="93">
        <f>SUM('10:16'!Q58)</f>
        <v>0</v>
      </c>
      <c r="R58" s="93">
        <f>SUM('10:16'!R58)</f>
        <v>0</v>
      </c>
      <c r="S58" s="93">
        <f>SUM('10:16'!S58)</f>
        <v>0</v>
      </c>
      <c r="T58" s="93">
        <f>SUM('10:16'!T58)</f>
        <v>0</v>
      </c>
      <c r="U58" s="93">
        <f>SUM('10:16'!U58)</f>
        <v>0</v>
      </c>
      <c r="V58" s="196">
        <f t="shared" si="10"/>
        <v>0</v>
      </c>
      <c r="W58" s="33" t="str">
        <f t="shared" si="11"/>
        <v/>
      </c>
      <c r="X58" s="93">
        <f>SUM('10:16'!X58)</f>
        <v>0</v>
      </c>
      <c r="Y58" s="93">
        <f>SUM('10:16'!Y58)</f>
        <v>0</v>
      </c>
      <c r="Z58" s="93">
        <f>SUM('10:16'!Z58)</f>
        <v>0</v>
      </c>
      <c r="AA58" s="93">
        <f>SUM('10:16'!AA58)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SUM('10:16'!G59)</f>
        <v>424</v>
      </c>
      <c r="H59" s="315">
        <f t="shared" si="6"/>
        <v>2132.7200000000003</v>
      </c>
      <c r="I59" s="93">
        <f>SUM('10:16'!I59)</f>
        <v>12</v>
      </c>
      <c r="J59" s="31">
        <f t="array" ref="J59">IF(ISERROR(G59/I59),"",G59/I59)</f>
        <v>35.333333333333336</v>
      </c>
      <c r="K59" s="35">
        <f t="array" ref="K59">IF(ISERROR(G59/L59),"",G59/L59)</f>
        <v>10.6</v>
      </c>
      <c r="L59" s="87">
        <v>40</v>
      </c>
      <c r="M59" s="36">
        <f t="shared" si="7"/>
        <v>1.4000000000000004</v>
      </c>
      <c r="N59" s="93">
        <f>SUM('10:16'!N59)</f>
        <v>0</v>
      </c>
      <c r="O59" s="93">
        <f>SUM('10:16'!O59)</f>
        <v>0</v>
      </c>
      <c r="P59" s="93">
        <f>SUM('10:16'!P59)</f>
        <v>0</v>
      </c>
      <c r="Q59" s="93">
        <f>SUM('10:16'!Q59)</f>
        <v>0</v>
      </c>
      <c r="R59" s="93">
        <f>SUM('10:16'!R59)</f>
        <v>0</v>
      </c>
      <c r="S59" s="93">
        <f>SUM('10:16'!S59)</f>
        <v>0</v>
      </c>
      <c r="T59" s="93">
        <f>SUM('10:16'!T59)</f>
        <v>0</v>
      </c>
      <c r="U59" s="93">
        <f>SUM('10:16'!U59)</f>
        <v>0</v>
      </c>
      <c r="V59" s="196">
        <f t="shared" si="10"/>
        <v>0</v>
      </c>
      <c r="W59" s="33">
        <f t="shared" si="11"/>
        <v>0</v>
      </c>
      <c r="X59" s="93">
        <f>SUM('10:16'!X59)</f>
        <v>0</v>
      </c>
      <c r="Y59" s="93">
        <f>SUM('10:16'!Y59)</f>
        <v>0</v>
      </c>
      <c r="Z59" s="93">
        <f>SUM('10:16'!Z59)</f>
        <v>0</v>
      </c>
      <c r="AA59" s="93">
        <f>SUM('10:16'!AA59)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SUM('10:16'!G60)</f>
        <v>0</v>
      </c>
      <c r="H60" s="315">
        <f t="shared" si="6"/>
        <v>0</v>
      </c>
      <c r="I60" s="93">
        <f>SUM('10:16'!I60)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SUM('10:16'!N60)</f>
        <v>0</v>
      </c>
      <c r="O60" s="93">
        <f>SUM('10:16'!O60)</f>
        <v>0</v>
      </c>
      <c r="P60" s="93">
        <f>SUM('10:16'!P60)</f>
        <v>0</v>
      </c>
      <c r="Q60" s="93">
        <f>SUM('10:16'!Q60)</f>
        <v>0</v>
      </c>
      <c r="R60" s="93">
        <f>SUM('10:16'!R60)</f>
        <v>0</v>
      </c>
      <c r="S60" s="93">
        <f>SUM('10:16'!S60)</f>
        <v>0</v>
      </c>
      <c r="T60" s="93">
        <f>SUM('10:16'!T60)</f>
        <v>0</v>
      </c>
      <c r="U60" s="93">
        <f>SUM('10:16'!U60)</f>
        <v>0</v>
      </c>
      <c r="V60" s="196">
        <f t="shared" si="10"/>
        <v>0</v>
      </c>
      <c r="W60" s="33" t="str">
        <f t="shared" si="11"/>
        <v/>
      </c>
      <c r="X60" s="93">
        <f>SUM('10:16'!X60)</f>
        <v>0</v>
      </c>
      <c r="Y60" s="93">
        <f>SUM('10:16'!Y60)</f>
        <v>0</v>
      </c>
      <c r="Z60" s="93">
        <f>SUM('10:16'!Z60)</f>
        <v>0</v>
      </c>
      <c r="AA60" s="93">
        <f>SUM('10:16'!AA60)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SUM('10:16'!G61)</f>
        <v>0</v>
      </c>
      <c r="H61" s="315">
        <f t="shared" si="6"/>
        <v>0</v>
      </c>
      <c r="I61" s="93">
        <f>SUM('10:16'!I61)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SUM('10:16'!N61)</f>
        <v>0</v>
      </c>
      <c r="O61" s="93">
        <f>SUM('10:16'!O61)</f>
        <v>0</v>
      </c>
      <c r="P61" s="93">
        <f>SUM('10:16'!P61)</f>
        <v>0</v>
      </c>
      <c r="Q61" s="93">
        <f>SUM('10:16'!Q61)</f>
        <v>0</v>
      </c>
      <c r="R61" s="93">
        <f>SUM('10:16'!R61)</f>
        <v>0</v>
      </c>
      <c r="S61" s="93">
        <f>SUM('10:16'!S61)</f>
        <v>0</v>
      </c>
      <c r="T61" s="93">
        <f>SUM('10:16'!T61)</f>
        <v>0</v>
      </c>
      <c r="U61" s="93">
        <f>SUM('10:16'!U61)</f>
        <v>0</v>
      </c>
      <c r="V61" s="196">
        <f t="shared" si="10"/>
        <v>0</v>
      </c>
      <c r="W61" s="33" t="str">
        <f t="shared" si="11"/>
        <v/>
      </c>
      <c r="X61" s="93">
        <f>SUM('10:16'!X61)</f>
        <v>0</v>
      </c>
      <c r="Y61" s="93">
        <f>SUM('10:16'!Y61)</f>
        <v>0</v>
      </c>
      <c r="Z61" s="93">
        <f>SUM('10:16'!Z61)</f>
        <v>0</v>
      </c>
      <c r="AA61" s="93">
        <f>SUM('10:16'!AA61)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SUM('10:16'!G62)</f>
        <v>0</v>
      </c>
      <c r="H62" s="315">
        <f t="shared" si="6"/>
        <v>0</v>
      </c>
      <c r="I62" s="93">
        <f>SUM('10:16'!I62)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SUM('10:16'!N62)</f>
        <v>0</v>
      </c>
      <c r="O62" s="93">
        <f>SUM('10:16'!O62)</f>
        <v>0</v>
      </c>
      <c r="P62" s="93">
        <f>SUM('10:16'!P62)</f>
        <v>0</v>
      </c>
      <c r="Q62" s="93">
        <f>SUM('10:16'!Q62)</f>
        <v>0</v>
      </c>
      <c r="R62" s="93">
        <f>SUM('10:16'!R62)</f>
        <v>0</v>
      </c>
      <c r="S62" s="93">
        <f>SUM('10:16'!S62)</f>
        <v>0</v>
      </c>
      <c r="T62" s="93">
        <f>SUM('10:16'!T62)</f>
        <v>0</v>
      </c>
      <c r="U62" s="93">
        <f>SUM('10:16'!U62)</f>
        <v>0</v>
      </c>
      <c r="V62" s="196">
        <f t="shared" si="10"/>
        <v>0</v>
      </c>
      <c r="W62" s="33" t="str">
        <f t="shared" si="11"/>
        <v/>
      </c>
      <c r="X62" s="93">
        <f>SUM('10:16'!X62)</f>
        <v>0</v>
      </c>
      <c r="Y62" s="93">
        <f>SUM('10:16'!Y62)</f>
        <v>0</v>
      </c>
      <c r="Z62" s="93">
        <f>SUM('10:16'!Z62)</f>
        <v>0</v>
      </c>
      <c r="AA62" s="93">
        <f>SUM('10:16'!AA62)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SUM('10:16'!G63)</f>
        <v>0</v>
      </c>
      <c r="H63" s="315">
        <f t="shared" si="6"/>
        <v>0</v>
      </c>
      <c r="I63" s="93">
        <f>SUM('10:16'!I63)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SUM('10:16'!N63)</f>
        <v>0</v>
      </c>
      <c r="O63" s="93">
        <f>SUM('10:16'!O63)</f>
        <v>0</v>
      </c>
      <c r="P63" s="93">
        <f>SUM('10:16'!P63)</f>
        <v>0</v>
      </c>
      <c r="Q63" s="93">
        <f>SUM('10:16'!Q63)</f>
        <v>0</v>
      </c>
      <c r="R63" s="93">
        <f>SUM('10:16'!R63)</f>
        <v>0</v>
      </c>
      <c r="S63" s="93">
        <f>SUM('10:16'!S63)</f>
        <v>0</v>
      </c>
      <c r="T63" s="93">
        <f>SUM('10:16'!T63)</f>
        <v>0</v>
      </c>
      <c r="U63" s="93">
        <f>SUM('10:16'!U63)</f>
        <v>0</v>
      </c>
      <c r="V63" s="196">
        <f t="shared" si="10"/>
        <v>0</v>
      </c>
      <c r="W63" s="33" t="str">
        <f t="shared" si="11"/>
        <v/>
      </c>
      <c r="X63" s="93">
        <f>SUM('10:16'!X63)</f>
        <v>0</v>
      </c>
      <c r="Y63" s="93">
        <f>SUM('10:16'!Y63)</f>
        <v>0</v>
      </c>
      <c r="Z63" s="93">
        <f>SUM('10:16'!Z63)</f>
        <v>0</v>
      </c>
      <c r="AA63" s="93">
        <f>SUM('10:16'!AA63)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SUM('10:16'!G64)</f>
        <v>0</v>
      </c>
      <c r="H64" s="315">
        <f t="shared" si="6"/>
        <v>0</v>
      </c>
      <c r="I64" s="93">
        <f>SUM('10:16'!I64)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SUM('10:16'!N64)</f>
        <v>0</v>
      </c>
      <c r="O64" s="93">
        <f>SUM('10:16'!O64)</f>
        <v>0</v>
      </c>
      <c r="P64" s="93">
        <f>SUM('10:16'!P64)</f>
        <v>0</v>
      </c>
      <c r="Q64" s="93">
        <f>SUM('10:16'!Q64)</f>
        <v>0</v>
      </c>
      <c r="R64" s="93">
        <f>SUM('10:16'!R64)</f>
        <v>0</v>
      </c>
      <c r="S64" s="93">
        <f>SUM('10:16'!S64)</f>
        <v>0</v>
      </c>
      <c r="T64" s="93">
        <f>SUM('10:16'!T64)</f>
        <v>0</v>
      </c>
      <c r="U64" s="93">
        <f>SUM('10:16'!U64)</f>
        <v>0</v>
      </c>
      <c r="V64" s="196">
        <f t="shared" si="10"/>
        <v>0</v>
      </c>
      <c r="W64" s="33" t="str">
        <f t="shared" si="11"/>
        <v/>
      </c>
      <c r="X64" s="93">
        <f>SUM('10:16'!X64)</f>
        <v>0</v>
      </c>
      <c r="Y64" s="93">
        <f>SUM('10:16'!Y64)</f>
        <v>0</v>
      </c>
      <c r="Z64" s="93">
        <f>SUM('10:16'!Z64)</f>
        <v>0</v>
      </c>
      <c r="AA64" s="93">
        <f>SUM('10:16'!AA64)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SUM('10:16'!G65)</f>
        <v>0</v>
      </c>
      <c r="H65" s="315">
        <f t="shared" si="6"/>
        <v>0</v>
      </c>
      <c r="I65" s="93">
        <f>SUM('10:16'!I65)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SUM('10:16'!N65)</f>
        <v>0</v>
      </c>
      <c r="O65" s="93">
        <f>SUM('10:16'!O65)</f>
        <v>0</v>
      </c>
      <c r="P65" s="93">
        <f>SUM('10:16'!P65)</f>
        <v>0</v>
      </c>
      <c r="Q65" s="93">
        <f>SUM('10:16'!Q65)</f>
        <v>0</v>
      </c>
      <c r="R65" s="93">
        <f>SUM('10:16'!R65)</f>
        <v>0</v>
      </c>
      <c r="S65" s="93">
        <f>SUM('10:16'!S65)</f>
        <v>0</v>
      </c>
      <c r="T65" s="93">
        <f>SUM('10:16'!T65)</f>
        <v>0</v>
      </c>
      <c r="U65" s="93">
        <f>SUM('10:16'!U65)</f>
        <v>0</v>
      </c>
      <c r="V65" s="196">
        <f t="shared" si="10"/>
        <v>0</v>
      </c>
      <c r="W65" s="33" t="str">
        <f t="shared" si="11"/>
        <v/>
      </c>
      <c r="X65" s="93">
        <f>SUM('10:16'!X65)</f>
        <v>0</v>
      </c>
      <c r="Y65" s="93">
        <f>SUM('10:16'!Y65)</f>
        <v>0</v>
      </c>
      <c r="Z65" s="93">
        <f>SUM('10:16'!Z65)</f>
        <v>0</v>
      </c>
      <c r="AA65" s="93">
        <f>SUM('10:16'!AA65)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SUM('10:16'!G66)</f>
        <v>0</v>
      </c>
      <c r="H66" s="315">
        <f t="shared" si="6"/>
        <v>0</v>
      </c>
      <c r="I66" s="93">
        <f>SUM('10:16'!I66)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SUM('10:16'!N66)</f>
        <v>0</v>
      </c>
      <c r="O66" s="93">
        <f>SUM('10:16'!O66)</f>
        <v>0</v>
      </c>
      <c r="P66" s="93">
        <f>SUM('10:16'!P66)</f>
        <v>0</v>
      </c>
      <c r="Q66" s="93">
        <f>SUM('10:16'!Q66)</f>
        <v>0</v>
      </c>
      <c r="R66" s="93">
        <f>SUM('10:16'!R66)</f>
        <v>0</v>
      </c>
      <c r="S66" s="93">
        <f>SUM('10:16'!S66)</f>
        <v>0</v>
      </c>
      <c r="T66" s="93">
        <f>SUM('10:16'!T66)</f>
        <v>0</v>
      </c>
      <c r="U66" s="93">
        <f>SUM('10:16'!U66)</f>
        <v>0</v>
      </c>
      <c r="V66" s="196">
        <f t="shared" si="10"/>
        <v>0</v>
      </c>
      <c r="W66" s="33" t="str">
        <f t="shared" si="11"/>
        <v/>
      </c>
      <c r="X66" s="93">
        <f>SUM('10:16'!X66)</f>
        <v>0</v>
      </c>
      <c r="Y66" s="93">
        <f>SUM('10:16'!Y66)</f>
        <v>0</v>
      </c>
      <c r="Z66" s="93">
        <f>SUM('10:16'!Z66)</f>
        <v>0</v>
      </c>
      <c r="AA66" s="93">
        <f>SUM('10:16'!AA66)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SUM('10:16'!G67)</f>
        <v>0</v>
      </c>
      <c r="H67" s="315">
        <f t="shared" si="6"/>
        <v>0</v>
      </c>
      <c r="I67" s="93">
        <f>SUM('10:16'!I67)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397</v>
      </c>
      <c r="C68" s="177" t="s">
        <v>398</v>
      </c>
      <c r="D68" s="17">
        <v>5</v>
      </c>
      <c r="E68" s="17"/>
      <c r="F68" s="6"/>
      <c r="G68" s="93">
        <f>SUM('10:16'!G68)</f>
        <v>0</v>
      </c>
      <c r="H68" s="315">
        <f t="shared" si="6"/>
        <v>0</v>
      </c>
      <c r="I68" s="93">
        <f>SUM('10:16'!I68)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SUM('10:16'!N68)</f>
        <v>0</v>
      </c>
      <c r="O68" s="93">
        <f>SUM('10:16'!O68)</f>
        <v>0</v>
      </c>
      <c r="P68" s="93">
        <f>SUM('10:16'!P68)</f>
        <v>0</v>
      </c>
      <c r="Q68" s="93">
        <f>SUM('10:16'!Q68)</f>
        <v>0</v>
      </c>
      <c r="R68" s="93">
        <f>SUM('10:16'!R68)</f>
        <v>0</v>
      </c>
      <c r="S68" s="93">
        <f>SUM('10:16'!S68)</f>
        <v>0</v>
      </c>
      <c r="T68" s="93">
        <f>SUM('10:16'!T68)</f>
        <v>0</v>
      </c>
      <c r="U68" s="93">
        <f>SUM('10:16'!U68)</f>
        <v>0</v>
      </c>
      <c r="V68" s="196"/>
      <c r="W68" s="33"/>
      <c r="X68" s="93">
        <f>SUM('10:16'!X68)</f>
        <v>0</v>
      </c>
      <c r="Y68" s="93">
        <f>SUM('10:16'!Y68)</f>
        <v>0</v>
      </c>
      <c r="Z68" s="93">
        <f>SUM('10:16'!Z68)</f>
        <v>0</v>
      </c>
      <c r="AA68" s="93">
        <f>SUM('10:16'!AA68)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SUM('10:16'!G69)</f>
        <v>1101</v>
      </c>
      <c r="H69" s="315">
        <f t="shared" si="6"/>
        <v>5538.0300000000007</v>
      </c>
      <c r="I69" s="93">
        <f>SUM('10:16'!I69)</f>
        <v>33</v>
      </c>
      <c r="J69" s="31">
        <f t="array" ref="J69">IF(ISERROR(G69/I69),"",G69/I69)</f>
        <v>33.363636363636367</v>
      </c>
      <c r="K69" s="35">
        <f t="array" ref="K69">IF(ISERROR(G69/L69),"",G69/L69)</f>
        <v>51.209302325581397</v>
      </c>
      <c r="L69" s="87">
        <v>21.5</v>
      </c>
      <c r="M69" s="36">
        <f>IF(ISERROR(I69-K69),"",I69-K69)</f>
        <v>-18.209302325581397</v>
      </c>
      <c r="N69" s="93">
        <f>SUM('10:16'!N69)</f>
        <v>0</v>
      </c>
      <c r="O69" s="93">
        <f>SUM('10:16'!O69)</f>
        <v>0</v>
      </c>
      <c r="P69" s="93">
        <f>SUM('10:16'!P69)</f>
        <v>0</v>
      </c>
      <c r="Q69" s="93">
        <f>SUM('10:16'!Q69)</f>
        <v>0</v>
      </c>
      <c r="R69" s="93">
        <f>SUM('10:16'!R69)</f>
        <v>0</v>
      </c>
      <c r="S69" s="93">
        <f>SUM('10:16'!S69)</f>
        <v>0</v>
      </c>
      <c r="T69" s="93">
        <f>SUM('10:16'!T69)</f>
        <v>0</v>
      </c>
      <c r="U69" s="93">
        <f>SUM('10:16'!U69)</f>
        <v>0</v>
      </c>
      <c r="V69" s="196">
        <f>SUM(X69:AA69)</f>
        <v>0</v>
      </c>
      <c r="W69" s="33">
        <f>IF(ISERROR(V69/G69),"",V69/G69)</f>
        <v>0</v>
      </c>
      <c r="X69" s="93">
        <f>SUM('10:16'!X69)</f>
        <v>0</v>
      </c>
      <c r="Y69" s="93">
        <f>SUM('10:16'!Y69)</f>
        <v>0</v>
      </c>
      <c r="Z69" s="93">
        <f>SUM('10:16'!Z69)</f>
        <v>0</v>
      </c>
      <c r="AA69" s="93">
        <f>SUM('10:16'!AA69)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SUM('10:16'!G70)</f>
        <v>528</v>
      </c>
      <c r="H70" s="315">
        <f t="shared" si="6"/>
        <v>2655.84</v>
      </c>
      <c r="I70" s="93">
        <f>SUM('10:16'!I70)</f>
        <v>32</v>
      </c>
      <c r="J70" s="31">
        <f t="array" ref="J70">IF(ISERROR(G70/I70),"",G70/I70)</f>
        <v>16.5</v>
      </c>
      <c r="K70" s="35">
        <f t="array" ref="K70">IF(ISERROR(G70/L70),"",G70/L70)</f>
        <v>24.558139534883722</v>
      </c>
      <c r="L70" s="87">
        <v>21.5</v>
      </c>
      <c r="M70" s="36">
        <f>IF(ISERROR(I70-K70),"",I70-K70)</f>
        <v>7.4418604651162781</v>
      </c>
      <c r="N70" s="93">
        <f>SUM('10:16'!N70)</f>
        <v>0</v>
      </c>
      <c r="O70" s="93">
        <f>SUM('10:16'!O70)</f>
        <v>0</v>
      </c>
      <c r="P70" s="93">
        <f>SUM('10:16'!P70)</f>
        <v>0</v>
      </c>
      <c r="Q70" s="93">
        <f>SUM('10:16'!Q70)</f>
        <v>0</v>
      </c>
      <c r="R70" s="93">
        <f>SUM('10:16'!R70)</f>
        <v>0</v>
      </c>
      <c r="S70" s="93">
        <f>SUM('10:16'!S70)</f>
        <v>0</v>
      </c>
      <c r="T70" s="93">
        <f>SUM('10:16'!T70)</f>
        <v>0</v>
      </c>
      <c r="U70" s="93">
        <f>SUM('10:16'!U70)</f>
        <v>0</v>
      </c>
      <c r="V70" s="196">
        <f>SUM(X70:AA70)</f>
        <v>0</v>
      </c>
      <c r="W70" s="33">
        <f>IF(ISERROR(V70/G70),"",V70/G70)</f>
        <v>0</v>
      </c>
      <c r="X70" s="93">
        <f>SUM('10:16'!X70)</f>
        <v>0</v>
      </c>
      <c r="Y70" s="93">
        <f>SUM('10:16'!Y70)</f>
        <v>0</v>
      </c>
      <c r="Z70" s="93">
        <f>SUM('10:16'!Z70)</f>
        <v>0</v>
      </c>
      <c r="AA70" s="93">
        <f>SUM('10:16'!AA70)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360</v>
      </c>
      <c r="C71" s="177" t="s">
        <v>361</v>
      </c>
      <c r="D71" s="17"/>
      <c r="E71" s="17"/>
      <c r="F71" s="6"/>
      <c r="G71" s="93">
        <f>SUM('10:16'!G71)</f>
        <v>0</v>
      </c>
      <c r="H71" s="315">
        <f t="shared" si="6"/>
        <v>0</v>
      </c>
      <c r="I71" s="93">
        <f>SUM('10:16'!I71)</f>
        <v>0</v>
      </c>
      <c r="J71" s="31"/>
      <c r="K71" s="35"/>
      <c r="L71" s="87"/>
      <c r="M71" s="36"/>
      <c r="N71" s="93">
        <f>SUM('10:16'!N71)</f>
        <v>0</v>
      </c>
      <c r="O71" s="93">
        <f>SUM('10:16'!O71)</f>
        <v>0</v>
      </c>
      <c r="P71" s="93">
        <f>SUM('10:16'!P71)</f>
        <v>0</v>
      </c>
      <c r="Q71" s="93">
        <f>SUM('10:16'!Q71)</f>
        <v>0</v>
      </c>
      <c r="R71" s="93">
        <f>SUM('10:16'!R71)</f>
        <v>0</v>
      </c>
      <c r="S71" s="93">
        <f>SUM('10:16'!S71)</f>
        <v>0</v>
      </c>
      <c r="T71" s="93">
        <f>SUM('10:16'!T71)</f>
        <v>0</v>
      </c>
      <c r="U71" s="93">
        <f>SUM('10:16'!U71)</f>
        <v>0</v>
      </c>
      <c r="V71" s="196"/>
      <c r="W71" s="33"/>
      <c r="X71" s="93">
        <f>SUM('10:16'!X71)</f>
        <v>0</v>
      </c>
      <c r="Y71" s="93">
        <f>SUM('10:16'!Y71)</f>
        <v>0</v>
      </c>
      <c r="Z71" s="93">
        <f>SUM('10:16'!Z71)</f>
        <v>0</v>
      </c>
      <c r="AA71" s="93">
        <f>SUM('10:16'!AA71)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SUM('10:16'!G72)</f>
        <v>0</v>
      </c>
      <c r="H72" s="315">
        <f t="shared" si="6"/>
        <v>0</v>
      </c>
      <c r="I72" s="93">
        <f>SUM('10:16'!I72)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SUM('10:16'!N72)</f>
        <v>0</v>
      </c>
      <c r="O72" s="93">
        <f>SUM('10:16'!O72)</f>
        <v>0</v>
      </c>
      <c r="P72" s="93">
        <f>SUM('10:16'!P72)</f>
        <v>0</v>
      </c>
      <c r="Q72" s="93">
        <f>SUM('10:16'!Q72)</f>
        <v>0</v>
      </c>
      <c r="R72" s="93">
        <f>SUM('10:16'!R72)</f>
        <v>0</v>
      </c>
      <c r="S72" s="93">
        <f>SUM('10:16'!S72)</f>
        <v>0</v>
      </c>
      <c r="T72" s="93">
        <f>SUM('10:16'!T72)</f>
        <v>0</v>
      </c>
      <c r="U72" s="93">
        <f>SUM('10:16'!U72)</f>
        <v>0</v>
      </c>
      <c r="V72" s="196">
        <f>SUM(X72:AA72)</f>
        <v>0</v>
      </c>
      <c r="W72" s="33" t="str">
        <f>IF(ISERROR(V72/G72),"",V72/G72)</f>
        <v/>
      </c>
      <c r="X72" s="93">
        <f>SUM('10:16'!X72)</f>
        <v>0</v>
      </c>
      <c r="Y72" s="93">
        <f>SUM('10:16'!Y72)</f>
        <v>0</v>
      </c>
      <c r="Z72" s="93">
        <f>SUM('10:16'!Z72)</f>
        <v>0</v>
      </c>
      <c r="AA72" s="93">
        <f>SUM('10:16'!AA72)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SUM('10:16'!G73)</f>
        <v>0</v>
      </c>
      <c r="H73" s="315">
        <f t="shared" si="6"/>
        <v>0</v>
      </c>
      <c r="I73" s="93">
        <f>SUM('10:16'!I73)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SUM('10:16'!N73)</f>
        <v>0</v>
      </c>
      <c r="O73" s="93">
        <f>SUM('10:16'!O73)</f>
        <v>0</v>
      </c>
      <c r="P73" s="93">
        <f>SUM('10:16'!P73)</f>
        <v>0</v>
      </c>
      <c r="Q73" s="93">
        <f>SUM('10:16'!Q73)</f>
        <v>0</v>
      </c>
      <c r="R73" s="93">
        <f>SUM('10:16'!R73)</f>
        <v>0</v>
      </c>
      <c r="S73" s="93">
        <f>SUM('10:16'!S73)</f>
        <v>0</v>
      </c>
      <c r="T73" s="93">
        <f>SUM('10:16'!T73)</f>
        <v>0</v>
      </c>
      <c r="U73" s="93">
        <f>SUM('10:16'!U73)</f>
        <v>0</v>
      </c>
      <c r="V73" s="196">
        <f>SUM(X73:AA73)</f>
        <v>0</v>
      </c>
      <c r="W73" s="33" t="str">
        <f>IF(ISERROR(V73/G73),"",V73/G73)</f>
        <v/>
      </c>
      <c r="X73" s="93">
        <f>SUM('10:16'!X73)</f>
        <v>0</v>
      </c>
      <c r="Y73" s="93">
        <f>SUM('10:16'!Y73)</f>
        <v>0</v>
      </c>
      <c r="Z73" s="93">
        <f>SUM('10:16'!Z73)</f>
        <v>0</v>
      </c>
      <c r="AA73" s="93">
        <f>SUM('10:16'!AA73)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SUM('10:16'!G74)</f>
        <v>0</v>
      </c>
      <c r="H74" s="315">
        <f t="shared" si="6"/>
        <v>0</v>
      </c>
      <c r="I74" s="93">
        <f>SUM('10:16'!I74)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SUM('10:16'!N74)</f>
        <v>0</v>
      </c>
      <c r="O74" s="93">
        <f>SUM('10:16'!O74)</f>
        <v>0</v>
      </c>
      <c r="P74" s="93">
        <f>SUM('10:16'!P74)</f>
        <v>0</v>
      </c>
      <c r="Q74" s="93">
        <f>SUM('10:16'!Q74)</f>
        <v>0</v>
      </c>
      <c r="R74" s="93">
        <f>SUM('10:16'!R74)</f>
        <v>0</v>
      </c>
      <c r="S74" s="93">
        <f>SUM('10:16'!S74)</f>
        <v>0</v>
      </c>
      <c r="T74" s="93">
        <f>SUM('10:16'!T74)</f>
        <v>0</v>
      </c>
      <c r="U74" s="93">
        <f>SUM('10:16'!U74)</f>
        <v>0</v>
      </c>
      <c r="V74" s="196">
        <f>SUM(X74:AA74)</f>
        <v>0</v>
      </c>
      <c r="W74" s="33" t="str">
        <f>IF(ISERROR(V74/G74),"",V74/G74)</f>
        <v/>
      </c>
      <c r="X74" s="93">
        <f>SUM('10:16'!X74)</f>
        <v>0</v>
      </c>
      <c r="Y74" s="93">
        <f>SUM('10:16'!Y74)</f>
        <v>0</v>
      </c>
      <c r="Z74" s="93">
        <f>SUM('10:16'!Z74)</f>
        <v>0</v>
      </c>
      <c r="AA74" s="93">
        <f>SUM('10:16'!AA74)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215</v>
      </c>
      <c r="C75" s="16" t="s">
        <v>61</v>
      </c>
      <c r="D75" s="17">
        <v>5.0599999999999996</v>
      </c>
      <c r="E75" s="17"/>
      <c r="F75" s="6"/>
      <c r="G75" s="93">
        <f>SUM('10:16'!G75)</f>
        <v>0</v>
      </c>
      <c r="H75" s="315">
        <f t="shared" si="6"/>
        <v>0</v>
      </c>
      <c r="I75" s="93">
        <f>SUM('10:16'!I75)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SUM('10:16'!N75)</f>
        <v>0</v>
      </c>
      <c r="O75" s="93">
        <f>SUM('10:16'!O75)</f>
        <v>0</v>
      </c>
      <c r="P75" s="93">
        <f>SUM('10:16'!P75)</f>
        <v>0</v>
      </c>
      <c r="Q75" s="93">
        <f>SUM('10:16'!Q75)</f>
        <v>0</v>
      </c>
      <c r="R75" s="93">
        <f>SUM('10:16'!R75)</f>
        <v>0</v>
      </c>
      <c r="S75" s="93">
        <f>SUM('10:16'!S75)</f>
        <v>0</v>
      </c>
      <c r="T75" s="93">
        <f>SUM('10:16'!T75)</f>
        <v>0</v>
      </c>
      <c r="U75" s="93">
        <f>SUM('10:16'!U75)</f>
        <v>0</v>
      </c>
      <c r="V75" s="196">
        <f>SUM(X75:AA75)</f>
        <v>0</v>
      </c>
      <c r="W75" s="33" t="str">
        <f>IF(ISERROR(V75/G75),"",V75/G75)</f>
        <v/>
      </c>
      <c r="X75" s="93">
        <f>SUM('10:16'!X75)</f>
        <v>0</v>
      </c>
      <c r="Y75" s="93">
        <f>SUM('10:16'!Y75)</f>
        <v>0</v>
      </c>
      <c r="Z75" s="93">
        <f>SUM('10:16'!Z75)</f>
        <v>0</v>
      </c>
      <c r="AA75" s="93">
        <f>SUM('10:16'!AA75)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374</v>
      </c>
      <c r="D76" s="17"/>
      <c r="E76" s="17"/>
      <c r="F76" s="6"/>
      <c r="G76" s="93">
        <f>SUM('10:16'!G76)</f>
        <v>0</v>
      </c>
      <c r="H76" s="315">
        <f t="shared" si="6"/>
        <v>0</v>
      </c>
      <c r="I76" s="93">
        <f>SUM('10:16'!I76)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SUM('10:16'!N76)</f>
        <v>0</v>
      </c>
      <c r="O76" s="93">
        <f>SUM('10:16'!O76)</f>
        <v>0</v>
      </c>
      <c r="P76" s="93">
        <f>SUM('10:16'!P76)</f>
        <v>0</v>
      </c>
      <c r="Q76" s="93">
        <f>SUM('10:16'!Q76)</f>
        <v>0</v>
      </c>
      <c r="R76" s="93">
        <f>SUM('10:16'!R76)</f>
        <v>0</v>
      </c>
      <c r="S76" s="93">
        <f>SUM('10:16'!S76)</f>
        <v>0</v>
      </c>
      <c r="T76" s="93">
        <f>SUM('10:16'!T76)</f>
        <v>0</v>
      </c>
      <c r="U76" s="93">
        <f>SUM('10:16'!U76)</f>
        <v>0</v>
      </c>
      <c r="V76" s="196"/>
      <c r="W76" s="33"/>
      <c r="X76" s="93">
        <f>SUM('10:16'!X76)</f>
        <v>0</v>
      </c>
      <c r="Y76" s="93">
        <f>SUM('10:16'!Y76)</f>
        <v>0</v>
      </c>
      <c r="Z76" s="93">
        <f>SUM('10:16'!Z76)</f>
        <v>0</v>
      </c>
      <c r="AA76" s="93">
        <f>SUM('10:16'!AA76)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SUM('10:16'!G77)</f>
        <v>0</v>
      </c>
      <c r="H77" s="315">
        <f t="shared" si="6"/>
        <v>0</v>
      </c>
      <c r="I77" s="93">
        <f>SUM('10:16'!I77)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SUM('10:16'!N77)</f>
        <v>0</v>
      </c>
      <c r="O77" s="93">
        <f>SUM('10:16'!O77)</f>
        <v>0</v>
      </c>
      <c r="P77" s="93">
        <f>SUM('10:16'!P77)</f>
        <v>0</v>
      </c>
      <c r="Q77" s="93">
        <f>SUM('10:16'!Q77)</f>
        <v>0</v>
      </c>
      <c r="R77" s="93">
        <f>SUM('10:16'!R77)</f>
        <v>0</v>
      </c>
      <c r="S77" s="93">
        <f>SUM('10:16'!S77)</f>
        <v>0</v>
      </c>
      <c r="T77" s="93">
        <f>SUM('10:16'!T77)</f>
        <v>0</v>
      </c>
      <c r="U77" s="93">
        <f>SUM('10:16'!U77)</f>
        <v>0</v>
      </c>
      <c r="V77" s="196"/>
      <c r="W77" s="33"/>
      <c r="X77" s="93">
        <f>SUM('10:16'!X77)</f>
        <v>0</v>
      </c>
      <c r="Y77" s="93">
        <f>SUM('10:16'!Y77)</f>
        <v>0</v>
      </c>
      <c r="Z77" s="93">
        <f>SUM('10:16'!Z77)</f>
        <v>0</v>
      </c>
      <c r="AA77" s="93">
        <f>SUM('10:16'!AA77)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SUM('10:16'!G78)</f>
        <v>0</v>
      </c>
      <c r="H78" s="315">
        <f t="shared" si="6"/>
        <v>0</v>
      </c>
      <c r="I78" s="93">
        <f>SUM('10:16'!I78)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SUM('10:16'!N78)</f>
        <v>0</v>
      </c>
      <c r="O78" s="93">
        <f>SUM('10:16'!O78)</f>
        <v>0</v>
      </c>
      <c r="P78" s="93">
        <f>SUM('10:16'!P78)</f>
        <v>0</v>
      </c>
      <c r="Q78" s="93">
        <f>SUM('10:16'!Q78)</f>
        <v>0</v>
      </c>
      <c r="R78" s="93">
        <f>SUM('10:16'!R78)</f>
        <v>0</v>
      </c>
      <c r="S78" s="93">
        <f>SUM('10:16'!S78)</f>
        <v>0</v>
      </c>
      <c r="T78" s="93">
        <f>SUM('10:16'!T78)</f>
        <v>0</v>
      </c>
      <c r="U78" s="93">
        <f>SUM('10:16'!U78)</f>
        <v>0</v>
      </c>
      <c r="V78" s="196"/>
      <c r="W78" s="33"/>
      <c r="X78" s="93">
        <f>SUM('10:16'!X78)</f>
        <v>0</v>
      </c>
      <c r="Y78" s="93">
        <f>SUM('10:16'!Y78)</f>
        <v>0</v>
      </c>
      <c r="Z78" s="93">
        <f>SUM('10:16'!Z78)</f>
        <v>0</v>
      </c>
      <c r="AA78" s="93">
        <f>SUM('10:16'!AA78)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SUM('10:16'!G79)</f>
        <v>0</v>
      </c>
      <c r="H79" s="315">
        <f t="shared" si="6"/>
        <v>0</v>
      </c>
      <c r="I79" s="93">
        <f>SUM('10:16'!I79)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SUM('10:16'!N79)</f>
        <v>0</v>
      </c>
      <c r="O79" s="93">
        <f>SUM('10:16'!O79)</f>
        <v>0</v>
      </c>
      <c r="P79" s="93">
        <f>SUM('10:16'!P79)</f>
        <v>0</v>
      </c>
      <c r="Q79" s="93">
        <f>SUM('10:16'!Q79)</f>
        <v>0</v>
      </c>
      <c r="R79" s="93">
        <f>SUM('10:16'!R79)</f>
        <v>0</v>
      </c>
      <c r="S79" s="93">
        <f>SUM('10:16'!S79)</f>
        <v>0</v>
      </c>
      <c r="T79" s="93">
        <f>SUM('10:16'!T79)</f>
        <v>0</v>
      </c>
      <c r="U79" s="93">
        <f>SUM('10:16'!U79)</f>
        <v>0</v>
      </c>
      <c r="V79" s="196"/>
      <c r="W79" s="33"/>
      <c r="X79" s="93">
        <f>SUM('10:16'!X79)</f>
        <v>0</v>
      </c>
      <c r="Y79" s="93">
        <f>SUM('10:16'!Y79)</f>
        <v>0</v>
      </c>
      <c r="Z79" s="93">
        <f>SUM('10:16'!Z79)</f>
        <v>0</v>
      </c>
      <c r="AA79" s="93">
        <f>SUM('10:16'!AA79)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SUM('10:16'!G80)</f>
        <v>0</v>
      </c>
      <c r="H80" s="315">
        <f t="shared" si="6"/>
        <v>0</v>
      </c>
      <c r="I80" s="93">
        <f>SUM('10:16'!I80)</f>
        <v>0</v>
      </c>
      <c r="J80" s="31"/>
      <c r="K80" s="35"/>
      <c r="L80" s="87">
        <v>4</v>
      </c>
      <c r="M80" s="36"/>
      <c r="N80" s="93">
        <f>SUM('10:16'!N80)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SUM('10:16'!G81)</f>
        <v>0</v>
      </c>
      <c r="H81" s="315">
        <f t="shared" si="6"/>
        <v>0</v>
      </c>
      <c r="I81" s="93">
        <f>SUM('10:16'!I81)</f>
        <v>0</v>
      </c>
      <c r="J81" s="31"/>
      <c r="K81" s="35"/>
      <c r="L81" s="87">
        <v>4</v>
      </c>
      <c r="M81" s="36"/>
      <c r="N81" s="93">
        <f>SUM('10:16'!N81)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SUM('10:16'!G82)</f>
        <v>0</v>
      </c>
      <c r="H82" s="315">
        <f t="shared" si="6"/>
        <v>0</v>
      </c>
      <c r="I82" s="93">
        <f>SUM('10:16'!I82)</f>
        <v>0</v>
      </c>
      <c r="J82" s="31"/>
      <c r="K82" s="35"/>
      <c r="L82" s="87">
        <v>4</v>
      </c>
      <c r="M82" s="36"/>
      <c r="N82" s="93">
        <f>SUM('10:16'!N82)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337</v>
      </c>
      <c r="D83" s="17"/>
      <c r="E83" s="17"/>
      <c r="F83" s="6"/>
      <c r="G83" s="93">
        <f>SUM('10:16'!G83)</f>
        <v>0</v>
      </c>
      <c r="H83" s="315">
        <f t="shared" si="6"/>
        <v>0</v>
      </c>
      <c r="I83" s="93">
        <f>SUM('10:16'!I83)</f>
        <v>0</v>
      </c>
      <c r="J83" s="31"/>
      <c r="K83" s="35"/>
      <c r="L83" s="87">
        <v>4</v>
      </c>
      <c r="M83" s="36"/>
      <c r="N83" s="93">
        <f>SUM('10:16'!N83)</f>
        <v>0</v>
      </c>
      <c r="O83" s="93">
        <f>SUM('10:16'!O83)</f>
        <v>0</v>
      </c>
      <c r="P83" s="93">
        <f>SUM('10:16'!P83)</f>
        <v>0</v>
      </c>
      <c r="Q83" s="93">
        <f>SUM('10:16'!Q83)</f>
        <v>0</v>
      </c>
      <c r="R83" s="93">
        <f>SUM('10:16'!R83)</f>
        <v>0</v>
      </c>
      <c r="S83" s="93">
        <f>SUM('10:16'!S83)</f>
        <v>0</v>
      </c>
      <c r="T83" s="93">
        <f>SUM('10:16'!T83)</f>
        <v>0</v>
      </c>
      <c r="U83" s="93">
        <f>SUM('10:16'!U83)</f>
        <v>0</v>
      </c>
      <c r="V83" s="196"/>
      <c r="W83" s="33"/>
      <c r="X83" s="93">
        <f>SUM('10:16'!X83)</f>
        <v>0</v>
      </c>
      <c r="Y83" s="93">
        <f>SUM('10:16'!Y83)</f>
        <v>0</v>
      </c>
      <c r="Z83" s="93">
        <f>SUM('10:16'!Z83)</f>
        <v>0</v>
      </c>
      <c r="AA83" s="93">
        <f>SUM('10:16'!AA83)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339</v>
      </c>
      <c r="D84" s="17"/>
      <c r="E84" s="17"/>
      <c r="F84" s="6"/>
      <c r="G84" s="93">
        <f>SUM('10:16'!G84)</f>
        <v>0</v>
      </c>
      <c r="H84" s="315">
        <f t="shared" si="6"/>
        <v>0</v>
      </c>
      <c r="I84" s="93">
        <f>SUM('10:16'!I84)</f>
        <v>0</v>
      </c>
      <c r="J84" s="31"/>
      <c r="K84" s="35"/>
      <c r="L84" s="87">
        <v>4</v>
      </c>
      <c r="M84" s="36"/>
      <c r="N84" s="93">
        <f>SUM('10:16'!N84)</f>
        <v>0</v>
      </c>
      <c r="O84" s="93">
        <f>SUM('10:16'!O84)</f>
        <v>0</v>
      </c>
      <c r="P84" s="93">
        <f>SUM('10:16'!P84)</f>
        <v>0</v>
      </c>
      <c r="Q84" s="93">
        <f>SUM('10:16'!Q84)</f>
        <v>0</v>
      </c>
      <c r="R84" s="93">
        <f>SUM('10:16'!R84)</f>
        <v>0</v>
      </c>
      <c r="S84" s="93">
        <f>SUM('10:16'!S84)</f>
        <v>0</v>
      </c>
      <c r="T84" s="93">
        <f>SUM('10:16'!T84)</f>
        <v>0</v>
      </c>
      <c r="U84" s="93">
        <f>SUM('10:16'!U84)</f>
        <v>0</v>
      </c>
      <c r="V84" s="196"/>
      <c r="W84" s="33"/>
      <c r="X84" s="93">
        <f>SUM('10:16'!X84)</f>
        <v>0</v>
      </c>
      <c r="Y84" s="93">
        <f>SUM('10:16'!Y84)</f>
        <v>0</v>
      </c>
      <c r="Z84" s="93">
        <f>SUM('10:16'!Z84)</f>
        <v>0</v>
      </c>
      <c r="AA84" s="93">
        <f>SUM('10:16'!AA84)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SUM('10:16'!G85)</f>
        <v>0</v>
      </c>
      <c r="H85" s="315">
        <f t="shared" si="6"/>
        <v>0</v>
      </c>
      <c r="I85" s="93">
        <f>SUM('10:16'!I85)</f>
        <v>0</v>
      </c>
      <c r="J85" s="31"/>
      <c r="K85" s="35"/>
      <c r="L85" s="87">
        <v>4</v>
      </c>
      <c r="M85" s="36"/>
      <c r="N85" s="93">
        <f>SUM('10:16'!N85)</f>
        <v>0</v>
      </c>
      <c r="O85" s="93">
        <f>SUM('10:16'!O85)</f>
        <v>0</v>
      </c>
      <c r="P85" s="93">
        <f>SUM('10:16'!P85)</f>
        <v>0</v>
      </c>
      <c r="Q85" s="93">
        <f>SUM('10:16'!Q85)</f>
        <v>0</v>
      </c>
      <c r="R85" s="93">
        <f>SUM('10:16'!R85)</f>
        <v>0</v>
      </c>
      <c r="S85" s="93">
        <f>SUM('10:16'!S85)</f>
        <v>0</v>
      </c>
      <c r="T85" s="93">
        <f>SUM('10:16'!T85)</f>
        <v>0</v>
      </c>
      <c r="U85" s="93">
        <f>SUM('10:16'!U85)</f>
        <v>0</v>
      </c>
      <c r="V85" s="196"/>
      <c r="W85" s="33"/>
      <c r="X85" s="93">
        <f>SUM('10:16'!X85)</f>
        <v>0</v>
      </c>
      <c r="Y85" s="93">
        <f>SUM('10:16'!Y85)</f>
        <v>0</v>
      </c>
      <c r="Z85" s="93">
        <f>SUM('10:16'!Z85)</f>
        <v>0</v>
      </c>
      <c r="AA85" s="93">
        <f>SUM('10:16'!AA85)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720" t="s">
        <v>86</v>
      </c>
      <c r="B86" s="720"/>
      <c r="C86" s="310" t="s">
        <v>71</v>
      </c>
      <c r="D86" s="20"/>
      <c r="E86" s="20"/>
      <c r="F86" s="32"/>
      <c r="G86" s="94">
        <f>SUM(G29:G85)</f>
        <v>14244</v>
      </c>
      <c r="H86" s="30">
        <f>SUM(H29:H85)</f>
        <v>71858.77</v>
      </c>
      <c r="I86" s="30">
        <f>SUM(I29:I85)</f>
        <v>344.5</v>
      </c>
      <c r="J86" s="31">
        <f t="array" ref="J86">IF(ISERROR(G86/I86),"",G86/I86)</f>
        <v>41.346879535558784</v>
      </c>
      <c r="K86" s="30">
        <f>SUM(K29:K85)</f>
        <v>433.61515248317585</v>
      </c>
      <c r="L86" s="98"/>
      <c r="M86" s="89">
        <f t="shared" ref="M86:V86" si="13">SUM(M29:M85)</f>
        <v>-89.11515248317572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SUM('10:16'!G87)</f>
        <v>0</v>
      </c>
      <c r="H87" s="93">
        <f>SUM('10:16'!H87)</f>
        <v>0</v>
      </c>
      <c r="I87" s="93">
        <f>SUM('10:16'!I87)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SUM('10:16'!N87)</f>
        <v>0</v>
      </c>
      <c r="O87" s="93">
        <f>SUM('10:16'!O87)</f>
        <v>0</v>
      </c>
      <c r="P87" s="93">
        <f>SUM('10:16'!P87)</f>
        <v>0</v>
      </c>
      <c r="Q87" s="93">
        <f>SUM('10:16'!Q87)</f>
        <v>0</v>
      </c>
      <c r="R87" s="93">
        <f>SUM('10:16'!R87)</f>
        <v>0</v>
      </c>
      <c r="S87" s="93">
        <f>SUM('10:16'!S87)</f>
        <v>0</v>
      </c>
      <c r="T87" s="93">
        <f>SUM('10:16'!T87)</f>
        <v>0</v>
      </c>
      <c r="U87" s="93">
        <f>SUM('10:16'!U87)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SUM('10:16'!X87)</f>
        <v>0</v>
      </c>
      <c r="Y87" s="93">
        <f>SUM('10:16'!Y87)</f>
        <v>0</v>
      </c>
      <c r="Z87" s="93">
        <f>SUM('10:16'!Z87)</f>
        <v>0</v>
      </c>
      <c r="AA87" s="93">
        <f>SUM('10:16'!AA87)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SUM('10:16'!G88)</f>
        <v>745</v>
      </c>
      <c r="H88" s="93">
        <f>SUM('10:16'!H88)</f>
        <v>3747.35</v>
      </c>
      <c r="I88" s="93">
        <f>SUM('10:16'!I88)</f>
        <v>81</v>
      </c>
      <c r="J88" s="31">
        <f t="array" ref="J88">IF(ISERROR(G88/I88),"",G88/I88)</f>
        <v>9.1975308641975317</v>
      </c>
      <c r="K88" s="35">
        <f t="array" ref="K88">IF(ISERROR(G88/L88),"",G88/L88)</f>
        <v>84.659090909090907</v>
      </c>
      <c r="L88" s="87">
        <v>8.8000000000000007</v>
      </c>
      <c r="M88" s="36">
        <f t="shared" si="15"/>
        <v>-3.6590909090909065</v>
      </c>
      <c r="N88" s="93">
        <f>SUM('10:16'!N88)</f>
        <v>0</v>
      </c>
      <c r="O88" s="93">
        <f>SUM('10:16'!O88)</f>
        <v>0</v>
      </c>
      <c r="P88" s="93">
        <f>SUM('10:16'!P88)</f>
        <v>0</v>
      </c>
      <c r="Q88" s="93">
        <f>SUM('10:16'!Q88)</f>
        <v>0</v>
      </c>
      <c r="R88" s="93">
        <f>SUM('10:16'!R88)</f>
        <v>0</v>
      </c>
      <c r="S88" s="93">
        <f>SUM('10:16'!S88)</f>
        <v>0</v>
      </c>
      <c r="T88" s="93">
        <f>SUM('10:16'!T88)</f>
        <v>0</v>
      </c>
      <c r="U88" s="93">
        <f>SUM('10:16'!U88)</f>
        <v>0</v>
      </c>
      <c r="V88" s="196">
        <f t="shared" si="16"/>
        <v>0</v>
      </c>
      <c r="W88" s="33">
        <f t="shared" si="14"/>
        <v>0</v>
      </c>
      <c r="X88" s="93">
        <f>SUM('10:16'!X88)</f>
        <v>0</v>
      </c>
      <c r="Y88" s="93">
        <f>SUM('10:16'!Y88)</f>
        <v>0</v>
      </c>
      <c r="Z88" s="93">
        <f>SUM('10:16'!Z88)</f>
        <v>0</v>
      </c>
      <c r="AA88" s="93">
        <f>SUM('10:16'!AA88)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SUM('10:16'!G89)</f>
        <v>797</v>
      </c>
      <c r="H89" s="93">
        <f>SUM('10:16'!H89)</f>
        <v>4008.9100000000003</v>
      </c>
      <c r="I89" s="93">
        <f>SUM('10:16'!I89)</f>
        <v>79</v>
      </c>
      <c r="J89" s="31">
        <f t="array" ref="J89">IF(ISERROR(G89/I89),"",G89/I89)</f>
        <v>10.088607594936709</v>
      </c>
      <c r="K89" s="35">
        <f t="array" ref="K89">IF(ISERROR(G89/L89),"",G89/L89)</f>
        <v>90.568181818181813</v>
      </c>
      <c r="L89" s="87">
        <v>8.8000000000000007</v>
      </c>
      <c r="M89" s="36">
        <f t="shared" si="15"/>
        <v>-11.568181818181813</v>
      </c>
      <c r="N89" s="93">
        <f>SUM('10:16'!N89)</f>
        <v>0</v>
      </c>
      <c r="O89" s="93">
        <f>SUM('10:16'!O89)</f>
        <v>0</v>
      </c>
      <c r="P89" s="93">
        <f>SUM('10:16'!P89)</f>
        <v>0</v>
      </c>
      <c r="Q89" s="93">
        <f>SUM('10:16'!Q89)</f>
        <v>0</v>
      </c>
      <c r="R89" s="93">
        <f>SUM('10:16'!R89)</f>
        <v>0</v>
      </c>
      <c r="S89" s="93">
        <f>SUM('10:16'!S89)</f>
        <v>0</v>
      </c>
      <c r="T89" s="93">
        <f>SUM('10:16'!T89)</f>
        <v>0</v>
      </c>
      <c r="U89" s="93">
        <f>SUM('10:16'!U89)</f>
        <v>0</v>
      </c>
      <c r="V89" s="196">
        <f t="shared" si="16"/>
        <v>0</v>
      </c>
      <c r="W89" s="33">
        <f t="shared" si="14"/>
        <v>0</v>
      </c>
      <c r="X89" s="93">
        <f>SUM('10:16'!X89)</f>
        <v>0</v>
      </c>
      <c r="Y89" s="93">
        <f>SUM('10:16'!Y89)</f>
        <v>0</v>
      </c>
      <c r="Z89" s="93">
        <f>SUM('10:16'!Z89)</f>
        <v>0</v>
      </c>
      <c r="AA89" s="93">
        <f>SUM('10:16'!AA89)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SUM('10:16'!G90)</f>
        <v>666</v>
      </c>
      <c r="H90" s="93">
        <f>SUM('10:16'!H90)</f>
        <v>3349.98</v>
      </c>
      <c r="I90" s="93">
        <f>SUM('10:16'!I90)</f>
        <v>70</v>
      </c>
      <c r="J90" s="31">
        <f t="array" ref="J90">IF(ISERROR(G90/I90),"",G90/I90)</f>
        <v>9.5142857142857142</v>
      </c>
      <c r="K90" s="35">
        <f t="array" ref="K90">IF(ISERROR(G90/L90),"",G90/L90)</f>
        <v>71.612903225806448</v>
      </c>
      <c r="L90" s="87">
        <v>9.3000000000000007</v>
      </c>
      <c r="M90" s="36">
        <f t="shared" si="15"/>
        <v>-1.6129032258064484</v>
      </c>
      <c r="N90" s="93">
        <f>SUM('10:16'!N90)</f>
        <v>0</v>
      </c>
      <c r="O90" s="93">
        <f>SUM('10:16'!O90)</f>
        <v>0</v>
      </c>
      <c r="P90" s="93">
        <f>SUM('10:16'!P90)</f>
        <v>0</v>
      </c>
      <c r="Q90" s="93">
        <f>SUM('10:16'!Q90)</f>
        <v>0</v>
      </c>
      <c r="R90" s="93">
        <f>SUM('10:16'!R90)</f>
        <v>0</v>
      </c>
      <c r="S90" s="93">
        <f>SUM('10:16'!S90)</f>
        <v>0</v>
      </c>
      <c r="T90" s="93">
        <f>SUM('10:16'!T90)</f>
        <v>0</v>
      </c>
      <c r="U90" s="93">
        <f>SUM('10:16'!U90)</f>
        <v>0</v>
      </c>
      <c r="V90" s="196">
        <f t="shared" si="16"/>
        <v>0</v>
      </c>
      <c r="W90" s="33">
        <f t="shared" si="14"/>
        <v>0</v>
      </c>
      <c r="X90" s="93">
        <f>SUM('10:16'!X90)</f>
        <v>0</v>
      </c>
      <c r="Y90" s="93">
        <f>SUM('10:16'!Y90)</f>
        <v>0</v>
      </c>
      <c r="Z90" s="93">
        <f>SUM('10:16'!Z90)</f>
        <v>0</v>
      </c>
      <c r="AA90" s="93">
        <f>SUM('10:16'!AA90)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SUM('10:16'!G91)</f>
        <v>644</v>
      </c>
      <c r="H91" s="93">
        <f>SUM('10:16'!H91)</f>
        <v>3239.32</v>
      </c>
      <c r="I91" s="93">
        <f>SUM('10:16'!I91)</f>
        <v>65.5</v>
      </c>
      <c r="J91" s="31">
        <f t="array" ref="J91">IF(ISERROR(G91/I91),"",G91/I91)</f>
        <v>9.8320610687022896</v>
      </c>
      <c r="K91" s="35">
        <f t="array" ref="K91">IF(ISERROR(G91/L91),"",G91/L91)</f>
        <v>69.247311827956977</v>
      </c>
      <c r="L91" s="87">
        <v>9.3000000000000007</v>
      </c>
      <c r="M91" s="36">
        <f t="shared" si="15"/>
        <v>-3.7473118279569775</v>
      </c>
      <c r="N91" s="93">
        <f>SUM('10:16'!N91)</f>
        <v>0</v>
      </c>
      <c r="O91" s="93">
        <f>SUM('10:16'!O91)</f>
        <v>0</v>
      </c>
      <c r="P91" s="93">
        <f>SUM('10:16'!P91)</f>
        <v>0</v>
      </c>
      <c r="Q91" s="93">
        <f>SUM('10:16'!Q91)</f>
        <v>0</v>
      </c>
      <c r="R91" s="93">
        <f>SUM('10:16'!R91)</f>
        <v>0</v>
      </c>
      <c r="S91" s="93">
        <f>SUM('10:16'!S91)</f>
        <v>0</v>
      </c>
      <c r="T91" s="93">
        <f>SUM('10:16'!T91)</f>
        <v>0</v>
      </c>
      <c r="U91" s="93">
        <f>SUM('10:16'!U91)</f>
        <v>0</v>
      </c>
      <c r="V91" s="196">
        <f t="shared" si="16"/>
        <v>0</v>
      </c>
      <c r="W91" s="33">
        <f t="shared" si="14"/>
        <v>0</v>
      </c>
      <c r="X91" s="93">
        <f>SUM('10:16'!X91)</f>
        <v>0</v>
      </c>
      <c r="Y91" s="93">
        <f>SUM('10:16'!Y91)</f>
        <v>0</v>
      </c>
      <c r="Z91" s="93">
        <f>SUM('10:16'!Z91)</f>
        <v>0</v>
      </c>
      <c r="AA91" s="93">
        <f>SUM('10:16'!AA91)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SUM('10:16'!G92)</f>
        <v>765</v>
      </c>
      <c r="H92" s="93">
        <f>SUM('10:16'!H92)</f>
        <v>3847.9500000000003</v>
      </c>
      <c r="I92" s="93">
        <f>SUM('10:16'!I92)</f>
        <v>93</v>
      </c>
      <c r="J92" s="31">
        <f t="array" ref="J92">IF(ISERROR(G92/I92),"",G92/I92)</f>
        <v>8.2258064516129039</v>
      </c>
      <c r="K92" s="35">
        <f t="array" ref="K92">IF(ISERROR(G92/L92),"",G92/L92)</f>
        <v>82.258064516129025</v>
      </c>
      <c r="L92" s="87">
        <v>9.3000000000000007</v>
      </c>
      <c r="M92" s="36">
        <f t="shared" si="15"/>
        <v>10.741935483870975</v>
      </c>
      <c r="N92" s="93">
        <f>SUM('10:16'!N92)</f>
        <v>0</v>
      </c>
      <c r="O92" s="93">
        <f>SUM('10:16'!O92)</f>
        <v>0</v>
      </c>
      <c r="P92" s="93">
        <f>SUM('10:16'!P92)</f>
        <v>0</v>
      </c>
      <c r="Q92" s="93">
        <f>SUM('10:16'!Q92)</f>
        <v>0</v>
      </c>
      <c r="R92" s="93">
        <f>SUM('10:16'!R92)</f>
        <v>0</v>
      </c>
      <c r="S92" s="93">
        <f>SUM('10:16'!S92)</f>
        <v>0</v>
      </c>
      <c r="T92" s="93">
        <f>SUM('10:16'!T92)</f>
        <v>0</v>
      </c>
      <c r="U92" s="93">
        <f>SUM('10:16'!U92)</f>
        <v>0</v>
      </c>
      <c r="V92" s="196">
        <f t="shared" si="16"/>
        <v>0</v>
      </c>
      <c r="W92" s="33">
        <f t="shared" si="14"/>
        <v>0</v>
      </c>
      <c r="X92" s="93">
        <f>SUM('10:16'!X92)</f>
        <v>0</v>
      </c>
      <c r="Y92" s="93">
        <f>SUM('10:16'!Y92)</f>
        <v>0</v>
      </c>
      <c r="Z92" s="93">
        <f>SUM('10:16'!Z92)</f>
        <v>0</v>
      </c>
      <c r="AA92" s="93">
        <f>SUM('10:16'!AA92)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SUM('10:16'!G93)</f>
        <v>660</v>
      </c>
      <c r="H93" s="93">
        <f>SUM('10:16'!H93)</f>
        <v>3319.8</v>
      </c>
      <c r="I93" s="93">
        <f>SUM('10:16'!I93)</f>
        <v>70</v>
      </c>
      <c r="J93" s="31">
        <f t="array" ref="J93">IF(ISERROR(G93/I93),"",G93/I93)</f>
        <v>9.4285714285714288</v>
      </c>
      <c r="K93" s="35">
        <f t="array" ref="K93">IF(ISERROR(G93/L93),"",G93/L93)</f>
        <v>70.967741935483872</v>
      </c>
      <c r="L93" s="87">
        <v>9.3000000000000007</v>
      </c>
      <c r="M93" s="36">
        <f t="shared" si="15"/>
        <v>-0.96774193548387188</v>
      </c>
      <c r="N93" s="93">
        <f>SUM('10:16'!N93)</f>
        <v>0</v>
      </c>
      <c r="O93" s="93">
        <f>SUM('10:16'!O93)</f>
        <v>0</v>
      </c>
      <c r="P93" s="93">
        <f>SUM('10:16'!P93)</f>
        <v>0</v>
      </c>
      <c r="Q93" s="93">
        <f>SUM('10:16'!Q93)</f>
        <v>0</v>
      </c>
      <c r="R93" s="93">
        <f>SUM('10:16'!R93)</f>
        <v>0</v>
      </c>
      <c r="S93" s="93">
        <f>SUM('10:16'!S93)</f>
        <v>0</v>
      </c>
      <c r="T93" s="93">
        <f>SUM('10:16'!T93)</f>
        <v>0</v>
      </c>
      <c r="U93" s="93">
        <f>SUM('10:16'!U93)</f>
        <v>0</v>
      </c>
      <c r="V93" s="196">
        <f t="shared" si="16"/>
        <v>0</v>
      </c>
      <c r="W93" s="33">
        <f t="shared" si="14"/>
        <v>0</v>
      </c>
      <c r="X93" s="93">
        <f>SUM('10:16'!X93)</f>
        <v>0</v>
      </c>
      <c r="Y93" s="93">
        <f>SUM('10:16'!Y93)</f>
        <v>0</v>
      </c>
      <c r="Z93" s="93">
        <f>SUM('10:16'!Z93)</f>
        <v>0</v>
      </c>
      <c r="AA93" s="93">
        <f>SUM('10:16'!AA93)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SUM('10:16'!G94)</f>
        <v>0</v>
      </c>
      <c r="H94" s="93">
        <f>SUM('10:16'!H94)</f>
        <v>0</v>
      </c>
      <c r="I94" s="93">
        <f>SUM('10:16'!I94)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SUM('10:16'!N94)</f>
        <v>0</v>
      </c>
      <c r="O94" s="93">
        <f>SUM('10:16'!O94)</f>
        <v>0</v>
      </c>
      <c r="P94" s="93">
        <f>SUM('10:16'!P94)</f>
        <v>0</v>
      </c>
      <c r="Q94" s="93">
        <f>SUM('10:16'!Q94)</f>
        <v>0</v>
      </c>
      <c r="R94" s="93">
        <f>SUM('10:16'!R94)</f>
        <v>0</v>
      </c>
      <c r="S94" s="93">
        <f>SUM('10:16'!S94)</f>
        <v>0</v>
      </c>
      <c r="T94" s="93">
        <f>SUM('10:16'!T94)</f>
        <v>0</v>
      </c>
      <c r="U94" s="93">
        <f>SUM('10:16'!U94)</f>
        <v>0</v>
      </c>
      <c r="V94" s="197"/>
      <c r="W94" s="33"/>
      <c r="X94" s="93">
        <f>SUM('10:16'!X94)</f>
        <v>0</v>
      </c>
      <c r="Y94" s="93">
        <f>SUM('10:16'!Y94)</f>
        <v>0</v>
      </c>
      <c r="Z94" s="93">
        <f>SUM('10:16'!Z94)</f>
        <v>0</v>
      </c>
      <c r="AA94" s="93">
        <f>SUM('10:16'!AA94)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SUM('10:16'!G95)</f>
        <v>0</v>
      </c>
      <c r="H95" s="93">
        <f>SUM('10:16'!H95)</f>
        <v>0</v>
      </c>
      <c r="I95" s="93">
        <f>SUM('10:16'!I95)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SUM('10:16'!N95)</f>
        <v>0</v>
      </c>
      <c r="O95" s="93">
        <f>SUM('10:16'!O95)</f>
        <v>0</v>
      </c>
      <c r="P95" s="93">
        <f>SUM('10:16'!P95)</f>
        <v>0</v>
      </c>
      <c r="Q95" s="93">
        <f>SUM('10:16'!Q95)</f>
        <v>0</v>
      </c>
      <c r="R95" s="93">
        <f>SUM('10:16'!R95)</f>
        <v>0</v>
      </c>
      <c r="S95" s="93">
        <f>SUM('10:16'!S95)</f>
        <v>0</v>
      </c>
      <c r="T95" s="93">
        <f>SUM('10:16'!T95)</f>
        <v>0</v>
      </c>
      <c r="U95" s="93">
        <f>SUM('10:16'!U95)</f>
        <v>0</v>
      </c>
      <c r="V95" s="197">
        <f>SUM(X95:AA95)</f>
        <v>0</v>
      </c>
      <c r="W95" s="33" t="str">
        <f>IF(ISERROR(V95/G95),"",V95/G95)</f>
        <v/>
      </c>
      <c r="X95" s="93">
        <f>SUM('10:16'!X95)</f>
        <v>0</v>
      </c>
      <c r="Y95" s="93">
        <f>SUM('10:16'!Y95)</f>
        <v>0</v>
      </c>
      <c r="Z95" s="93">
        <f>SUM('10:16'!Z95)</f>
        <v>0</v>
      </c>
      <c r="AA95" s="93">
        <f>SUM('10:16'!AA95)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SUM('10:16'!G96)</f>
        <v>0</v>
      </c>
      <c r="H96" s="93">
        <f>SUM('10:16'!H96)</f>
        <v>0</v>
      </c>
      <c r="I96" s="93">
        <f>SUM('10:16'!I96)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SUM('10:16'!N96)</f>
        <v>0</v>
      </c>
      <c r="O96" s="93">
        <f>SUM('10:16'!O96)</f>
        <v>0</v>
      </c>
      <c r="P96" s="93">
        <f>SUM('10:16'!P96)</f>
        <v>0</v>
      </c>
      <c r="Q96" s="93">
        <f>SUM('10:16'!Q96)</f>
        <v>0</v>
      </c>
      <c r="R96" s="93">
        <f>SUM('10:16'!R96)</f>
        <v>0</v>
      </c>
      <c r="S96" s="93">
        <f>SUM('10:16'!S96)</f>
        <v>0</v>
      </c>
      <c r="T96" s="93">
        <f>SUM('10:16'!T96)</f>
        <v>0</v>
      </c>
      <c r="U96" s="93">
        <f>SUM('10:16'!U96)</f>
        <v>0</v>
      </c>
      <c r="V96" s="197">
        <f>SUM(X96:AA96)</f>
        <v>0</v>
      </c>
      <c r="W96" s="33" t="str">
        <f>IF(ISERROR(V96/G96),"",V96/G96)</f>
        <v/>
      </c>
      <c r="X96" s="93">
        <f>SUM('10:16'!X96)</f>
        <v>0</v>
      </c>
      <c r="Y96" s="93">
        <f>SUM('10:16'!Y96)</f>
        <v>0</v>
      </c>
      <c r="Z96" s="93">
        <f>SUM('10:16'!Z96)</f>
        <v>0</v>
      </c>
      <c r="AA96" s="93">
        <f>SUM('10:16'!AA96)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SUM('10:16'!G97)</f>
        <v>0</v>
      </c>
      <c r="H97" s="93">
        <f>SUM('10:16'!H97)</f>
        <v>0</v>
      </c>
      <c r="I97" s="93">
        <f>SUM('10:16'!I97)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SUM('10:16'!N97)</f>
        <v>0</v>
      </c>
      <c r="O97" s="93">
        <f>SUM('10:16'!O97)</f>
        <v>0</v>
      </c>
      <c r="P97" s="93">
        <f>SUM('10:16'!P97)</f>
        <v>0</v>
      </c>
      <c r="Q97" s="93">
        <f>SUM('10:16'!Q97)</f>
        <v>0</v>
      </c>
      <c r="R97" s="93">
        <f>SUM('10:16'!R97)</f>
        <v>0</v>
      </c>
      <c r="S97" s="93">
        <f>SUM('10:16'!S97)</f>
        <v>0</v>
      </c>
      <c r="T97" s="93">
        <f>SUM('10:16'!T97)</f>
        <v>0</v>
      </c>
      <c r="U97" s="93">
        <f>SUM('10:16'!U97)</f>
        <v>0</v>
      </c>
      <c r="V97" s="197">
        <f>SUM(X97:AA97)</f>
        <v>0</v>
      </c>
      <c r="W97" s="33" t="str">
        <f>IF(ISERROR(V97/G97),"",V97/G97)</f>
        <v/>
      </c>
      <c r="X97" s="93">
        <f>SUM('10:16'!X97)</f>
        <v>0</v>
      </c>
      <c r="Y97" s="93">
        <f>SUM('10:16'!Y97)</f>
        <v>0</v>
      </c>
      <c r="Z97" s="93">
        <f>SUM('10:16'!Z97)</f>
        <v>0</v>
      </c>
      <c r="AA97" s="93">
        <f>SUM('10:16'!AA97)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SUM('10:16'!G98)</f>
        <v>0</v>
      </c>
      <c r="H98" s="93">
        <f>SUM('10:16'!H98)</f>
        <v>0</v>
      </c>
      <c r="I98" s="93">
        <f>SUM('10:16'!I98)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SUM('10:16'!N98)</f>
        <v>0</v>
      </c>
      <c r="O98" s="93">
        <f>SUM('10:16'!O98)</f>
        <v>0</v>
      </c>
      <c r="P98" s="93">
        <f>SUM('10:16'!P98)</f>
        <v>0</v>
      </c>
      <c r="Q98" s="93">
        <f>SUM('10:16'!Q98)</f>
        <v>0</v>
      </c>
      <c r="R98" s="93">
        <f>SUM('10:16'!R98)</f>
        <v>0</v>
      </c>
      <c r="S98" s="93">
        <f>SUM('10:16'!S98)</f>
        <v>0</v>
      </c>
      <c r="T98" s="93">
        <f>SUM('10:16'!T98)</f>
        <v>0</v>
      </c>
      <c r="U98" s="93">
        <f>SUM('10:16'!U98)</f>
        <v>0</v>
      </c>
      <c r="V98" s="197">
        <f>SUM(X98:AA98)</f>
        <v>0</v>
      </c>
      <c r="W98" s="33" t="str">
        <f>IF(ISERROR(V98/G98),"",V98/G98)</f>
        <v/>
      </c>
      <c r="X98" s="93">
        <f>SUM('10:16'!X98)</f>
        <v>0</v>
      </c>
      <c r="Y98" s="93">
        <f>SUM('10:16'!Y98)</f>
        <v>0</v>
      </c>
      <c r="Z98" s="93">
        <f>SUM('10:16'!Z98)</f>
        <v>0</v>
      </c>
      <c r="AA98" s="93">
        <f>SUM('10:16'!AA98)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220</v>
      </c>
      <c r="C99" s="16" t="s">
        <v>53</v>
      </c>
      <c r="D99" s="17">
        <v>5.03</v>
      </c>
      <c r="E99" s="17"/>
      <c r="F99" s="6"/>
      <c r="G99" s="93">
        <f>SUM('10:16'!G99)</f>
        <v>0</v>
      </c>
      <c r="H99" s="93">
        <f>SUM('10:16'!H99)</f>
        <v>0</v>
      </c>
      <c r="I99" s="93">
        <f>SUM('10:16'!I99)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SUM('10:16'!N99)</f>
        <v>0</v>
      </c>
      <c r="O99" s="93">
        <f>SUM('10:16'!O99)</f>
        <v>0</v>
      </c>
      <c r="P99" s="93">
        <f>SUM('10:16'!P99)</f>
        <v>0</v>
      </c>
      <c r="Q99" s="93">
        <f>SUM('10:16'!Q99)</f>
        <v>0</v>
      </c>
      <c r="R99" s="93">
        <f>SUM('10:16'!R99)</f>
        <v>0</v>
      </c>
      <c r="S99" s="93">
        <f>SUM('10:16'!S99)</f>
        <v>0</v>
      </c>
      <c r="T99" s="93">
        <f>SUM('10:16'!T99)</f>
        <v>0</v>
      </c>
      <c r="U99" s="93">
        <f>SUM('10:16'!U99)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SUM('10:16'!X99)</f>
        <v>0</v>
      </c>
      <c r="Y99" s="93">
        <f>SUM('10:16'!Y99)</f>
        <v>0</v>
      </c>
      <c r="Z99" s="93">
        <f>SUM('10:16'!Z99)</f>
        <v>0</v>
      </c>
      <c r="AA99" s="93">
        <f>SUM('10:16'!AA99)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SUM('10:16'!G100)</f>
        <v>0</v>
      </c>
      <c r="H100" s="93">
        <f>SUM('10:16'!H100)</f>
        <v>0</v>
      </c>
      <c r="I100" s="93">
        <f>SUM('10:16'!I100)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SUM('10:16'!N100)</f>
        <v>0</v>
      </c>
      <c r="O100" s="93">
        <f>SUM('10:16'!O100)</f>
        <v>0</v>
      </c>
      <c r="P100" s="93">
        <f>SUM('10:16'!P100)</f>
        <v>0</v>
      </c>
      <c r="Q100" s="93">
        <f>SUM('10:16'!Q100)</f>
        <v>0</v>
      </c>
      <c r="R100" s="93">
        <f>SUM('10:16'!R100)</f>
        <v>0</v>
      </c>
      <c r="S100" s="93">
        <f>SUM('10:16'!S100)</f>
        <v>0</v>
      </c>
      <c r="T100" s="93">
        <f>SUM('10:16'!T100)</f>
        <v>0</v>
      </c>
      <c r="U100" s="93">
        <f>SUM('10:16'!U100)</f>
        <v>0</v>
      </c>
      <c r="V100" s="196">
        <f t="shared" si="18"/>
        <v>0</v>
      </c>
      <c r="W100" s="33" t="str">
        <f t="shared" si="19"/>
        <v/>
      </c>
      <c r="X100" s="93">
        <f>SUM('10:16'!X100)</f>
        <v>0</v>
      </c>
      <c r="Y100" s="93">
        <f>SUM('10:16'!Y100)</f>
        <v>0</v>
      </c>
      <c r="Z100" s="93">
        <f>SUM('10:16'!Z100)</f>
        <v>0</v>
      </c>
      <c r="AA100" s="93">
        <f>SUM('10:16'!AA100)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SUM('10:16'!G101)</f>
        <v>0</v>
      </c>
      <c r="H101" s="93">
        <f>SUM('10:16'!H101)</f>
        <v>0</v>
      </c>
      <c r="I101" s="93">
        <f>SUM('10:16'!I101)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SUM('10:16'!N101)</f>
        <v>0</v>
      </c>
      <c r="O101" s="93">
        <f>SUM('10:16'!O101)</f>
        <v>0</v>
      </c>
      <c r="P101" s="93">
        <f>SUM('10:16'!P101)</f>
        <v>0</v>
      </c>
      <c r="Q101" s="93">
        <f>SUM('10:16'!Q101)</f>
        <v>0</v>
      </c>
      <c r="R101" s="93">
        <f>SUM('10:16'!R101)</f>
        <v>0</v>
      </c>
      <c r="S101" s="93">
        <f>SUM('10:16'!S101)</f>
        <v>0</v>
      </c>
      <c r="T101" s="93">
        <f>SUM('10:16'!T101)</f>
        <v>0</v>
      </c>
      <c r="U101" s="93">
        <f>SUM('10:16'!U101)</f>
        <v>0</v>
      </c>
      <c r="V101" s="196">
        <f t="shared" si="18"/>
        <v>0</v>
      </c>
      <c r="W101" s="33" t="str">
        <f t="shared" si="19"/>
        <v/>
      </c>
      <c r="X101" s="93">
        <f>SUM('10:16'!X101)</f>
        <v>0</v>
      </c>
      <c r="Y101" s="93">
        <f>SUM('10:16'!Y101)</f>
        <v>0</v>
      </c>
      <c r="Z101" s="93">
        <f>SUM('10:16'!Z101)</f>
        <v>0</v>
      </c>
      <c r="AA101" s="93">
        <f>SUM('10:16'!AA101)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SUM('10:16'!G102)</f>
        <v>0</v>
      </c>
      <c r="H102" s="93">
        <f>SUM('10:16'!H102)</f>
        <v>0</v>
      </c>
      <c r="I102" s="93">
        <f>SUM('10:16'!I102)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SUM('10:16'!N102)</f>
        <v>0</v>
      </c>
      <c r="O102" s="93">
        <f>SUM('10:16'!O102)</f>
        <v>0</v>
      </c>
      <c r="P102" s="93">
        <f>SUM('10:16'!P102)</f>
        <v>0</v>
      </c>
      <c r="Q102" s="93">
        <f>SUM('10:16'!Q102)</f>
        <v>0</v>
      </c>
      <c r="R102" s="93">
        <f>SUM('10:16'!R102)</f>
        <v>0</v>
      </c>
      <c r="S102" s="93">
        <f>SUM('10:16'!S102)</f>
        <v>0</v>
      </c>
      <c r="T102" s="93">
        <f>SUM('10:16'!T102)</f>
        <v>0</v>
      </c>
      <c r="U102" s="93">
        <f>SUM('10:16'!U102)</f>
        <v>0</v>
      </c>
      <c r="V102" s="196">
        <f t="shared" si="18"/>
        <v>0</v>
      </c>
      <c r="W102" s="33" t="str">
        <f t="shared" si="19"/>
        <v/>
      </c>
      <c r="X102" s="93">
        <f>SUM('10:16'!X102)</f>
        <v>0</v>
      </c>
      <c r="Y102" s="93">
        <f>SUM('10:16'!Y102)</f>
        <v>0</v>
      </c>
      <c r="Z102" s="93">
        <f>SUM('10:16'!Z102)</f>
        <v>0</v>
      </c>
      <c r="AA102" s="93">
        <f>SUM('10:16'!AA102)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SUM('10:16'!G103)</f>
        <v>0</v>
      </c>
      <c r="H103" s="93">
        <f>SUM('10:16'!H103)</f>
        <v>0</v>
      </c>
      <c r="I103" s="93">
        <f>SUM('10:16'!I103)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SUM('10:16'!N103)</f>
        <v>0</v>
      </c>
      <c r="O103" s="93">
        <f>SUM('10:16'!O103)</f>
        <v>0</v>
      </c>
      <c r="P103" s="93">
        <f>SUM('10:16'!P103)</f>
        <v>0</v>
      </c>
      <c r="Q103" s="93">
        <f>SUM('10:16'!Q103)</f>
        <v>0</v>
      </c>
      <c r="R103" s="93">
        <f>SUM('10:16'!R103)</f>
        <v>0</v>
      </c>
      <c r="S103" s="93">
        <f>SUM('10:16'!S103)</f>
        <v>0</v>
      </c>
      <c r="T103" s="93">
        <f>SUM('10:16'!T103)</f>
        <v>0</v>
      </c>
      <c r="U103" s="93">
        <f>SUM('10:16'!U103)</f>
        <v>0</v>
      </c>
      <c r="V103" s="196">
        <f t="shared" si="18"/>
        <v>0</v>
      </c>
      <c r="W103" s="33" t="str">
        <f t="shared" si="19"/>
        <v/>
      </c>
      <c r="X103" s="93">
        <f>SUM('10:16'!X103)</f>
        <v>0</v>
      </c>
      <c r="Y103" s="93">
        <f>SUM('10:16'!Y103)</f>
        <v>0</v>
      </c>
      <c r="Z103" s="93">
        <f>SUM('10:16'!Z103)</f>
        <v>0</v>
      </c>
      <c r="AA103" s="93">
        <f>SUM('10:16'!AA103)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SUM('10:16'!G104)</f>
        <v>0</v>
      </c>
      <c r="H104" s="93">
        <f>SUM('10:16'!H104)</f>
        <v>0</v>
      </c>
      <c r="I104" s="93">
        <f>SUM('10:16'!I104)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SUM('10:16'!N104)</f>
        <v>0</v>
      </c>
      <c r="O104" s="93">
        <f>SUM('10:16'!O104)</f>
        <v>0</v>
      </c>
      <c r="P104" s="93">
        <f>SUM('10:16'!P104)</f>
        <v>0</v>
      </c>
      <c r="Q104" s="93">
        <f>SUM('10:16'!Q104)</f>
        <v>0</v>
      </c>
      <c r="R104" s="93">
        <f>SUM('10:16'!R104)</f>
        <v>0</v>
      </c>
      <c r="S104" s="93">
        <f>SUM('10:16'!S104)</f>
        <v>0</v>
      </c>
      <c r="T104" s="93">
        <f>SUM('10:16'!T104)</f>
        <v>0</v>
      </c>
      <c r="U104" s="93">
        <f>SUM('10:16'!U104)</f>
        <v>0</v>
      </c>
      <c r="V104" s="196">
        <f t="shared" si="18"/>
        <v>0</v>
      </c>
      <c r="W104" s="33" t="str">
        <f t="shared" si="19"/>
        <v/>
      </c>
      <c r="X104" s="93">
        <f>SUM('10:16'!X104)</f>
        <v>0</v>
      </c>
      <c r="Y104" s="93">
        <f>SUM('10:16'!Y104)</f>
        <v>0</v>
      </c>
      <c r="Z104" s="93">
        <f>SUM('10:16'!Z104)</f>
        <v>0</v>
      </c>
      <c r="AA104" s="93">
        <f>SUM('10:16'!AA104)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SUM('10:16'!G105)</f>
        <v>0</v>
      </c>
      <c r="H105" s="93">
        <f>SUM('10:16'!H105)</f>
        <v>0</v>
      </c>
      <c r="I105" s="93">
        <f>SUM('10:16'!I105)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SUM('10:16'!N105)</f>
        <v>0</v>
      </c>
      <c r="O105" s="93">
        <f>SUM('10:16'!O105)</f>
        <v>0</v>
      </c>
      <c r="P105" s="93">
        <f>SUM('10:16'!P105)</f>
        <v>0</v>
      </c>
      <c r="Q105" s="93">
        <f>SUM('10:16'!Q105)</f>
        <v>0</v>
      </c>
      <c r="R105" s="93">
        <f>SUM('10:16'!R105)</f>
        <v>0</v>
      </c>
      <c r="S105" s="93">
        <f>SUM('10:16'!S105)</f>
        <v>0</v>
      </c>
      <c r="T105" s="93">
        <f>SUM('10:16'!T105)</f>
        <v>0</v>
      </c>
      <c r="U105" s="93">
        <f>SUM('10:16'!U105)</f>
        <v>0</v>
      </c>
      <c r="V105" s="196">
        <f t="shared" si="18"/>
        <v>0</v>
      </c>
      <c r="W105" s="33" t="str">
        <f t="shared" si="19"/>
        <v/>
      </c>
      <c r="X105" s="93">
        <f>SUM('10:16'!X105)</f>
        <v>0</v>
      </c>
      <c r="Y105" s="93">
        <f>SUM('10:16'!Y105)</f>
        <v>0</v>
      </c>
      <c r="Z105" s="93">
        <f>SUM('10:16'!Z105)</f>
        <v>0</v>
      </c>
      <c r="AA105" s="93">
        <f>SUM('10:16'!AA105)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SUM('10:16'!G106)</f>
        <v>0</v>
      </c>
      <c r="H106" s="93">
        <f>SUM('10:16'!H106)</f>
        <v>0</v>
      </c>
      <c r="I106" s="93">
        <f>SUM('10:16'!I106)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SUM('10:16'!N106)</f>
        <v>0</v>
      </c>
      <c r="O106" s="93">
        <f>SUM('10:16'!O106)</f>
        <v>0</v>
      </c>
      <c r="P106" s="93">
        <f>SUM('10:16'!P106)</f>
        <v>0</v>
      </c>
      <c r="Q106" s="93">
        <f>SUM('10:16'!Q106)</f>
        <v>0</v>
      </c>
      <c r="R106" s="93">
        <f>SUM('10:16'!R106)</f>
        <v>0</v>
      </c>
      <c r="S106" s="93">
        <f>SUM('10:16'!S106)</f>
        <v>0</v>
      </c>
      <c r="T106" s="93">
        <f>SUM('10:16'!T106)</f>
        <v>0</v>
      </c>
      <c r="U106" s="93">
        <f>SUM('10:16'!U106)</f>
        <v>0</v>
      </c>
      <c r="V106" s="196">
        <f t="shared" si="18"/>
        <v>0</v>
      </c>
      <c r="W106" s="33" t="str">
        <f t="shared" si="19"/>
        <v/>
      </c>
      <c r="X106" s="93">
        <f>SUM('10:16'!X106)</f>
        <v>0</v>
      </c>
      <c r="Y106" s="93">
        <f>SUM('10:16'!Y106)</f>
        <v>0</v>
      </c>
      <c r="Z106" s="93">
        <f>SUM('10:16'!Z106)</f>
        <v>0</v>
      </c>
      <c r="AA106" s="93">
        <f>SUM('10:16'!AA106)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393</v>
      </c>
      <c r="C107" s="177" t="s">
        <v>395</v>
      </c>
      <c r="D107" s="17">
        <v>5</v>
      </c>
      <c r="E107" s="17"/>
      <c r="F107" s="6"/>
      <c r="G107" s="93">
        <f>SUM('10:16'!G107)</f>
        <v>0</v>
      </c>
      <c r="H107" s="93">
        <f>SUM('10:16'!H107)</f>
        <v>0</v>
      </c>
      <c r="I107" s="93">
        <f>SUM('10:16'!I107)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SUM('10:16'!N107)</f>
        <v>0</v>
      </c>
      <c r="O107" s="93">
        <f>SUM('10:16'!O107)</f>
        <v>0</v>
      </c>
      <c r="P107" s="93">
        <f>SUM('10:16'!P107)</f>
        <v>0</v>
      </c>
      <c r="Q107" s="93">
        <f>SUM('10:16'!Q107)</f>
        <v>0</v>
      </c>
      <c r="R107" s="93">
        <f>SUM('10:16'!R107)</f>
        <v>0</v>
      </c>
      <c r="S107" s="93">
        <f>SUM('10:16'!S107)</f>
        <v>0</v>
      </c>
      <c r="T107" s="93">
        <f>SUM('10:16'!T107)</f>
        <v>0</v>
      </c>
      <c r="U107" s="93">
        <f>SUM('10:16'!U107)</f>
        <v>0</v>
      </c>
      <c r="V107" s="196"/>
      <c r="W107" s="33"/>
      <c r="X107" s="93">
        <f>SUM('10:16'!X107)</f>
        <v>0</v>
      </c>
      <c r="Y107" s="93">
        <f>SUM('10:16'!Y107)</f>
        <v>0</v>
      </c>
      <c r="Z107" s="93">
        <f>SUM('10:16'!Z107)</f>
        <v>0</v>
      </c>
      <c r="AA107" s="93">
        <f>SUM('10:16'!AA107)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393</v>
      </c>
      <c r="C108" s="177" t="s">
        <v>402</v>
      </c>
      <c r="D108" s="17">
        <v>5</v>
      </c>
      <c r="E108" s="17"/>
      <c r="F108" s="6"/>
      <c r="G108" s="93">
        <f>SUM('10:16'!G108)</f>
        <v>794</v>
      </c>
      <c r="H108" s="93">
        <f>SUM('10:16'!H108)</f>
        <v>3970</v>
      </c>
      <c r="I108" s="93">
        <f>SUM('10:16'!I108)</f>
        <v>147</v>
      </c>
      <c r="J108" s="31"/>
      <c r="K108" s="35">
        <f t="array" ref="K108">IF(ISERROR(G108/L108),"",G108/L108)</f>
        <v>158.80000000000001</v>
      </c>
      <c r="L108" s="87">
        <v>5</v>
      </c>
      <c r="M108" s="36">
        <f t="shared" si="17"/>
        <v>-11.800000000000011</v>
      </c>
      <c r="N108" s="93">
        <f>SUM('10:16'!N108)</f>
        <v>0</v>
      </c>
      <c r="O108" s="93">
        <f>SUM('10:16'!O108)</f>
        <v>0</v>
      </c>
      <c r="P108" s="93">
        <f>SUM('10:16'!P108)</f>
        <v>0</v>
      </c>
      <c r="Q108" s="93">
        <f>SUM('10:16'!Q108)</f>
        <v>0</v>
      </c>
      <c r="R108" s="93">
        <f>SUM('10:16'!R108)</f>
        <v>0</v>
      </c>
      <c r="S108" s="93">
        <f>SUM('10:16'!S108)</f>
        <v>0</v>
      </c>
      <c r="T108" s="93">
        <f>SUM('10:16'!T108)</f>
        <v>0</v>
      </c>
      <c r="U108" s="93">
        <f>SUM('10:16'!U108)</f>
        <v>0</v>
      </c>
      <c r="V108" s="196"/>
      <c r="W108" s="33"/>
      <c r="X108" s="93">
        <f>SUM('10:16'!X108)</f>
        <v>0</v>
      </c>
      <c r="Y108" s="93">
        <f>SUM('10:16'!Y108)</f>
        <v>0</v>
      </c>
      <c r="Z108" s="93">
        <f>SUM('10:16'!Z108)</f>
        <v>0</v>
      </c>
      <c r="AA108" s="93">
        <f>SUM('10:16'!AA108)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404</v>
      </c>
      <c r="C109" s="177" t="s">
        <v>405</v>
      </c>
      <c r="D109" s="17">
        <v>5</v>
      </c>
      <c r="E109" s="17"/>
      <c r="F109" s="6"/>
      <c r="G109" s="93">
        <f>SUM('10:16'!G109)</f>
        <v>618</v>
      </c>
      <c r="H109" s="93">
        <f>SUM('10:16'!H109)</f>
        <v>3090</v>
      </c>
      <c r="I109" s="93">
        <f>SUM('10:16'!I109)</f>
        <v>62</v>
      </c>
      <c r="J109" s="31"/>
      <c r="K109" s="35">
        <f t="array" ref="K109">IF(ISERROR(G109/L109),"",G109/L109)</f>
        <v>123.6</v>
      </c>
      <c r="L109" s="87">
        <v>5</v>
      </c>
      <c r="M109" s="36">
        <f t="shared" si="17"/>
        <v>-61.599999999999994</v>
      </c>
      <c r="N109" s="93">
        <f>SUM('10:16'!N109)</f>
        <v>0</v>
      </c>
      <c r="O109" s="93">
        <f>SUM('10:16'!O109)</f>
        <v>0</v>
      </c>
      <c r="P109" s="93">
        <f>SUM('10:16'!P109)</f>
        <v>0</v>
      </c>
      <c r="Q109" s="93">
        <f>SUM('10:16'!Q109)</f>
        <v>0</v>
      </c>
      <c r="R109" s="93">
        <f>SUM('10:16'!R109)</f>
        <v>0</v>
      </c>
      <c r="S109" s="93">
        <f>SUM('10:16'!S109)</f>
        <v>0</v>
      </c>
      <c r="T109" s="93">
        <f>SUM('10:16'!T109)</f>
        <v>0</v>
      </c>
      <c r="U109" s="93">
        <f>SUM('10:16'!U109)</f>
        <v>0</v>
      </c>
      <c r="V109" s="196"/>
      <c r="W109" s="33"/>
      <c r="X109" s="93">
        <f>SUM('10:16'!X109)</f>
        <v>0</v>
      </c>
      <c r="Y109" s="93">
        <f>SUM('10:16'!Y109)</f>
        <v>0</v>
      </c>
      <c r="Z109" s="93">
        <f>SUM('10:16'!Z109)</f>
        <v>0</v>
      </c>
      <c r="AA109" s="93">
        <f>SUM('10:16'!AA109)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SUM('10:16'!G110)</f>
        <v>0</v>
      </c>
      <c r="H110" s="93">
        <f>SUM('10:16'!H110)</f>
        <v>0</v>
      </c>
      <c r="I110" s="93">
        <f>SUM('10:16'!I110)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SUM('10:16'!N110)</f>
        <v>0</v>
      </c>
      <c r="O110" s="93">
        <f>SUM('10:16'!O110)</f>
        <v>0</v>
      </c>
      <c r="P110" s="93">
        <f>SUM('10:16'!P110)</f>
        <v>0</v>
      </c>
      <c r="Q110" s="93">
        <f>SUM('10:16'!Q110)</f>
        <v>0</v>
      </c>
      <c r="R110" s="93">
        <f>SUM('10:16'!R110)</f>
        <v>0</v>
      </c>
      <c r="S110" s="93">
        <f>SUM('10:16'!S110)</f>
        <v>0</v>
      </c>
      <c r="T110" s="93">
        <f>SUM('10:16'!T110)</f>
        <v>0</v>
      </c>
      <c r="U110" s="93">
        <f>SUM('10:16'!U110)</f>
        <v>0</v>
      </c>
      <c r="V110" s="196"/>
      <c r="W110" s="33"/>
      <c r="X110" s="93">
        <f>SUM('10:16'!X110)</f>
        <v>0</v>
      </c>
      <c r="Y110" s="93">
        <f>SUM('10:16'!Y110)</f>
        <v>0</v>
      </c>
      <c r="Z110" s="93">
        <f>SUM('10:16'!Z110)</f>
        <v>0</v>
      </c>
      <c r="AA110" s="93">
        <f>SUM('10:16'!AA110)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SUM('10:16'!G111)</f>
        <v>0</v>
      </c>
      <c r="H111" s="93">
        <f>SUM('10:16'!H111)</f>
        <v>0</v>
      </c>
      <c r="I111" s="93">
        <f>SUM('10:16'!I111)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SUM('10:16'!N111)</f>
        <v>0</v>
      </c>
      <c r="O111" s="93">
        <f>SUM('10:16'!O111)</f>
        <v>0</v>
      </c>
      <c r="P111" s="93">
        <f>SUM('10:16'!P111)</f>
        <v>0</v>
      </c>
      <c r="Q111" s="93">
        <f>SUM('10:16'!Q111)</f>
        <v>0</v>
      </c>
      <c r="R111" s="93">
        <f>SUM('10:16'!R111)</f>
        <v>0</v>
      </c>
      <c r="S111" s="93">
        <f>SUM('10:16'!S111)</f>
        <v>0</v>
      </c>
      <c r="T111" s="93">
        <f>SUM('10:16'!T111)</f>
        <v>0</v>
      </c>
      <c r="U111" s="93">
        <f>SUM('10:16'!U111)</f>
        <v>0</v>
      </c>
      <c r="V111" s="196"/>
      <c r="W111" s="33"/>
      <c r="X111" s="93">
        <f>SUM('10:16'!X111)</f>
        <v>0</v>
      </c>
      <c r="Y111" s="93">
        <f>SUM('10:16'!Y111)</f>
        <v>0</v>
      </c>
      <c r="Z111" s="93">
        <f>SUM('10:16'!Z111)</f>
        <v>0</v>
      </c>
      <c r="AA111" s="93">
        <f>SUM('10:16'!AA111)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SUM('10:16'!G112)</f>
        <v>0</v>
      </c>
      <c r="H112" s="93">
        <f>SUM('10:16'!H112)</f>
        <v>0</v>
      </c>
      <c r="I112" s="93">
        <f>SUM('10:16'!I112)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SUM('10:16'!N112)</f>
        <v>0</v>
      </c>
      <c r="O112" s="93">
        <f>SUM('10:16'!O112)</f>
        <v>0</v>
      </c>
      <c r="P112" s="93">
        <f>SUM('10:16'!P112)</f>
        <v>0</v>
      </c>
      <c r="Q112" s="93">
        <f>SUM('10:16'!Q112)</f>
        <v>0</v>
      </c>
      <c r="R112" s="93">
        <f>SUM('10:16'!R112)</f>
        <v>0</v>
      </c>
      <c r="S112" s="93">
        <f>SUM('10:16'!S112)</f>
        <v>0</v>
      </c>
      <c r="T112" s="93">
        <f>SUM('10:16'!T112)</f>
        <v>0</v>
      </c>
      <c r="U112" s="93">
        <f>SUM('10:16'!U112)</f>
        <v>0</v>
      </c>
      <c r="V112" s="196"/>
      <c r="W112" s="33"/>
      <c r="X112" s="93">
        <f>SUM('10:16'!X112)</f>
        <v>0</v>
      </c>
      <c r="Y112" s="93">
        <f>SUM('10:16'!Y112)</f>
        <v>0</v>
      </c>
      <c r="Z112" s="93">
        <f>SUM('10:16'!Z112)</f>
        <v>0</v>
      </c>
      <c r="AA112" s="93">
        <f>SUM('10:16'!AA112)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SUM('10:16'!G113)</f>
        <v>1103</v>
      </c>
      <c r="H113" s="93">
        <f>SUM('10:16'!H113)</f>
        <v>5581.1799999999994</v>
      </c>
      <c r="I113" s="93">
        <f>SUM('10:16'!I113)</f>
        <v>64</v>
      </c>
      <c r="J113" s="31">
        <f t="array" ref="J113">IF(ISERROR(G113/I113),"",G113/I113)</f>
        <v>17.234375</v>
      </c>
      <c r="K113" s="35">
        <f t="array" ref="K113">IF(ISERROR(G113/L113),"",G113/L113)</f>
        <v>71.161290322580641</v>
      </c>
      <c r="L113" s="87">
        <v>15.5</v>
      </c>
      <c r="M113" s="36">
        <f t="shared" si="17"/>
        <v>-7.1612903225806406</v>
      </c>
      <c r="N113" s="93">
        <f>SUM('10:16'!N113)</f>
        <v>0</v>
      </c>
      <c r="O113" s="93">
        <f>SUM('10:16'!O113)</f>
        <v>0</v>
      </c>
      <c r="P113" s="93">
        <f>SUM('10:16'!P113)</f>
        <v>0</v>
      </c>
      <c r="Q113" s="93">
        <f>SUM('10:16'!Q113)</f>
        <v>0</v>
      </c>
      <c r="R113" s="93">
        <f>SUM('10:16'!R113)</f>
        <v>0</v>
      </c>
      <c r="S113" s="93">
        <f>SUM('10:16'!S113)</f>
        <v>0</v>
      </c>
      <c r="T113" s="93">
        <f>SUM('10:16'!T113)</f>
        <v>0</v>
      </c>
      <c r="U113" s="93">
        <f>SUM('10:16'!U113)</f>
        <v>0</v>
      </c>
      <c r="V113" s="196">
        <f>SUM(X113:AA113)</f>
        <v>0</v>
      </c>
      <c r="W113" s="33">
        <f>IF(ISERROR(V113/G113),"",V113/G113)</f>
        <v>0</v>
      </c>
      <c r="X113" s="93">
        <f>SUM('10:16'!X113)</f>
        <v>0</v>
      </c>
      <c r="Y113" s="93">
        <f>SUM('10:16'!Y113)</f>
        <v>0</v>
      </c>
      <c r="Z113" s="93">
        <f>SUM('10:16'!Z113)</f>
        <v>0</v>
      </c>
      <c r="AA113" s="93">
        <f>SUM('10:16'!AA113)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SUM('10:16'!G114)</f>
        <v>1330</v>
      </c>
      <c r="H114" s="93">
        <f>SUM('10:16'!H114)</f>
        <v>6729.7999999999993</v>
      </c>
      <c r="I114" s="93">
        <f>SUM('10:16'!I114)</f>
        <v>61</v>
      </c>
      <c r="J114" s="31">
        <f t="array" ref="J114">IF(ISERROR(G114/I114),"",G114/I114)</f>
        <v>21.803278688524589</v>
      </c>
      <c r="K114" s="35">
        <f t="array" ref="K114">IF(ISERROR(G114/L114),"",G114/L114)</f>
        <v>85.806451612903231</v>
      </c>
      <c r="L114" s="87">
        <v>15.5</v>
      </c>
      <c r="M114" s="36">
        <f t="shared" si="17"/>
        <v>-24.806451612903231</v>
      </c>
      <c r="N114" s="93">
        <f>SUM('10:16'!N114)</f>
        <v>0</v>
      </c>
      <c r="O114" s="93">
        <f>SUM('10:16'!O114)</f>
        <v>0</v>
      </c>
      <c r="P114" s="93">
        <f>SUM('10:16'!P114)</f>
        <v>0</v>
      </c>
      <c r="Q114" s="93">
        <f>SUM('10:16'!Q114)</f>
        <v>0</v>
      </c>
      <c r="R114" s="93">
        <f>SUM('10:16'!R114)</f>
        <v>0</v>
      </c>
      <c r="S114" s="93">
        <f>SUM('10:16'!S114)</f>
        <v>0</v>
      </c>
      <c r="T114" s="93">
        <f>SUM('10:16'!T114)</f>
        <v>0</v>
      </c>
      <c r="U114" s="93">
        <f>SUM('10:16'!U114)</f>
        <v>0</v>
      </c>
      <c r="V114" s="196">
        <f>SUM(X114:AA114)</f>
        <v>0</v>
      </c>
      <c r="W114" s="33">
        <f>IF(ISERROR(V114/G114),"",V114/G114)</f>
        <v>0</v>
      </c>
      <c r="X114" s="93">
        <f>SUM('10:16'!X114)</f>
        <v>0</v>
      </c>
      <c r="Y114" s="93">
        <f>SUM('10:16'!Y114)</f>
        <v>0</v>
      </c>
      <c r="Z114" s="93">
        <f>SUM('10:16'!Z114)</f>
        <v>0</v>
      </c>
      <c r="AA114" s="93">
        <f>SUM('10:16'!AA114)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73</v>
      </c>
      <c r="D115" s="17"/>
      <c r="E115" s="17"/>
      <c r="F115" s="6"/>
      <c r="G115" s="93">
        <f>SUM('10:16'!G115)</f>
        <v>0</v>
      </c>
      <c r="H115" s="93">
        <f>SUM('10:16'!H115)</f>
        <v>0</v>
      </c>
      <c r="I115" s="93">
        <f>SUM('10:16'!I115)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60</v>
      </c>
      <c r="D116" s="17"/>
      <c r="E116" s="17"/>
      <c r="F116" s="6"/>
      <c r="G116" s="93">
        <f>SUM('10:16'!G116)</f>
        <v>0</v>
      </c>
      <c r="H116" s="93">
        <f>SUM('10:16'!H116)</f>
        <v>0</v>
      </c>
      <c r="I116" s="93">
        <f>SUM('10:16'!I116)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SUM('10:16'!G117)</f>
        <v>334</v>
      </c>
      <c r="H117" s="93">
        <f>SUM('10:16'!H117)</f>
        <v>1670</v>
      </c>
      <c r="I117" s="93">
        <f>SUM('10:16'!I117)</f>
        <v>15</v>
      </c>
      <c r="J117" s="31"/>
      <c r="K117" s="35">
        <f t="array" ref="K117">IF(ISERROR(G117/L117),"",G117/L117)</f>
        <v>13.916666666666666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SUM('10:16'!G118)</f>
        <v>99</v>
      </c>
      <c r="H118" s="93">
        <f>SUM('10:16'!H118)</f>
        <v>501.93</v>
      </c>
      <c r="I118" s="93">
        <f>SUM('10:16'!I118)</f>
        <v>4</v>
      </c>
      <c r="J118" s="31">
        <f t="array" ref="J118">IF(ISERROR(G118/I118),"",G118/I118)</f>
        <v>24.75</v>
      </c>
      <c r="K118" s="35">
        <f t="array" ref="K118">IF(ISERROR(G118/L118),"",G118/L118)</f>
        <v>11</v>
      </c>
      <c r="L118" s="87">
        <v>9</v>
      </c>
      <c r="M118" s="36">
        <f>IF(ISERROR(I118-K118),"",I118-K118)</f>
        <v>-7</v>
      </c>
      <c r="N118" s="93">
        <f>SUM('10:16'!N118)</f>
        <v>0</v>
      </c>
      <c r="O118" s="93">
        <f>SUM('10:16'!O118)</f>
        <v>0</v>
      </c>
      <c r="P118" s="93">
        <f>SUM('10:16'!P118)</f>
        <v>0</v>
      </c>
      <c r="Q118" s="93">
        <f>SUM('10:16'!Q118)</f>
        <v>0</v>
      </c>
      <c r="R118" s="93">
        <f>SUM('10:16'!R118)</f>
        <v>0</v>
      </c>
      <c r="S118" s="93">
        <f>SUM('10:16'!S118)</f>
        <v>0</v>
      </c>
      <c r="T118" s="93">
        <f>SUM('10:16'!T118)</f>
        <v>0</v>
      </c>
      <c r="U118" s="93">
        <f>SUM('10:16'!U118)</f>
        <v>0</v>
      </c>
      <c r="V118" s="196">
        <f>SUM(X118:AA118)</f>
        <v>0</v>
      </c>
      <c r="W118" s="33">
        <f>IF(ISERROR(V118/G118),"",V118/G118)</f>
        <v>0</v>
      </c>
      <c r="X118" s="93">
        <f>SUM('10:16'!X118)</f>
        <v>0</v>
      </c>
      <c r="Y118" s="93">
        <f>SUM('10:16'!Y118)</f>
        <v>0</v>
      </c>
      <c r="Z118" s="93">
        <f>SUM('10:16'!Z118)</f>
        <v>0</v>
      </c>
      <c r="AA118" s="93">
        <f>SUM('10:16'!AA118)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SUM('10:16'!G119)</f>
        <v>0</v>
      </c>
      <c r="H119" s="93">
        <f>SUM('10:16'!H119)</f>
        <v>0</v>
      </c>
      <c r="I119" s="93">
        <f>SUM('10:16'!I119)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SUM('10:16'!N119)</f>
        <v>0</v>
      </c>
      <c r="O119" s="93">
        <f>SUM('10:16'!O119)</f>
        <v>0</v>
      </c>
      <c r="P119" s="93">
        <f>SUM('10:16'!P119)</f>
        <v>0</v>
      </c>
      <c r="Q119" s="93">
        <f>SUM('10:16'!Q119)</f>
        <v>0</v>
      </c>
      <c r="R119" s="93">
        <f>SUM('10:16'!R119)</f>
        <v>0</v>
      </c>
      <c r="S119" s="93">
        <f>SUM('10:16'!S119)</f>
        <v>0</v>
      </c>
      <c r="T119" s="93">
        <f>SUM('10:16'!T119)</f>
        <v>0</v>
      </c>
      <c r="U119" s="93">
        <f>SUM('10:16'!U119)</f>
        <v>0</v>
      </c>
      <c r="V119" s="196">
        <f>SUM(X119:AA119)</f>
        <v>0</v>
      </c>
      <c r="W119" s="33" t="str">
        <f>IF(ISERROR(V119/G119),"",V119/G119)</f>
        <v/>
      </c>
      <c r="X119" s="93">
        <f>SUM('10:16'!X119)</f>
        <v>0</v>
      </c>
      <c r="Y119" s="93">
        <f>SUM('10:16'!Y119)</f>
        <v>0</v>
      </c>
      <c r="Z119" s="93">
        <f>SUM('10:16'!Z119)</f>
        <v>0</v>
      </c>
      <c r="AA119" s="93">
        <f>SUM('10:16'!AA119)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SUM('10:16'!G120)</f>
        <v>376</v>
      </c>
      <c r="H120" s="93">
        <f>SUM('10:16'!H120)</f>
        <v>1902.56</v>
      </c>
      <c r="I120" s="93">
        <f>SUM('10:16'!I120)</f>
        <v>40</v>
      </c>
      <c r="J120" s="31">
        <f t="array" ref="J120">IF(ISERROR(G120/I120),"",G120/I120)</f>
        <v>9.4</v>
      </c>
      <c r="K120" s="315">
        <f t="array" ref="K120">IF(ISERROR(G120/L120),"",G120/L120)</f>
        <v>41.777777777777779</v>
      </c>
      <c r="L120" s="87">
        <v>9</v>
      </c>
      <c r="M120" s="36">
        <f>IF(ISERROR(I120-K120),"",I120-K120)</f>
        <v>-1.7777777777777786</v>
      </c>
      <c r="N120" s="93">
        <f>SUM('10:16'!N120)</f>
        <v>0</v>
      </c>
      <c r="O120" s="93">
        <f>SUM('10:16'!O120)</f>
        <v>0</v>
      </c>
      <c r="P120" s="93">
        <f>SUM('10:16'!P120)</f>
        <v>0</v>
      </c>
      <c r="Q120" s="93">
        <f>SUM('10:16'!Q120)</f>
        <v>0</v>
      </c>
      <c r="R120" s="93">
        <f>SUM('10:16'!R120)</f>
        <v>0</v>
      </c>
      <c r="S120" s="93">
        <f>SUM('10:16'!S120)</f>
        <v>0</v>
      </c>
      <c r="T120" s="93">
        <f>SUM('10:16'!T120)</f>
        <v>0</v>
      </c>
      <c r="U120" s="93">
        <f>SUM('10:16'!U120)</f>
        <v>0</v>
      </c>
      <c r="V120" s="196">
        <f>SUM(X120:AA120)</f>
        <v>0</v>
      </c>
      <c r="W120" s="33">
        <f>IF(ISERROR(V120/G120),"",V120/G120)</f>
        <v>0</v>
      </c>
      <c r="X120" s="93">
        <f>SUM('10:16'!X120)</f>
        <v>0</v>
      </c>
      <c r="Y120" s="93">
        <f>SUM('10:16'!Y120)</f>
        <v>0</v>
      </c>
      <c r="Z120" s="93">
        <f>SUM('10:16'!Z120)</f>
        <v>0</v>
      </c>
      <c r="AA120" s="93">
        <f>SUM('10:16'!AA120)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12" t="s">
        <v>92</v>
      </c>
      <c r="B121" s="713"/>
      <c r="C121" s="310" t="s">
        <v>71</v>
      </c>
      <c r="D121" s="20"/>
      <c r="E121" s="20"/>
      <c r="F121" s="32"/>
      <c r="G121" s="99">
        <f>SUM(G87:G120)</f>
        <v>8931</v>
      </c>
      <c r="H121" s="30">
        <f>SUM(H87:H120)</f>
        <v>44958.779999999992</v>
      </c>
      <c r="I121" s="30">
        <f>SUM(I87:I120)</f>
        <v>851.5</v>
      </c>
      <c r="J121" s="31">
        <f t="array" ref="J121">IF(ISERROR(G121/I121),"",G121/I121)</f>
        <v>10.488549618320612</v>
      </c>
      <c r="K121" s="30">
        <f>SUM(K87:K120)</f>
        <v>975.37548061257723</v>
      </c>
      <c r="L121" s="98"/>
      <c r="M121" s="89">
        <f t="shared" ref="M121:V121" si="20">SUM(M87:M120)</f>
        <v>-124.95881394591069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SUM('10:16'!G122)</f>
        <v>0</v>
      </c>
      <c r="H122" s="93">
        <f>SUM('10:16'!H122)</f>
        <v>0</v>
      </c>
      <c r="I122" s="93">
        <f>SUM('10:16'!I122)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22">IF(ISERROR(I122-K122),"",I122-K122)</f>
        <v>0</v>
      </c>
      <c r="N122" s="93">
        <f>SUM('10:16'!N122)</f>
        <v>0</v>
      </c>
      <c r="O122" s="93">
        <f>SUM('10:16'!O122)</f>
        <v>0</v>
      </c>
      <c r="P122" s="93">
        <f>SUM('10:16'!P122)</f>
        <v>0</v>
      </c>
      <c r="Q122" s="93">
        <f>SUM('10:16'!Q122)</f>
        <v>0</v>
      </c>
      <c r="R122" s="93">
        <f>SUM('10:16'!R122)</f>
        <v>0</v>
      </c>
      <c r="S122" s="93">
        <f>SUM('10:16'!S122)</f>
        <v>0</v>
      </c>
      <c r="T122" s="93">
        <f>SUM('10:16'!T122)</f>
        <v>0</v>
      </c>
      <c r="U122" s="93">
        <f>SUM('10:16'!U122)</f>
        <v>0</v>
      </c>
      <c r="V122" s="196">
        <f t="shared" ref="V122:V136" si="23">SUM(X122:AA122)</f>
        <v>0</v>
      </c>
      <c r="W122" s="33" t="str">
        <f t="shared" si="21"/>
        <v/>
      </c>
      <c r="X122" s="93">
        <f>SUM('10:16'!X122)</f>
        <v>0</v>
      </c>
      <c r="Y122" s="93">
        <f>SUM('10:16'!Y122)</f>
        <v>0</v>
      </c>
      <c r="Z122" s="93">
        <f>SUM('10:16'!Z122)</f>
        <v>0</v>
      </c>
      <c r="AA122" s="93">
        <f>SUM('10:16'!AA122)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SUM('10:16'!G123)</f>
        <v>0</v>
      </c>
      <c r="H123" s="93">
        <f>SUM('10:16'!H123)</f>
        <v>0</v>
      </c>
      <c r="I123" s="93">
        <f>SUM('10:16'!I123)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22"/>
        <v>0</v>
      </c>
      <c r="N123" s="93">
        <f>SUM('10:16'!N123)</f>
        <v>0</v>
      </c>
      <c r="O123" s="93">
        <f>SUM('10:16'!O123)</f>
        <v>0</v>
      </c>
      <c r="P123" s="93">
        <f>SUM('10:16'!P123)</f>
        <v>0</v>
      </c>
      <c r="Q123" s="93">
        <f>SUM('10:16'!Q123)</f>
        <v>0</v>
      </c>
      <c r="R123" s="93">
        <f>SUM('10:16'!R123)</f>
        <v>0</v>
      </c>
      <c r="S123" s="93">
        <f>SUM('10:16'!S123)</f>
        <v>0</v>
      </c>
      <c r="T123" s="93">
        <f>SUM('10:16'!T123)</f>
        <v>0</v>
      </c>
      <c r="U123" s="93">
        <f>SUM('10:16'!U123)</f>
        <v>0</v>
      </c>
      <c r="V123" s="196">
        <f t="shared" si="23"/>
        <v>0</v>
      </c>
      <c r="W123" s="33" t="str">
        <f t="shared" si="21"/>
        <v/>
      </c>
      <c r="X123" s="93">
        <f>SUM('10:16'!X123)</f>
        <v>0</v>
      </c>
      <c r="Y123" s="93">
        <f>SUM('10:16'!Y123)</f>
        <v>0</v>
      </c>
      <c r="Z123" s="93">
        <f>SUM('10:16'!Z123)</f>
        <v>0</v>
      </c>
      <c r="AA123" s="93">
        <f>SUM('10:16'!AA123)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SUM('10:16'!G124)</f>
        <v>0</v>
      </c>
      <c r="H124" s="93">
        <f>SUM('10:16'!H124)</f>
        <v>0</v>
      </c>
      <c r="I124" s="93">
        <f>SUM('10:16'!I124)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2"/>
        <v>0</v>
      </c>
      <c r="N124" s="93">
        <f>SUM('10:16'!N124)</f>
        <v>0</v>
      </c>
      <c r="O124" s="93">
        <f>SUM('10:16'!O124)</f>
        <v>0</v>
      </c>
      <c r="P124" s="93">
        <f>SUM('10:16'!P124)</f>
        <v>0</v>
      </c>
      <c r="Q124" s="93">
        <f>SUM('10:16'!Q124)</f>
        <v>0</v>
      </c>
      <c r="R124" s="93">
        <f>SUM('10:16'!R124)</f>
        <v>0</v>
      </c>
      <c r="S124" s="93">
        <f>SUM('10:16'!S124)</f>
        <v>0</v>
      </c>
      <c r="T124" s="93">
        <f>SUM('10:16'!T124)</f>
        <v>0</v>
      </c>
      <c r="U124" s="93">
        <f>SUM('10:16'!U124)</f>
        <v>0</v>
      </c>
      <c r="V124" s="196">
        <f t="shared" si="23"/>
        <v>0</v>
      </c>
      <c r="W124" s="33" t="str">
        <f t="shared" si="21"/>
        <v/>
      </c>
      <c r="X124" s="93">
        <f>SUM('10:16'!X124)</f>
        <v>0</v>
      </c>
      <c r="Y124" s="93">
        <f>SUM('10:16'!Y124)</f>
        <v>0</v>
      </c>
      <c r="Z124" s="93">
        <f>SUM('10:16'!Z124)</f>
        <v>0</v>
      </c>
      <c r="AA124" s="93">
        <f>SUM('10:16'!AA124)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227</v>
      </c>
      <c r="C125" s="16" t="s">
        <v>82</v>
      </c>
      <c r="D125" s="17">
        <v>5.03</v>
      </c>
      <c r="E125" s="17"/>
      <c r="F125" s="6"/>
      <c r="G125" s="93">
        <f>SUM('10:16'!G125)</f>
        <v>0</v>
      </c>
      <c r="H125" s="93">
        <f>SUM('10:16'!H125)</f>
        <v>0</v>
      </c>
      <c r="I125" s="93">
        <f>SUM('10:16'!I125)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SUM('10:16'!N125)</f>
        <v>0</v>
      </c>
      <c r="O125" s="93">
        <f>SUM('10:16'!O125)</f>
        <v>0</v>
      </c>
      <c r="P125" s="93">
        <f>SUM('10:16'!P125)</f>
        <v>0</v>
      </c>
      <c r="Q125" s="93">
        <f>SUM('10:16'!Q125)</f>
        <v>0</v>
      </c>
      <c r="R125" s="93">
        <f>SUM('10:16'!R125)</f>
        <v>0</v>
      </c>
      <c r="S125" s="93">
        <f>SUM('10:16'!S125)</f>
        <v>0</v>
      </c>
      <c r="T125" s="93">
        <f>SUM('10:16'!T125)</f>
        <v>0</v>
      </c>
      <c r="U125" s="93">
        <f>SUM('10:16'!U125)</f>
        <v>0</v>
      </c>
      <c r="V125" s="196">
        <f t="shared" si="23"/>
        <v>0</v>
      </c>
      <c r="W125" s="33" t="str">
        <f t="shared" si="21"/>
        <v/>
      </c>
      <c r="X125" s="93">
        <f>SUM('10:16'!X125)</f>
        <v>0</v>
      </c>
      <c r="Y125" s="93">
        <f>SUM('10:16'!Y125)</f>
        <v>0</v>
      </c>
      <c r="Z125" s="93">
        <f>SUM('10:16'!Z125)</f>
        <v>0</v>
      </c>
      <c r="AA125" s="93">
        <f>SUM('10:16'!AA125)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316" t="s">
        <v>72</v>
      </c>
      <c r="D126" s="17">
        <v>5.03</v>
      </c>
      <c r="E126" s="17"/>
      <c r="F126" s="6"/>
      <c r="G126" s="93">
        <f>SUM('10:16'!G126)</f>
        <v>0</v>
      </c>
      <c r="H126" s="93">
        <f>SUM('10:16'!H126)</f>
        <v>0</v>
      </c>
      <c r="I126" s="93">
        <f>SUM('10:16'!I126)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SUM('10:16'!N126)</f>
        <v>0</v>
      </c>
      <c r="O126" s="93">
        <f>SUM('10:16'!O126)</f>
        <v>0</v>
      </c>
      <c r="P126" s="93">
        <f>SUM('10:16'!P126)</f>
        <v>0</v>
      </c>
      <c r="Q126" s="93">
        <f>SUM('10:16'!Q126)</f>
        <v>0</v>
      </c>
      <c r="R126" s="93">
        <f>SUM('10:16'!R126)</f>
        <v>0</v>
      </c>
      <c r="S126" s="93">
        <f>SUM('10:16'!S126)</f>
        <v>0</v>
      </c>
      <c r="T126" s="93">
        <f>SUM('10:16'!T126)</f>
        <v>0</v>
      </c>
      <c r="U126" s="93">
        <f>SUM('10:16'!U126)</f>
        <v>0</v>
      </c>
      <c r="V126" s="196">
        <f t="shared" si="23"/>
        <v>0</v>
      </c>
      <c r="W126" s="33" t="str">
        <f t="shared" si="21"/>
        <v/>
      </c>
      <c r="X126" s="93">
        <f>SUM('10:16'!X126)</f>
        <v>0</v>
      </c>
      <c r="Y126" s="93">
        <f>SUM('10:16'!Y126)</f>
        <v>0</v>
      </c>
      <c r="Z126" s="93">
        <f>SUM('10:16'!Z126)</f>
        <v>0</v>
      </c>
      <c r="AA126" s="93">
        <f>SUM('10:16'!AA126)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SUM('10:16'!G127)</f>
        <v>0</v>
      </c>
      <c r="H127" s="93">
        <f>SUM('10:16'!H127)</f>
        <v>0</v>
      </c>
      <c r="I127" s="93">
        <f>SUM('10:16'!I127)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SUM('10:16'!N127)</f>
        <v>0</v>
      </c>
      <c r="O127" s="93">
        <f>SUM('10:16'!O127)</f>
        <v>0</v>
      </c>
      <c r="P127" s="93">
        <f>SUM('10:16'!P127)</f>
        <v>0</v>
      </c>
      <c r="Q127" s="93">
        <f>SUM('10:16'!Q127)</f>
        <v>0</v>
      </c>
      <c r="R127" s="93">
        <f>SUM('10:16'!R127)</f>
        <v>0</v>
      </c>
      <c r="S127" s="93">
        <f>SUM('10:16'!S127)</f>
        <v>0</v>
      </c>
      <c r="T127" s="93">
        <f>SUM('10:16'!T127)</f>
        <v>0</v>
      </c>
      <c r="U127" s="93">
        <f>SUM('10:16'!U127)</f>
        <v>0</v>
      </c>
      <c r="V127" s="196">
        <f t="shared" si="23"/>
        <v>0</v>
      </c>
      <c r="W127" s="33" t="str">
        <f t="shared" si="21"/>
        <v/>
      </c>
      <c r="X127" s="93">
        <f>SUM('10:16'!X127)</f>
        <v>0</v>
      </c>
      <c r="Y127" s="93">
        <f>SUM('10:16'!Y127)</f>
        <v>0</v>
      </c>
      <c r="Z127" s="93">
        <f>SUM('10:16'!Z127)</f>
        <v>0</v>
      </c>
      <c r="AA127" s="93">
        <f>SUM('10:16'!AA127)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SUM('10:16'!G128)</f>
        <v>0</v>
      </c>
      <c r="H128" s="93">
        <f>SUM('10:16'!H128)</f>
        <v>0</v>
      </c>
      <c r="I128" s="93">
        <f>SUM('10:16'!I128)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SUM('10:16'!N128)</f>
        <v>0</v>
      </c>
      <c r="O128" s="93">
        <f>SUM('10:16'!O128)</f>
        <v>0</v>
      </c>
      <c r="P128" s="93">
        <f>SUM('10:16'!P128)</f>
        <v>0</v>
      </c>
      <c r="Q128" s="93">
        <f>SUM('10:16'!Q128)</f>
        <v>0</v>
      </c>
      <c r="R128" s="93">
        <f>SUM('10:16'!R128)</f>
        <v>0</v>
      </c>
      <c r="S128" s="93">
        <f>SUM('10:16'!S128)</f>
        <v>0</v>
      </c>
      <c r="T128" s="93">
        <f>SUM('10:16'!T128)</f>
        <v>0</v>
      </c>
      <c r="U128" s="93">
        <f>SUM('10:16'!U128)</f>
        <v>0</v>
      </c>
      <c r="V128" s="196">
        <f t="shared" si="23"/>
        <v>0</v>
      </c>
      <c r="W128" s="33" t="str">
        <f t="shared" si="21"/>
        <v/>
      </c>
      <c r="X128" s="93">
        <f>SUM('10:16'!X128)</f>
        <v>0</v>
      </c>
      <c r="Y128" s="93">
        <f>SUM('10:16'!Y128)</f>
        <v>0</v>
      </c>
      <c r="Z128" s="93">
        <f>SUM('10:16'!Z128)</f>
        <v>0</v>
      </c>
      <c r="AA128" s="93">
        <f>SUM('10:16'!AA128)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316" t="s">
        <v>96</v>
      </c>
      <c r="D129" s="17">
        <v>5.03</v>
      </c>
      <c r="E129" s="17"/>
      <c r="F129" s="6"/>
      <c r="G129" s="93">
        <f>SUM('10:16'!G129)</f>
        <v>0</v>
      </c>
      <c r="H129" s="93">
        <f>SUM('10:16'!H129)</f>
        <v>0</v>
      </c>
      <c r="I129" s="93">
        <f>SUM('10:16'!I129)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SUM('10:16'!N129)</f>
        <v>0</v>
      </c>
      <c r="O129" s="93">
        <f>SUM('10:16'!O129)</f>
        <v>0</v>
      </c>
      <c r="P129" s="93">
        <f>SUM('10:16'!P129)</f>
        <v>0</v>
      </c>
      <c r="Q129" s="93">
        <f>SUM('10:16'!Q129)</f>
        <v>0</v>
      </c>
      <c r="R129" s="93">
        <f>SUM('10:16'!R129)</f>
        <v>0</v>
      </c>
      <c r="S129" s="93">
        <f>SUM('10:16'!S129)</f>
        <v>0</v>
      </c>
      <c r="T129" s="93">
        <f>SUM('10:16'!T129)</f>
        <v>0</v>
      </c>
      <c r="U129" s="93">
        <f>SUM('10:16'!U129)</f>
        <v>0</v>
      </c>
      <c r="V129" s="196">
        <f t="shared" si="23"/>
        <v>0</v>
      </c>
      <c r="W129" s="33" t="str">
        <f t="shared" si="21"/>
        <v/>
      </c>
      <c r="X129" s="93">
        <f>SUM('10:16'!X129)</f>
        <v>0</v>
      </c>
      <c r="Y129" s="93">
        <f>SUM('10:16'!Y129)</f>
        <v>0</v>
      </c>
      <c r="Z129" s="93">
        <f>SUM('10:16'!Z129)</f>
        <v>0</v>
      </c>
      <c r="AA129" s="93">
        <f>SUM('10:16'!AA129)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316" t="s">
        <v>82</v>
      </c>
      <c r="D130" s="17">
        <v>5.03</v>
      </c>
      <c r="E130" s="17"/>
      <c r="F130" s="6"/>
      <c r="G130" s="93">
        <f>SUM('10:16'!G130)</f>
        <v>0</v>
      </c>
      <c r="H130" s="93">
        <f>SUM('10:16'!H130)</f>
        <v>0</v>
      </c>
      <c r="I130" s="93">
        <f>SUM('10:16'!I130)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SUM('10:16'!N130)</f>
        <v>0</v>
      </c>
      <c r="O130" s="93">
        <f>SUM('10:16'!O130)</f>
        <v>0</v>
      </c>
      <c r="P130" s="93">
        <f>SUM('10:16'!P130)</f>
        <v>0</v>
      </c>
      <c r="Q130" s="93">
        <f>SUM('10:16'!Q130)</f>
        <v>0</v>
      </c>
      <c r="R130" s="93">
        <f>SUM('10:16'!R130)</f>
        <v>0</v>
      </c>
      <c r="S130" s="93">
        <f>SUM('10:16'!S130)</f>
        <v>0</v>
      </c>
      <c r="T130" s="93">
        <f>SUM('10:16'!T130)</f>
        <v>0</v>
      </c>
      <c r="U130" s="93">
        <f>SUM('10:16'!U130)</f>
        <v>0</v>
      </c>
      <c r="V130" s="196">
        <f t="shared" si="23"/>
        <v>0</v>
      </c>
      <c r="W130" s="33" t="str">
        <f t="shared" si="21"/>
        <v/>
      </c>
      <c r="X130" s="93">
        <f>SUM('10:16'!X130)</f>
        <v>0</v>
      </c>
      <c r="Y130" s="93">
        <f>SUM('10:16'!Y130)</f>
        <v>0</v>
      </c>
      <c r="Z130" s="93">
        <f>SUM('10:16'!Z130)</f>
        <v>0</v>
      </c>
      <c r="AA130" s="93">
        <f>SUM('10:16'!AA130)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316" t="s">
        <v>72</v>
      </c>
      <c r="D131" s="17">
        <v>5.03</v>
      </c>
      <c r="E131" s="17"/>
      <c r="F131" s="6"/>
      <c r="G131" s="93">
        <f>SUM('10:16'!G131)</f>
        <v>0</v>
      </c>
      <c r="H131" s="93">
        <f>SUM('10:16'!H131)</f>
        <v>0</v>
      </c>
      <c r="I131" s="93">
        <f>SUM('10:16'!I131)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SUM('10:16'!N131)</f>
        <v>0</v>
      </c>
      <c r="O131" s="93">
        <f>SUM('10:16'!O131)</f>
        <v>0</v>
      </c>
      <c r="P131" s="93">
        <f>SUM('10:16'!P131)</f>
        <v>0</v>
      </c>
      <c r="Q131" s="93">
        <f>SUM('10:16'!Q131)</f>
        <v>0</v>
      </c>
      <c r="R131" s="93">
        <f>SUM('10:16'!R131)</f>
        <v>0</v>
      </c>
      <c r="S131" s="93">
        <f>SUM('10:16'!S131)</f>
        <v>0</v>
      </c>
      <c r="T131" s="93">
        <f>SUM('10:16'!T131)</f>
        <v>0</v>
      </c>
      <c r="U131" s="93">
        <f>SUM('10:16'!U131)</f>
        <v>0</v>
      </c>
      <c r="V131" s="196">
        <f t="shared" si="23"/>
        <v>0</v>
      </c>
      <c r="W131" s="33" t="str">
        <f t="shared" si="21"/>
        <v/>
      </c>
      <c r="X131" s="93">
        <f>SUM('10:16'!X131)</f>
        <v>0</v>
      </c>
      <c r="Y131" s="93">
        <f>SUM('10:16'!Y131)</f>
        <v>0</v>
      </c>
      <c r="Z131" s="93">
        <f>SUM('10:16'!Z131)</f>
        <v>0</v>
      </c>
      <c r="AA131" s="93">
        <f>SUM('10:16'!AA131)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316" t="s">
        <v>60</v>
      </c>
      <c r="D132" s="17">
        <v>5.03</v>
      </c>
      <c r="E132" s="17"/>
      <c r="F132" s="6"/>
      <c r="G132" s="93">
        <f>SUM('10:16'!G132)</f>
        <v>0</v>
      </c>
      <c r="H132" s="93">
        <f>SUM('10:16'!H132)</f>
        <v>0</v>
      </c>
      <c r="I132" s="93">
        <f>SUM('10:16'!I132)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SUM('10:16'!N132)</f>
        <v>0</v>
      </c>
      <c r="O132" s="93">
        <f>SUM('10:16'!O132)</f>
        <v>0</v>
      </c>
      <c r="P132" s="93">
        <f>SUM('10:16'!P132)</f>
        <v>0</v>
      </c>
      <c r="Q132" s="93">
        <f>SUM('10:16'!Q132)</f>
        <v>0</v>
      </c>
      <c r="R132" s="93">
        <f>SUM('10:16'!R132)</f>
        <v>0</v>
      </c>
      <c r="S132" s="93">
        <f>SUM('10:16'!S132)</f>
        <v>0</v>
      </c>
      <c r="T132" s="93">
        <f>SUM('10:16'!T132)</f>
        <v>0</v>
      </c>
      <c r="U132" s="93">
        <f>SUM('10:16'!U132)</f>
        <v>0</v>
      </c>
      <c r="V132" s="196">
        <f t="shared" si="23"/>
        <v>0</v>
      </c>
      <c r="W132" s="33" t="str">
        <f t="shared" si="21"/>
        <v/>
      </c>
      <c r="X132" s="93">
        <f>SUM('10:16'!X132)</f>
        <v>0</v>
      </c>
      <c r="Y132" s="93">
        <f>SUM('10:16'!Y132)</f>
        <v>0</v>
      </c>
      <c r="Z132" s="93">
        <f>SUM('10:16'!Z132)</f>
        <v>0</v>
      </c>
      <c r="AA132" s="93">
        <f>SUM('10:16'!AA132)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316" t="s">
        <v>96</v>
      </c>
      <c r="D133" s="17">
        <v>5.03</v>
      </c>
      <c r="E133" s="17"/>
      <c r="F133" s="6"/>
      <c r="G133" s="93">
        <f>SUM('10:16'!G133)</f>
        <v>0</v>
      </c>
      <c r="H133" s="93">
        <f>SUM('10:16'!H133)</f>
        <v>0</v>
      </c>
      <c r="I133" s="93">
        <f>SUM('10:16'!I133)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SUM('10:16'!N133)</f>
        <v>0</v>
      </c>
      <c r="O133" s="93">
        <f>SUM('10:16'!O133)</f>
        <v>0</v>
      </c>
      <c r="P133" s="93">
        <f>SUM('10:16'!P133)</f>
        <v>0</v>
      </c>
      <c r="Q133" s="93">
        <f>SUM('10:16'!Q133)</f>
        <v>0</v>
      </c>
      <c r="R133" s="93">
        <f>SUM('10:16'!R133)</f>
        <v>0</v>
      </c>
      <c r="S133" s="93">
        <f>SUM('10:16'!S133)</f>
        <v>0</v>
      </c>
      <c r="T133" s="93">
        <f>SUM('10:16'!T133)</f>
        <v>0</v>
      </c>
      <c r="U133" s="93">
        <f>SUM('10:16'!U133)</f>
        <v>0</v>
      </c>
      <c r="V133" s="196">
        <f t="shared" si="23"/>
        <v>0</v>
      </c>
      <c r="W133" s="33" t="str">
        <f t="shared" si="21"/>
        <v/>
      </c>
      <c r="X133" s="93">
        <f>SUM('10:16'!X133)</f>
        <v>0</v>
      </c>
      <c r="Y133" s="93">
        <f>SUM('10:16'!Y133)</f>
        <v>0</v>
      </c>
      <c r="Z133" s="93">
        <f>SUM('10:16'!Z133)</f>
        <v>0</v>
      </c>
      <c r="AA133" s="93">
        <f>SUM('10:16'!AA133)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316" t="s">
        <v>73</v>
      </c>
      <c r="D134" s="17">
        <v>5.03</v>
      </c>
      <c r="E134" s="17"/>
      <c r="F134" s="6"/>
      <c r="G134" s="93">
        <f>SUM('10:16'!G134)</f>
        <v>0</v>
      </c>
      <c r="H134" s="93">
        <f>SUM('10:16'!H134)</f>
        <v>0</v>
      </c>
      <c r="I134" s="93">
        <f>SUM('10:16'!I134)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SUM('10:16'!N134)</f>
        <v>0</v>
      </c>
      <c r="O134" s="93">
        <f>SUM('10:16'!O134)</f>
        <v>0</v>
      </c>
      <c r="P134" s="93">
        <f>SUM('10:16'!P134)</f>
        <v>0</v>
      </c>
      <c r="Q134" s="93">
        <f>SUM('10:16'!Q134)</f>
        <v>0</v>
      </c>
      <c r="R134" s="93">
        <f>SUM('10:16'!R134)</f>
        <v>0</v>
      </c>
      <c r="S134" s="93">
        <f>SUM('10:16'!S134)</f>
        <v>0</v>
      </c>
      <c r="T134" s="93">
        <f>SUM('10:16'!T134)</f>
        <v>0</v>
      </c>
      <c r="U134" s="93">
        <f>SUM('10:16'!U134)</f>
        <v>0</v>
      </c>
      <c r="V134" s="196">
        <f t="shared" si="23"/>
        <v>0</v>
      </c>
      <c r="W134" s="33" t="str">
        <f t="shared" si="21"/>
        <v/>
      </c>
      <c r="X134" s="93">
        <f>SUM('10:16'!X134)</f>
        <v>0</v>
      </c>
      <c r="Y134" s="93">
        <f>SUM('10:16'!Y134)</f>
        <v>0</v>
      </c>
      <c r="Z134" s="93">
        <f>SUM('10:16'!Z134)</f>
        <v>0</v>
      </c>
      <c r="AA134" s="93">
        <f>SUM('10:16'!AA134)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SUM('10:16'!G135)</f>
        <v>0</v>
      </c>
      <c r="H135" s="93">
        <f>SUM('10:16'!H135)</f>
        <v>0</v>
      </c>
      <c r="I135" s="93">
        <f>SUM('10:16'!I135)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SUM('10:16'!N135)</f>
        <v>0</v>
      </c>
      <c r="O135" s="93">
        <f>SUM('10:16'!O135)</f>
        <v>0</v>
      </c>
      <c r="P135" s="93">
        <f>SUM('10:16'!P135)</f>
        <v>0</v>
      </c>
      <c r="Q135" s="93">
        <f>SUM('10:16'!Q135)</f>
        <v>0</v>
      </c>
      <c r="R135" s="93">
        <f>SUM('10:16'!R135)</f>
        <v>0</v>
      </c>
      <c r="S135" s="93">
        <f>SUM('10:16'!S135)</f>
        <v>0</v>
      </c>
      <c r="T135" s="93">
        <f>SUM('10:16'!T135)</f>
        <v>0</v>
      </c>
      <c r="U135" s="93">
        <f>SUM('10:16'!U135)</f>
        <v>0</v>
      </c>
      <c r="V135" s="196">
        <f t="shared" si="23"/>
        <v>0</v>
      </c>
      <c r="W135" s="33" t="str">
        <f t="shared" si="21"/>
        <v/>
      </c>
      <c r="X135" s="93">
        <f>SUM('10:16'!X135)</f>
        <v>0</v>
      </c>
      <c r="Y135" s="93">
        <f>SUM('10:16'!Y135)</f>
        <v>0</v>
      </c>
      <c r="Z135" s="93">
        <f>SUM('10:16'!Z135)</f>
        <v>0</v>
      </c>
      <c r="AA135" s="93">
        <f>SUM('10:16'!AA135)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SUM('10:16'!G136)</f>
        <v>1490</v>
      </c>
      <c r="H136" s="93">
        <f>SUM('10:16'!H136)</f>
        <v>7539.4</v>
      </c>
      <c r="I136" s="93">
        <f>SUM('10:16'!I136)</f>
        <v>73</v>
      </c>
      <c r="J136" s="31">
        <f t="array" ref="J136">IF(ISERROR(G136/I136),"",G136/I136)</f>
        <v>20.410958904109588</v>
      </c>
      <c r="K136" s="35">
        <f t="array" ref="K136">IF(ISERROR(G136/L136),"",G136/L136)</f>
        <v>64.782608695652172</v>
      </c>
      <c r="L136" s="87">
        <v>23</v>
      </c>
      <c r="M136" s="36">
        <f t="shared" si="22"/>
        <v>8.2173913043478279</v>
      </c>
      <c r="N136" s="93">
        <f>SUM('10:16'!N136)</f>
        <v>0</v>
      </c>
      <c r="O136" s="93">
        <f>SUM('10:16'!O136)</f>
        <v>0</v>
      </c>
      <c r="P136" s="93">
        <f>SUM('10:16'!P136)</f>
        <v>0</v>
      </c>
      <c r="Q136" s="93">
        <f>SUM('10:16'!Q136)</f>
        <v>0</v>
      </c>
      <c r="R136" s="93">
        <f>SUM('10:16'!R136)</f>
        <v>0</v>
      </c>
      <c r="S136" s="93">
        <f>SUM('10:16'!S136)</f>
        <v>0</v>
      </c>
      <c r="T136" s="93">
        <f>SUM('10:16'!T136)</f>
        <v>0</v>
      </c>
      <c r="U136" s="93">
        <f>SUM('10:16'!U136)</f>
        <v>0</v>
      </c>
      <c r="V136" s="196">
        <f t="shared" si="23"/>
        <v>0</v>
      </c>
      <c r="W136" s="33">
        <f t="shared" si="21"/>
        <v>0</v>
      </c>
      <c r="X136" s="93">
        <f>SUM('10:16'!X136)</f>
        <v>0</v>
      </c>
      <c r="Y136" s="93">
        <f>SUM('10:16'!Y136)</f>
        <v>0</v>
      </c>
      <c r="Z136" s="93">
        <f>SUM('10:16'!Z136)</f>
        <v>0</v>
      </c>
      <c r="AA136" s="93">
        <f>SUM('10:16'!AA136)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12" t="s">
        <v>99</v>
      </c>
      <c r="B137" s="713"/>
      <c r="C137" s="310" t="s">
        <v>71</v>
      </c>
      <c r="D137" s="20"/>
      <c r="E137" s="20"/>
      <c r="F137" s="32"/>
      <c r="G137" s="99">
        <f>SUM(G122:G136)</f>
        <v>1490</v>
      </c>
      <c r="H137" s="30">
        <f>SUM(H122:H136)</f>
        <v>7539.4</v>
      </c>
      <c r="I137" s="30">
        <f>SUM(I122:I136)</f>
        <v>73</v>
      </c>
      <c r="J137" s="31">
        <f t="array" ref="J137">IF(ISERROR(G137/I137),"",G137/I137)</f>
        <v>20.410958904109588</v>
      </c>
      <c r="K137" s="30">
        <f>SUM(K122:K136)</f>
        <v>64.782608695652172</v>
      </c>
      <c r="L137" s="98"/>
      <c r="M137" s="89">
        <f>SUM(M122:M136)</f>
        <v>8.2173913043478279</v>
      </c>
      <c r="N137" s="30">
        <f>SUM(N122:N136)</f>
        <v>0</v>
      </c>
      <c r="O137" s="93">
        <f>SUM('10:16'!O137)</f>
        <v>0</v>
      </c>
      <c r="P137" s="93">
        <f>SUM('10:16'!P137)</f>
        <v>0</v>
      </c>
      <c r="Q137" s="93">
        <f>SUM('10:16'!Q137)</f>
        <v>0</v>
      </c>
      <c r="R137" s="93">
        <f>SUM('10:16'!R137)</f>
        <v>0</v>
      </c>
      <c r="S137" s="93">
        <f>SUM('10:16'!S137)</f>
        <v>0</v>
      </c>
      <c r="T137" s="93">
        <f>SUM('10:16'!T137)</f>
        <v>0</v>
      </c>
      <c r="U137" s="93">
        <f>SUM('10:16'!U137)</f>
        <v>0</v>
      </c>
      <c r="V137" s="198">
        <f>SUM(V122:V136)</f>
        <v>0</v>
      </c>
      <c r="W137" s="33">
        <f t="shared" si="21"/>
        <v>0</v>
      </c>
      <c r="X137" s="93">
        <f>SUM('10:16'!X137)</f>
        <v>0</v>
      </c>
      <c r="Y137" s="93">
        <f>SUM('10:16'!Y137)</f>
        <v>0</v>
      </c>
      <c r="Z137" s="93">
        <f>SUM('10:16'!Z137)</f>
        <v>0</v>
      </c>
      <c r="AA137" s="93">
        <f>SUM('10:16'!AA137)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SUM('10:16'!G138)</f>
        <v>0</v>
      </c>
      <c r="H138" s="93">
        <f>SUM('10:16'!H138)</f>
        <v>0</v>
      </c>
      <c r="I138" s="93">
        <f>SUM('10:16'!I138)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SUM('10:16'!N138)</f>
        <v>0</v>
      </c>
      <c r="O138" s="93">
        <f>SUM('10:16'!O138)</f>
        <v>0</v>
      </c>
      <c r="P138" s="93">
        <f>SUM('10:16'!P138)</f>
        <v>0</v>
      </c>
      <c r="Q138" s="93">
        <f>SUM('10:16'!Q138)</f>
        <v>0</v>
      </c>
      <c r="R138" s="93">
        <f>SUM('10:16'!R138)</f>
        <v>0</v>
      </c>
      <c r="S138" s="93">
        <f>SUM('10:16'!S138)</f>
        <v>0</v>
      </c>
      <c r="T138" s="93">
        <f>SUM('10:16'!T138)</f>
        <v>0</v>
      </c>
      <c r="U138" s="93">
        <f>SUM('10:16'!U138)</f>
        <v>0</v>
      </c>
      <c r="V138" s="196">
        <f>SUM(X138:AA138)</f>
        <v>0</v>
      </c>
      <c r="W138" s="33" t="str">
        <f t="shared" si="21"/>
        <v/>
      </c>
      <c r="X138" s="93">
        <f>SUM('10:16'!X138)</f>
        <v>0</v>
      </c>
      <c r="Y138" s="93">
        <f>SUM('10:16'!Y138)</f>
        <v>0</v>
      </c>
      <c r="Z138" s="93">
        <f>SUM('10:16'!Z138)</f>
        <v>0</v>
      </c>
      <c r="AA138" s="93">
        <f>SUM('10:16'!AA138)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SUM('10:16'!G139)</f>
        <v>0</v>
      </c>
      <c r="H139" s="93">
        <f>SUM('10:16'!H139)</f>
        <v>0</v>
      </c>
      <c r="I139" s="93">
        <f>SUM('10:16'!I139)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SUM('10:16'!N139)</f>
        <v>0</v>
      </c>
      <c r="O139" s="93">
        <f>SUM('10:16'!O139)</f>
        <v>0</v>
      </c>
      <c r="P139" s="93">
        <f>SUM('10:16'!P139)</f>
        <v>0</v>
      </c>
      <c r="Q139" s="93">
        <f>SUM('10:16'!Q139)</f>
        <v>0</v>
      </c>
      <c r="R139" s="93">
        <f>SUM('10:16'!R139)</f>
        <v>0</v>
      </c>
      <c r="S139" s="93">
        <f>SUM('10:16'!S139)</f>
        <v>0</v>
      </c>
      <c r="T139" s="93">
        <f>SUM('10:16'!T139)</f>
        <v>0</v>
      </c>
      <c r="U139" s="93">
        <f>SUM('10:16'!U139)</f>
        <v>0</v>
      </c>
      <c r="V139" s="196">
        <f>SUM(X139:AA139)</f>
        <v>0</v>
      </c>
      <c r="W139" s="33" t="str">
        <f t="shared" si="21"/>
        <v/>
      </c>
      <c r="X139" s="93">
        <f>SUM('10:16'!X139)</f>
        <v>0</v>
      </c>
      <c r="Y139" s="93">
        <f>SUM('10:16'!Y139)</f>
        <v>0</v>
      </c>
      <c r="Z139" s="93">
        <f>SUM('10:16'!Z139)</f>
        <v>0</v>
      </c>
      <c r="AA139" s="93">
        <f>SUM('10:16'!AA139)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SUM('10:16'!G140)</f>
        <v>0</v>
      </c>
      <c r="H140" s="93">
        <f>SUM('10:16'!H140)</f>
        <v>0</v>
      </c>
      <c r="I140" s="93">
        <f>SUM('10:16'!I140)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SUM('10:16'!N140)</f>
        <v>0</v>
      </c>
      <c r="O140" s="93">
        <f>SUM('10:16'!O140)</f>
        <v>0</v>
      </c>
      <c r="P140" s="93">
        <f>SUM('10:16'!P140)</f>
        <v>0</v>
      </c>
      <c r="Q140" s="93">
        <f>SUM('10:16'!Q140)</f>
        <v>0</v>
      </c>
      <c r="R140" s="93">
        <f>SUM('10:16'!R140)</f>
        <v>0</v>
      </c>
      <c r="S140" s="93">
        <f>SUM('10:16'!S140)</f>
        <v>0</v>
      </c>
      <c r="T140" s="93">
        <f>SUM('10:16'!T140)</f>
        <v>0</v>
      </c>
      <c r="U140" s="93">
        <f>SUM('10:16'!U140)</f>
        <v>0</v>
      </c>
      <c r="V140" s="196">
        <f>SUM(X140:AA140)</f>
        <v>0</v>
      </c>
      <c r="W140" s="33" t="str">
        <f t="shared" si="21"/>
        <v/>
      </c>
      <c r="X140" s="93">
        <f>SUM('10:16'!X140)</f>
        <v>0</v>
      </c>
      <c r="Y140" s="93">
        <f>SUM('10:16'!Y140)</f>
        <v>0</v>
      </c>
      <c r="Z140" s="93">
        <f>SUM('10:16'!Z140)</f>
        <v>0</v>
      </c>
      <c r="AA140" s="93">
        <f>SUM('10:16'!AA140)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SUM('10:16'!G141)</f>
        <v>0</v>
      </c>
      <c r="H141" s="93">
        <f>SUM('10:16'!H141)</f>
        <v>0</v>
      </c>
      <c r="I141" s="93">
        <f>SUM('10:16'!I141)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SUM('10:16'!N141)</f>
        <v>0</v>
      </c>
      <c r="O141" s="93">
        <f>SUM('10:16'!O141)</f>
        <v>0</v>
      </c>
      <c r="P141" s="93">
        <f>SUM('10:16'!P141)</f>
        <v>0</v>
      </c>
      <c r="Q141" s="93">
        <f>SUM('10:16'!Q141)</f>
        <v>0</v>
      </c>
      <c r="R141" s="93">
        <f>SUM('10:16'!R141)</f>
        <v>0</v>
      </c>
      <c r="S141" s="93">
        <f>SUM('10:16'!S141)</f>
        <v>0</v>
      </c>
      <c r="T141" s="93">
        <f>SUM('10:16'!T141)</f>
        <v>0</v>
      </c>
      <c r="U141" s="93">
        <f>SUM('10:16'!U141)</f>
        <v>0</v>
      </c>
      <c r="V141" s="196">
        <f>SUM(X141:AA141)</f>
        <v>0</v>
      </c>
      <c r="W141" s="33" t="str">
        <f t="shared" si="21"/>
        <v/>
      </c>
      <c r="X141" s="93">
        <f>SUM('10:16'!X141)</f>
        <v>0</v>
      </c>
      <c r="Y141" s="93">
        <f>SUM('10:16'!Y141)</f>
        <v>0</v>
      </c>
      <c r="Z141" s="93">
        <f>SUM('10:16'!Z141)</f>
        <v>0</v>
      </c>
      <c r="AA141" s="93">
        <f>SUM('10:16'!AA141)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SUM('10:16'!G142)</f>
        <v>0</v>
      </c>
      <c r="H142" s="93">
        <f>SUM('10:16'!H142)</f>
        <v>0</v>
      </c>
      <c r="I142" s="93">
        <f>SUM('10:16'!I142)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SUM('10:16'!N142)</f>
        <v>0</v>
      </c>
      <c r="O142" s="93">
        <f>SUM('10:16'!O142)</f>
        <v>0</v>
      </c>
      <c r="P142" s="93">
        <f>SUM('10:16'!P142)</f>
        <v>0</v>
      </c>
      <c r="Q142" s="93">
        <f>SUM('10:16'!Q142)</f>
        <v>0</v>
      </c>
      <c r="R142" s="93">
        <f>SUM('10:16'!R142)</f>
        <v>0</v>
      </c>
      <c r="S142" s="93">
        <f>SUM('10:16'!S142)</f>
        <v>0</v>
      </c>
      <c r="T142" s="93">
        <f>SUM('10:16'!T142)</f>
        <v>0</v>
      </c>
      <c r="U142" s="93">
        <f>SUM('10:16'!U142)</f>
        <v>0</v>
      </c>
      <c r="V142" s="196">
        <f>SUM(X142:AA142)</f>
        <v>0</v>
      </c>
      <c r="W142" s="33" t="str">
        <f t="shared" si="21"/>
        <v/>
      </c>
      <c r="X142" s="93">
        <f>SUM('10:16'!X142)</f>
        <v>0</v>
      </c>
      <c r="Y142" s="93">
        <f>SUM('10:16'!Y142)</f>
        <v>0</v>
      </c>
      <c r="Z142" s="93">
        <f>SUM('10:16'!Z142)</f>
        <v>0</v>
      </c>
      <c r="AA142" s="93">
        <f>SUM('10:16'!AA142)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436</v>
      </c>
      <c r="C143" s="177" t="s">
        <v>438</v>
      </c>
      <c r="D143" s="17">
        <v>5.04</v>
      </c>
      <c r="E143" s="17"/>
      <c r="F143" s="6"/>
      <c r="G143" s="93">
        <f>SUM('10:16'!G143)</f>
        <v>60</v>
      </c>
      <c r="H143" s="93">
        <f>SUM('10:16'!H143)</f>
        <v>302.40000000000003</v>
      </c>
      <c r="I143" s="93">
        <f>SUM('10:16'!I143)</f>
        <v>3.5</v>
      </c>
      <c r="J143" s="31"/>
      <c r="K143" s="35">
        <f t="array" ref="K143">IF(ISERROR(G143/L143),"",G143/L143)</f>
        <v>4.4444444444444446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/>
      <c r="H144" s="93">
        <f>SUM('10:16'!H144)</f>
        <v>2046.2399999999998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/>
      <c r="H145" s="93">
        <f>SUM('10:16'!H145)</f>
        <v>7801.9199999999992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/>
      <c r="H146" s="93">
        <f>SUM('10:16'!H146)</f>
        <v>9399.6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SUM('10:16'!G147)</f>
        <v>0</v>
      </c>
      <c r="H147" s="93">
        <f>SUM('10:16'!H147)</f>
        <v>0</v>
      </c>
      <c r="I147" s="93">
        <f>SUM('10:16'!I147)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SUM('10:16'!N147)</f>
        <v>0</v>
      </c>
      <c r="O147" s="93">
        <f>SUM('10:16'!O147)</f>
        <v>0</v>
      </c>
      <c r="P147" s="93">
        <f>SUM('10:16'!P147)</f>
        <v>0</v>
      </c>
      <c r="Q147" s="93">
        <f>SUM('10:16'!Q147)</f>
        <v>0</v>
      </c>
      <c r="R147" s="93">
        <f>SUM('10:16'!R147)</f>
        <v>0</v>
      </c>
      <c r="S147" s="93">
        <f>SUM('10:16'!S147)</f>
        <v>0</v>
      </c>
      <c r="T147" s="93">
        <f>SUM('10:16'!T147)</f>
        <v>0</v>
      </c>
      <c r="U147" s="93">
        <f>SUM('10:16'!U147)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SUM('10:16'!X147)</f>
        <v>0</v>
      </c>
      <c r="Y147" s="93">
        <f>SUM('10:16'!Y147)</f>
        <v>0</v>
      </c>
      <c r="Z147" s="93">
        <f>SUM('10:16'!Z147)</f>
        <v>0</v>
      </c>
      <c r="AA147" s="93">
        <f>SUM('10:16'!AA147)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712" t="s">
        <v>102</v>
      </c>
      <c r="B148" s="713"/>
      <c r="C148" s="310" t="s">
        <v>71</v>
      </c>
      <c r="D148" s="20"/>
      <c r="E148" s="20"/>
      <c r="F148" s="32"/>
      <c r="G148" s="99">
        <f>SUM(G138:G147)</f>
        <v>60</v>
      </c>
      <c r="H148" s="99">
        <f>SUM(H138:H147)</f>
        <v>19550.16</v>
      </c>
      <c r="I148" s="99">
        <f>SUM(I138:I147)</f>
        <v>3.5</v>
      </c>
      <c r="J148" s="31">
        <f t="array" ref="J148">IF(ISERROR(G148/I148),"",G148/I148)</f>
        <v>17.142857142857142</v>
      </c>
      <c r="K148" s="30">
        <f>SUM(K138:K147)</f>
        <v>4.4444444444444446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103</v>
      </c>
      <c r="C149" s="309"/>
      <c r="D149" s="17">
        <v>3.65</v>
      </c>
      <c r="E149" s="17"/>
      <c r="F149" s="53"/>
      <c r="G149" s="93">
        <f>SUM('10:16'!G149)</f>
        <v>1045</v>
      </c>
      <c r="H149" s="93">
        <f>SUM('10:16'!H149)</f>
        <v>3814.25</v>
      </c>
      <c r="I149" s="93">
        <f>SUM('10:16'!I149)</f>
        <v>193</v>
      </c>
      <c r="J149" s="31">
        <f t="array" ref="J149">IF(ISERROR(G149/I149),"",G149/I149)</f>
        <v>5.4145077720207251</v>
      </c>
      <c r="K149" s="315">
        <f t="array" ref="K149">IF(ISERROR(G149/L149),"",G149/L149)</f>
        <v>209</v>
      </c>
      <c r="L149" s="87">
        <v>5</v>
      </c>
      <c r="M149" s="36">
        <f>IF(ISERROR(I149-K149),"",I149-K149)</f>
        <v>-16</v>
      </c>
      <c r="N149" s="93">
        <f>SUM('10:16'!N149)</f>
        <v>0</v>
      </c>
      <c r="O149" s="93">
        <f>SUM('10:16'!O149)</f>
        <v>0</v>
      </c>
      <c r="P149" s="93">
        <f>SUM('10:16'!P149)</f>
        <v>0</v>
      </c>
      <c r="Q149" s="93">
        <f>SUM('10:16'!Q149)</f>
        <v>0</v>
      </c>
      <c r="R149" s="93">
        <f>SUM('10:16'!R149)</f>
        <v>0</v>
      </c>
      <c r="S149" s="93">
        <f>SUM('10:16'!S149)</f>
        <v>0</v>
      </c>
      <c r="T149" s="93">
        <f>SUM('10:16'!T149)</f>
        <v>0</v>
      </c>
      <c r="U149" s="93">
        <f>SUM('10:16'!U149)</f>
        <v>0</v>
      </c>
      <c r="V149" s="196">
        <f>SUM(X149:AA149)</f>
        <v>0</v>
      </c>
      <c r="W149" s="33">
        <f t="shared" si="24"/>
        <v>0</v>
      </c>
      <c r="X149" s="93">
        <f>SUM('10:16'!X149)</f>
        <v>0</v>
      </c>
      <c r="Y149" s="93">
        <f>SUM('10:16'!Y149)</f>
        <v>0</v>
      </c>
      <c r="Z149" s="93">
        <f>SUM('10:16'!Z149)</f>
        <v>0</v>
      </c>
      <c r="AA149" s="93">
        <f>SUM('10:16'!AA149)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309"/>
      <c r="D150" s="17">
        <v>6.58</v>
      </c>
      <c r="E150" s="17"/>
      <c r="F150" s="6"/>
      <c r="G150" s="93">
        <f>SUM('10:16'!G150)</f>
        <v>308</v>
      </c>
      <c r="H150" s="93">
        <f>SUM('10:16'!H150)</f>
        <v>2026.64</v>
      </c>
      <c r="I150" s="93">
        <f>SUM('10:16'!I150)</f>
        <v>48</v>
      </c>
      <c r="J150" s="31">
        <f t="array" ref="J150">IF(ISERROR(G150/I150),"",G150/I150)</f>
        <v>6.416666666666667</v>
      </c>
      <c r="K150" s="35">
        <f t="array" ref="K150">IF(ISERROR(G150/L150),"",G150/L150)</f>
        <v>61.6</v>
      </c>
      <c r="L150" s="87">
        <v>5</v>
      </c>
      <c r="M150" s="36">
        <f>IF(ISERROR(I150-K150),"",I150-K150)</f>
        <v>-13.600000000000001</v>
      </c>
      <c r="N150" s="93">
        <f>SUM('10:16'!N150)</f>
        <v>0</v>
      </c>
      <c r="O150" s="93">
        <f>SUM('10:16'!O150)</f>
        <v>0</v>
      </c>
      <c r="P150" s="93">
        <f>SUM('10:16'!P150)</f>
        <v>0</v>
      </c>
      <c r="Q150" s="93">
        <f>SUM('10:16'!Q150)</f>
        <v>0</v>
      </c>
      <c r="R150" s="93">
        <f>SUM('10:16'!R150)</f>
        <v>0</v>
      </c>
      <c r="S150" s="93">
        <f>SUM('10:16'!S150)</f>
        <v>0</v>
      </c>
      <c r="T150" s="93">
        <f>SUM('10:16'!T150)</f>
        <v>0</v>
      </c>
      <c r="U150" s="93">
        <f>SUM('10:16'!U150)</f>
        <v>0</v>
      </c>
      <c r="V150" s="196">
        <f>SUM(X150:AA150)</f>
        <v>0</v>
      </c>
      <c r="W150" s="33">
        <f t="shared" si="24"/>
        <v>0</v>
      </c>
      <c r="X150" s="93">
        <f>SUM('10:16'!X150)</f>
        <v>0</v>
      </c>
      <c r="Y150" s="93">
        <f>SUM('10:16'!Y150)</f>
        <v>0</v>
      </c>
      <c r="Z150" s="93">
        <f>SUM('10:16'!Z150)</f>
        <v>0</v>
      </c>
      <c r="AA150" s="93">
        <f>SUM('10:16'!AA150)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309"/>
      <c r="D151" s="17">
        <v>7.8</v>
      </c>
      <c r="E151" s="17"/>
      <c r="F151" s="6"/>
      <c r="G151" s="93">
        <f>SUM('10:16'!G151)</f>
        <v>298</v>
      </c>
      <c r="H151" s="93">
        <f>SUM('10:16'!H151)</f>
        <v>2324.4</v>
      </c>
      <c r="I151" s="93">
        <f>SUM('10:16'!I151)</f>
        <v>15</v>
      </c>
      <c r="J151" s="31">
        <f t="array" ref="J151">IF(ISERROR(G151/I151),"",G151/I151)</f>
        <v>19.866666666666667</v>
      </c>
      <c r="K151" s="35">
        <f t="array" ref="K151">IF(ISERROR(G151/L151),"",G151/L151)</f>
        <v>64.782608695652172</v>
      </c>
      <c r="L151" s="87">
        <v>4.5999999999999996</v>
      </c>
      <c r="M151" s="36">
        <f>IF(ISERROR(I151-K151),"",I151-K151)</f>
        <v>-49.782608695652172</v>
      </c>
      <c r="N151" s="93">
        <f>SUM('10:16'!N151)</f>
        <v>0</v>
      </c>
      <c r="O151" s="93">
        <f>SUM('10:16'!O151)</f>
        <v>0</v>
      </c>
      <c r="P151" s="93">
        <f>SUM('10:16'!P151)</f>
        <v>0</v>
      </c>
      <c r="Q151" s="93">
        <f>SUM('10:16'!Q151)</f>
        <v>0</v>
      </c>
      <c r="R151" s="93">
        <f>SUM('10:16'!R151)</f>
        <v>0</v>
      </c>
      <c r="S151" s="93">
        <f>SUM('10:16'!S151)</f>
        <v>0</v>
      </c>
      <c r="T151" s="93">
        <f>SUM('10:16'!T151)</f>
        <v>0</v>
      </c>
      <c r="U151" s="93">
        <f>SUM('10:16'!U151)</f>
        <v>0</v>
      </c>
      <c r="V151" s="196">
        <f>SUM(X151:AA151)</f>
        <v>0</v>
      </c>
      <c r="W151" s="33">
        <f t="shared" si="24"/>
        <v>0</v>
      </c>
      <c r="X151" s="93">
        <f>SUM('10:16'!X151)</f>
        <v>0</v>
      </c>
      <c r="Y151" s="93">
        <f>SUM('10:16'!Y151)</f>
        <v>0</v>
      </c>
      <c r="Z151" s="93">
        <f>SUM('10:16'!Z151)</f>
        <v>0</v>
      </c>
      <c r="AA151" s="93">
        <f>SUM('10:16'!AA151)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309"/>
      <c r="D152" s="17">
        <v>4.4000000000000004</v>
      </c>
      <c r="E152" s="17"/>
      <c r="F152" s="6"/>
      <c r="G152" s="93">
        <f>SUM('10:16'!G152)</f>
        <v>855</v>
      </c>
      <c r="H152" s="93">
        <f>SUM('10:16'!H152)</f>
        <v>3762.0000000000005</v>
      </c>
      <c r="I152" s="93">
        <f>SUM('10:16'!I152)</f>
        <v>159</v>
      </c>
      <c r="J152" s="31">
        <f t="array" ref="J152">IF(ISERROR(G152/I152),"",G152/I152)</f>
        <v>5.3773584905660377</v>
      </c>
      <c r="K152" s="35">
        <f t="array" ref="K152">IF(ISERROR(G152/L152),"",G152/L152)</f>
        <v>147.41379310344828</v>
      </c>
      <c r="L152" s="87">
        <v>5.8</v>
      </c>
      <c r="M152" s="36">
        <f>IF(ISERROR(I152-K152),"",I152-K152)</f>
        <v>11.586206896551715</v>
      </c>
      <c r="N152" s="93">
        <f>SUM('10:16'!N152)</f>
        <v>0</v>
      </c>
      <c r="O152" s="93">
        <f>SUM('10:16'!O152)</f>
        <v>0</v>
      </c>
      <c r="P152" s="93">
        <f>SUM('10:16'!P152)</f>
        <v>0</v>
      </c>
      <c r="Q152" s="93">
        <f>SUM('10:16'!Q152)</f>
        <v>0</v>
      </c>
      <c r="R152" s="93">
        <f>SUM('10:16'!R152)</f>
        <v>0</v>
      </c>
      <c r="S152" s="93">
        <f>SUM('10:16'!S152)</f>
        <v>0</v>
      </c>
      <c r="T152" s="93">
        <f>SUM('10:16'!T152)</f>
        <v>0</v>
      </c>
      <c r="U152" s="93">
        <f>SUM('10:16'!U152)</f>
        <v>0</v>
      </c>
      <c r="V152" s="196">
        <f>SUM(X152:AA152)</f>
        <v>0</v>
      </c>
      <c r="W152" s="33">
        <f t="shared" si="24"/>
        <v>0</v>
      </c>
      <c r="X152" s="93">
        <f>SUM('10:16'!X152)</f>
        <v>0</v>
      </c>
      <c r="Y152" s="93">
        <f>SUM('10:16'!Y152)</f>
        <v>0</v>
      </c>
      <c r="Z152" s="93">
        <f>SUM('10:16'!Z152)</f>
        <v>0</v>
      </c>
      <c r="AA152" s="93">
        <f>SUM('10:16'!AA152)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SUM('10:16'!G153)</f>
        <v>0</v>
      </c>
      <c r="H153" s="93">
        <f>SUM('10:16'!H153)</f>
        <v>0</v>
      </c>
      <c r="I153" s="93">
        <f>SUM('10:16'!I153)</f>
        <v>0</v>
      </c>
      <c r="J153" s="31"/>
      <c r="K153" s="35"/>
      <c r="L153" s="87">
        <v>6</v>
      </c>
      <c r="M153" s="36"/>
      <c r="N153" s="93">
        <f>SUM('10:16'!N153)</f>
        <v>0</v>
      </c>
      <c r="O153" s="93">
        <f>SUM('10:16'!O153)</f>
        <v>0</v>
      </c>
      <c r="P153" s="93">
        <f>SUM('10:16'!P153)</f>
        <v>0</v>
      </c>
      <c r="Q153" s="93">
        <f>SUM('10:16'!Q153)</f>
        <v>0</v>
      </c>
      <c r="R153" s="93">
        <f>SUM('10:16'!R153)</f>
        <v>0</v>
      </c>
      <c r="S153" s="93">
        <f>SUM('10:16'!S153)</f>
        <v>0</v>
      </c>
      <c r="T153" s="93">
        <f>SUM('10:16'!T153)</f>
        <v>0</v>
      </c>
      <c r="U153" s="93">
        <f>SUM('10:16'!U153)</f>
        <v>0</v>
      </c>
      <c r="V153" s="196"/>
      <c r="W153" s="33"/>
      <c r="X153" s="93">
        <f>SUM('10:16'!X153)</f>
        <v>0</v>
      </c>
      <c r="Y153" s="93">
        <f>SUM('10:16'!Y153)</f>
        <v>0</v>
      </c>
      <c r="Z153" s="93">
        <f>SUM('10:16'!Z153)</f>
        <v>0</v>
      </c>
      <c r="AA153" s="93">
        <f>SUM('10:16'!AA153)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309" t="s">
        <v>53</v>
      </c>
      <c r="D154" s="17">
        <v>6.04</v>
      </c>
      <c r="E154" s="17"/>
      <c r="F154" s="6"/>
      <c r="G154" s="93">
        <f>SUM('10:16'!G154)</f>
        <v>0</v>
      </c>
      <c r="H154" s="93">
        <f>SUM('10:16'!H154)</f>
        <v>0</v>
      </c>
      <c r="I154" s="93">
        <f>SUM('10:16'!I154)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SUM('10:16'!N154)</f>
        <v>0</v>
      </c>
      <c r="O154" s="93">
        <f>SUM('10:16'!O154)</f>
        <v>0</v>
      </c>
      <c r="P154" s="93">
        <f>SUM('10:16'!P154)</f>
        <v>0</v>
      </c>
      <c r="Q154" s="93">
        <f>SUM('10:16'!Q154)</f>
        <v>0</v>
      </c>
      <c r="R154" s="93">
        <f>SUM('10:16'!R154)</f>
        <v>0</v>
      </c>
      <c r="S154" s="93">
        <f>SUM('10:16'!S154)</f>
        <v>0</v>
      </c>
      <c r="T154" s="93">
        <f>SUM('10:16'!T154)</f>
        <v>0</v>
      </c>
      <c r="U154" s="93">
        <f>SUM('10:16'!U154)</f>
        <v>0</v>
      </c>
      <c r="V154" s="196">
        <f>SUM(X154:AA154)</f>
        <v>0</v>
      </c>
      <c r="W154" s="33" t="str">
        <f>IF(ISERROR(V154/G154),"",V154/G154)</f>
        <v/>
      </c>
      <c r="X154" s="93">
        <f>SUM('10:16'!X154)</f>
        <v>0</v>
      </c>
      <c r="Y154" s="93">
        <f>SUM('10:16'!Y154)</f>
        <v>0</v>
      </c>
      <c r="Z154" s="93">
        <f>SUM('10:16'!Z154)</f>
        <v>0</v>
      </c>
      <c r="AA154" s="93">
        <f>SUM('10:16'!AA154)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309" t="s">
        <v>60</v>
      </c>
      <c r="D155" s="17">
        <v>6.04</v>
      </c>
      <c r="E155" s="17"/>
      <c r="F155" s="6"/>
      <c r="G155" s="93">
        <f>SUM('10:16'!G155)</f>
        <v>0</v>
      </c>
      <c r="H155" s="93">
        <f>SUM('10:16'!H155)</f>
        <v>0</v>
      </c>
      <c r="I155" s="93">
        <f>SUM('10:16'!I155)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SUM('10:16'!N155)</f>
        <v>0</v>
      </c>
      <c r="O155" s="93">
        <f>SUM('10:16'!O155)</f>
        <v>0</v>
      </c>
      <c r="P155" s="93">
        <f>SUM('10:16'!P155)</f>
        <v>0</v>
      </c>
      <c r="Q155" s="93">
        <f>SUM('10:16'!Q155)</f>
        <v>0</v>
      </c>
      <c r="R155" s="93">
        <f>SUM('10:16'!R155)</f>
        <v>0</v>
      </c>
      <c r="S155" s="93">
        <f>SUM('10:16'!S155)</f>
        <v>0</v>
      </c>
      <c r="T155" s="93">
        <f>SUM('10:16'!T155)</f>
        <v>0</v>
      </c>
      <c r="U155" s="93">
        <f>SUM('10:16'!U155)</f>
        <v>0</v>
      </c>
      <c r="V155" s="196">
        <f>SUM(X155:AA155)</f>
        <v>0</v>
      </c>
      <c r="W155" s="33" t="str">
        <f>IF(ISERROR(V155/G155),"",V155/G155)</f>
        <v/>
      </c>
      <c r="X155" s="93">
        <f>SUM('10:16'!X155)</f>
        <v>0</v>
      </c>
      <c r="Y155" s="93">
        <f>SUM('10:16'!Y155)</f>
        <v>0</v>
      </c>
      <c r="Z155" s="93">
        <f>SUM('10:16'!Z155)</f>
        <v>0</v>
      </c>
      <c r="AA155" s="93">
        <f>SUM('10:16'!AA155)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309" t="s">
        <v>53</v>
      </c>
      <c r="D156" s="17">
        <v>6</v>
      </c>
      <c r="E156" s="17"/>
      <c r="F156" s="6"/>
      <c r="G156" s="93">
        <f>SUM('10:16'!G156)</f>
        <v>0</v>
      </c>
      <c r="H156" s="93">
        <f>SUM('10:16'!H156)</f>
        <v>0</v>
      </c>
      <c r="I156" s="93">
        <f>SUM('10:16'!I156)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309" t="s">
        <v>60</v>
      </c>
      <c r="D157" s="17">
        <v>6</v>
      </c>
      <c r="E157" s="17"/>
      <c r="F157" s="6"/>
      <c r="G157" s="93">
        <f>SUM('10:16'!G157)</f>
        <v>118</v>
      </c>
      <c r="H157" s="93">
        <f>SUM('10:16'!H157)</f>
        <v>708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SUM('10:16'!G158)</f>
        <v>0</v>
      </c>
      <c r="H158" s="93">
        <f>SUM('10:16'!H158)</f>
        <v>0</v>
      </c>
      <c r="I158" s="93">
        <f>SUM('10:16'!I158)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SUM('10:16'!N158)</f>
        <v>0</v>
      </c>
      <c r="O158" s="93">
        <f>SUM('10:16'!O158)</f>
        <v>0</v>
      </c>
      <c r="P158" s="93">
        <f>SUM('10:16'!P158)</f>
        <v>0</v>
      </c>
      <c r="Q158" s="93">
        <f>SUM('10:16'!Q158)</f>
        <v>0</v>
      </c>
      <c r="R158" s="93">
        <f>SUM('10:16'!R158)</f>
        <v>0</v>
      </c>
      <c r="S158" s="93">
        <f>SUM('10:16'!S158)</f>
        <v>0</v>
      </c>
      <c r="T158" s="93">
        <f>SUM('10:16'!T158)</f>
        <v>0</v>
      </c>
      <c r="U158" s="93">
        <f>SUM('10:16'!U158)</f>
        <v>0</v>
      </c>
      <c r="V158" s="196">
        <f>SUM(X158:AA158)</f>
        <v>0</v>
      </c>
      <c r="W158" s="33" t="str">
        <f>IF(ISERROR(V158/G158),"",V158/G158)</f>
        <v/>
      </c>
      <c r="X158" s="93">
        <f>SUM('10:16'!X158)</f>
        <v>0</v>
      </c>
      <c r="Y158" s="93">
        <f>SUM('10:16'!Y158)</f>
        <v>0</v>
      </c>
      <c r="Z158" s="93">
        <f>SUM('10:16'!Z158)</f>
        <v>0</v>
      </c>
      <c r="AA158" s="93">
        <f>SUM('10:16'!AA158)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SUM('10:16'!G159)</f>
        <v>4848</v>
      </c>
      <c r="H159" s="93">
        <f>SUM('10:16'!H159)</f>
        <v>45377.279999999999</v>
      </c>
      <c r="I159" s="93">
        <f>SUM('10:16'!I159)</f>
        <v>840</v>
      </c>
      <c r="J159" s="31">
        <f t="array" ref="J159">IF(ISERROR(G159/I159),"",G159/I159)</f>
        <v>5.7714285714285714</v>
      </c>
      <c r="K159" s="35">
        <f t="array" ref="K159">IF(ISERROR(G159/L159),"",G159/L159)</f>
        <v>881.4545454545455</v>
      </c>
      <c r="L159" s="87">
        <v>5.5</v>
      </c>
      <c r="M159" s="36">
        <f>IF(ISERROR(I159-K159),"",I159-K159)</f>
        <v>-41.454545454545496</v>
      </c>
      <c r="N159" s="93">
        <f>SUM('10:16'!N159)</f>
        <v>0</v>
      </c>
      <c r="O159" s="93">
        <f>SUM('10:16'!O159)</f>
        <v>0</v>
      </c>
      <c r="P159" s="93">
        <f>SUM('10:16'!P159)</f>
        <v>0</v>
      </c>
      <c r="Q159" s="93">
        <f>SUM('10:16'!Q159)</f>
        <v>0</v>
      </c>
      <c r="R159" s="93">
        <f>SUM('10:16'!R159)</f>
        <v>0</v>
      </c>
      <c r="S159" s="93">
        <f>SUM('10:16'!S159)</f>
        <v>0</v>
      </c>
      <c r="T159" s="93">
        <f>SUM('10:16'!T159)</f>
        <v>0</v>
      </c>
      <c r="U159" s="93">
        <f>SUM('10:16'!U159)</f>
        <v>0</v>
      </c>
      <c r="V159" s="196">
        <f>SUM(X159:AA159)</f>
        <v>0</v>
      </c>
      <c r="W159" s="33">
        <f>IF(ISERROR(V159/G159),"",V159/G159)</f>
        <v>0</v>
      </c>
      <c r="X159" s="93">
        <f>SUM('10:16'!X159)</f>
        <v>0</v>
      </c>
      <c r="Y159" s="93">
        <f>SUM('10:16'!Y159)</f>
        <v>0</v>
      </c>
      <c r="Z159" s="93">
        <f>SUM('10:16'!Z159)</f>
        <v>0</v>
      </c>
      <c r="AA159" s="93">
        <f>SUM('10:16'!AA159)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311" t="s">
        <v>159</v>
      </c>
      <c r="C160" s="16"/>
      <c r="D160" s="17">
        <v>4.5</v>
      </c>
      <c r="E160" s="17"/>
      <c r="F160" s="6"/>
      <c r="G160" s="93">
        <f>SUM('10:16'!G160)</f>
        <v>0</v>
      </c>
      <c r="H160" s="93">
        <f>SUM('10:16'!H160)</f>
        <v>0</v>
      </c>
      <c r="I160" s="93">
        <f>SUM('10:16'!I160)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SUM('10:16'!N160)</f>
        <v>0</v>
      </c>
      <c r="O160" s="93">
        <f>SUM('10:16'!O160)</f>
        <v>0</v>
      </c>
      <c r="P160" s="93">
        <f>SUM('10:16'!P160)</f>
        <v>0</v>
      </c>
      <c r="Q160" s="93">
        <f>SUM('10:16'!Q160)</f>
        <v>0</v>
      </c>
      <c r="R160" s="93">
        <f>SUM('10:16'!R160)</f>
        <v>0</v>
      </c>
      <c r="S160" s="93">
        <f>SUM('10:16'!S160)</f>
        <v>0</v>
      </c>
      <c r="T160" s="93">
        <f>SUM('10:16'!T160)</f>
        <v>0</v>
      </c>
      <c r="U160" s="93">
        <f>SUM('10:16'!U160)</f>
        <v>0</v>
      </c>
      <c r="V160" s="196"/>
      <c r="W160" s="33"/>
      <c r="X160" s="93">
        <f>SUM('10:16'!X160)</f>
        <v>0</v>
      </c>
      <c r="Y160" s="93">
        <f>SUM('10:16'!Y160)</f>
        <v>0</v>
      </c>
      <c r="Z160" s="93">
        <f>SUM('10:16'!Z160)</f>
        <v>0</v>
      </c>
      <c r="AA160" s="93">
        <f>SUM('10:16'!AA160)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311" t="s">
        <v>160</v>
      </c>
      <c r="C161" s="16"/>
      <c r="D161" s="17">
        <v>4.5</v>
      </c>
      <c r="E161" s="17"/>
      <c r="F161" s="6"/>
      <c r="G161" s="93">
        <f>SUM('10:16'!G161)</f>
        <v>0</v>
      </c>
      <c r="H161" s="93">
        <f>SUM('10:16'!H161)</f>
        <v>0</v>
      </c>
      <c r="I161" s="93">
        <f>SUM('10:16'!I161)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SUM('10:16'!N161)</f>
        <v>0</v>
      </c>
      <c r="O161" s="93">
        <f>SUM('10:16'!O161)</f>
        <v>0</v>
      </c>
      <c r="P161" s="93">
        <f>SUM('10:16'!P161)</f>
        <v>0</v>
      </c>
      <c r="Q161" s="93">
        <f>SUM('10:16'!Q161)</f>
        <v>0</v>
      </c>
      <c r="R161" s="93">
        <f>SUM('10:16'!R161)</f>
        <v>0</v>
      </c>
      <c r="S161" s="93">
        <f>SUM('10:16'!S161)</f>
        <v>0</v>
      </c>
      <c r="T161" s="93">
        <f>SUM('10:16'!T161)</f>
        <v>0</v>
      </c>
      <c r="U161" s="93">
        <f>SUM('10:16'!U161)</f>
        <v>0</v>
      </c>
      <c r="V161" s="196"/>
      <c r="W161" s="33"/>
      <c r="X161" s="93">
        <f>SUM('10:16'!X161)</f>
        <v>0</v>
      </c>
      <c r="Y161" s="93">
        <f>SUM('10:16'!Y161)</f>
        <v>0</v>
      </c>
      <c r="Z161" s="93">
        <f>SUM('10:16'!Z161)</f>
        <v>0</v>
      </c>
      <c r="AA161" s="93">
        <f>SUM('10:16'!AA161)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433</v>
      </c>
      <c r="C162" s="16"/>
      <c r="D162" s="17">
        <v>5.03</v>
      </c>
      <c r="E162" s="17"/>
      <c r="F162" s="6"/>
      <c r="G162" s="93">
        <f>SUM('10:16'!G162)</f>
        <v>0</v>
      </c>
      <c r="H162" s="93">
        <f>SUM('10:16'!H162)</f>
        <v>0</v>
      </c>
      <c r="I162" s="93">
        <f>SUM('10:16'!I162)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712" t="s">
        <v>106</v>
      </c>
      <c r="B163" s="713"/>
      <c r="C163" s="310" t="s">
        <v>71</v>
      </c>
      <c r="D163" s="20"/>
      <c r="E163" s="20"/>
      <c r="F163" s="32"/>
      <c r="G163" s="94">
        <f>SUM(G149:G162)</f>
        <v>7472</v>
      </c>
      <c r="H163" s="30">
        <f>SUM(H149:H162)</f>
        <v>58012.57</v>
      </c>
      <c r="I163" s="30">
        <f>SUM(I149:I162)</f>
        <v>1255</v>
      </c>
      <c r="J163" s="31">
        <f t="array" ref="J163">IF(ISERROR(G163/I163),"",G163/I163)</f>
        <v>5.9537848605577688</v>
      </c>
      <c r="K163" s="30">
        <f>SUM(K149:K159)</f>
        <v>1364.250947253646</v>
      </c>
      <c r="L163" s="98"/>
      <c r="M163" s="89">
        <f t="shared" ref="M163:V163" si="25">SUM(M149:M159)</f>
        <v>-109.25094725364596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714" t="s">
        <v>108</v>
      </c>
      <c r="B164" s="715"/>
      <c r="C164" s="715"/>
      <c r="D164" s="715"/>
      <c r="E164" s="715"/>
      <c r="F164" s="716"/>
      <c r="G164" s="183">
        <f>SUM(G28,G86,G121,G137,G148,G163)</f>
        <v>36148</v>
      </c>
      <c r="H164" s="183">
        <f>SUM(H28,H86,H121,H137,H148,H163)</f>
        <v>221917.91</v>
      </c>
      <c r="I164" s="183">
        <f>SUM(I28,I86,I121,I137,I148,I163)</f>
        <v>2721.5</v>
      </c>
      <c r="J164" s="52">
        <f t="array" ref="J164">IF(ISERROR(G164/I164),"",G164/I164)</f>
        <v>13.282381039867721</v>
      </c>
      <c r="K164" s="183">
        <f>SUM(K28,K86,K121,K137,K148,K163)</f>
        <v>3026.5834971778017</v>
      </c>
      <c r="L164" s="52">
        <f>IF(ISERROR(G164/K164),"",G164/K164)</f>
        <v>11.943500000481377</v>
      </c>
      <c r="M164" s="183">
        <f t="shared" ref="M164:AA164" si="26">SUM(M28,M86,M121,M137,M148,M163)</f>
        <v>-305.2223860666906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616" t="s">
        <v>497</v>
      </c>
      <c r="B165" s="313" t="s">
        <v>110</v>
      </c>
      <c r="C165" s="695" t="s">
        <v>111</v>
      </c>
      <c r="D165" s="695"/>
      <c r="E165" s="705" t="s">
        <v>112</v>
      </c>
      <c r="F165" s="705"/>
      <c r="G165" s="675" t="s">
        <v>113</v>
      </c>
      <c r="H165" s="675"/>
      <c r="I165" s="705" t="s">
        <v>114</v>
      </c>
      <c r="J165" s="705"/>
      <c r="K165" s="705" t="s">
        <v>36</v>
      </c>
      <c r="L165" s="705"/>
      <c r="M165" s="705" t="s">
        <v>115</v>
      </c>
      <c r="N165" s="705"/>
      <c r="O165" s="705" t="s">
        <v>116</v>
      </c>
      <c r="P165" s="675" t="s">
        <v>117</v>
      </c>
      <c r="Q165" s="675"/>
      <c r="R165" s="675" t="s">
        <v>36</v>
      </c>
      <c r="S165" s="675"/>
      <c r="T165" s="675" t="s">
        <v>118</v>
      </c>
      <c r="U165" s="675"/>
      <c r="V165" s="675" t="s">
        <v>119</v>
      </c>
      <c r="W165" s="675"/>
      <c r="X165" s="675" t="s">
        <v>36</v>
      </c>
      <c r="Y165" s="675"/>
      <c r="Z165" s="675" t="s">
        <v>118</v>
      </c>
      <c r="AA165" s="675"/>
      <c r="AE165" s="14"/>
      <c r="AF165" s="14"/>
      <c r="AG165" s="3"/>
      <c r="AH165" s="31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617"/>
      <c r="B166" s="313" t="s">
        <v>120</v>
      </c>
      <c r="C166" s="710">
        <f>SUM('10:16'!C166)</f>
        <v>7</v>
      </c>
      <c r="D166" s="711"/>
      <c r="E166" s="709">
        <f>D166*11</f>
        <v>0</v>
      </c>
      <c r="F166" s="709"/>
      <c r="G166" s="710">
        <f>SUM('10:16'!G166)</f>
        <v>7</v>
      </c>
      <c r="H166" s="711"/>
      <c r="I166" s="705">
        <f>G166*11</f>
        <v>77</v>
      </c>
      <c r="J166" s="705"/>
      <c r="K166" s="705">
        <f>E166-I166</f>
        <v>-77</v>
      </c>
      <c r="L166" s="705"/>
      <c r="M166" s="707" t="str">
        <f>IF(ISERROR(K166/E166),"",K166/E166)</f>
        <v/>
      </c>
      <c r="N166" s="707"/>
      <c r="O166" s="705"/>
      <c r="P166" s="675" t="s">
        <v>70</v>
      </c>
      <c r="Q166" s="675"/>
      <c r="R166" s="698">
        <f>SUM(O28:U28)</f>
        <v>0</v>
      </c>
      <c r="S166" s="698"/>
      <c r="T166" s="706" t="str">
        <f t="array" ref="T166">IF(ISERROR(R166/R173),"",R166/R173)</f>
        <v/>
      </c>
      <c r="U166" s="706"/>
      <c r="V166" s="675" t="s">
        <v>41</v>
      </c>
      <c r="W166" s="675"/>
      <c r="X166" s="698">
        <f>SUM(P27,P85,P120,P136,P147,P161)</f>
        <v>0</v>
      </c>
      <c r="Y166" s="698"/>
      <c r="Z166" s="706" t="str">
        <f t="array" ref="Z166">IF(ISERROR(X166/X173),"",X166/X173)</f>
        <v/>
      </c>
      <c r="AA166" s="706"/>
      <c r="AE166" s="14"/>
      <c r="AF166" s="14"/>
      <c r="AG166" s="3"/>
      <c r="AH166" s="32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17"/>
      <c r="B167" s="313" t="s">
        <v>121</v>
      </c>
      <c r="C167" s="710">
        <f>SUM('10:16'!C167)</f>
        <v>7</v>
      </c>
      <c r="D167" s="711"/>
      <c r="E167" s="709">
        <f>D167*11</f>
        <v>0</v>
      </c>
      <c r="F167" s="709"/>
      <c r="G167" s="710">
        <f>SUM('10:16'!G167)</f>
        <v>7</v>
      </c>
      <c r="H167" s="711"/>
      <c r="I167" s="705">
        <f>G167*11</f>
        <v>77</v>
      </c>
      <c r="J167" s="705"/>
      <c r="K167" s="705">
        <f>E167-I167</f>
        <v>-77</v>
      </c>
      <c r="L167" s="705"/>
      <c r="M167" s="707" t="str">
        <f>IF(ISERROR(K167/E167),"",K167/E167)</f>
        <v/>
      </c>
      <c r="N167" s="707"/>
      <c r="O167" s="705"/>
      <c r="P167" s="675" t="s">
        <v>86</v>
      </c>
      <c r="Q167" s="675"/>
      <c r="R167" s="698">
        <f>SUM(O86:U86)</f>
        <v>0</v>
      </c>
      <c r="S167" s="698"/>
      <c r="T167" s="706" t="str">
        <f>IF(ISERROR(R167/R173),"",R167/R173)</f>
        <v/>
      </c>
      <c r="U167" s="706"/>
      <c r="V167" s="675" t="s">
        <v>42</v>
      </c>
      <c r="W167" s="675"/>
      <c r="X167" s="698">
        <f>SUM(P28,P86,P121,P137,P148,P163)</f>
        <v>0</v>
      </c>
      <c r="Y167" s="698"/>
      <c r="Z167" s="706" t="str">
        <f>IF(ISERROR(X167/X173),"",X167/X173)</f>
        <v/>
      </c>
      <c r="AA167" s="706"/>
      <c r="AE167" s="14"/>
      <c r="AF167" s="14"/>
      <c r="AG167" s="3"/>
      <c r="AH167" s="32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17"/>
      <c r="B168" s="313" t="s">
        <v>122</v>
      </c>
      <c r="C168" s="710">
        <f>SUM('10:16'!C168)</f>
        <v>7</v>
      </c>
      <c r="D168" s="711"/>
      <c r="E168" s="709">
        <f>D168*11</f>
        <v>0</v>
      </c>
      <c r="F168" s="709"/>
      <c r="G168" s="710">
        <f>SUM('10:16'!G168)</f>
        <v>7</v>
      </c>
      <c r="H168" s="711"/>
      <c r="I168" s="705">
        <f>G168*8</f>
        <v>56</v>
      </c>
      <c r="J168" s="705"/>
      <c r="K168" s="705">
        <f>E168-I168</f>
        <v>-56</v>
      </c>
      <c r="L168" s="705"/>
      <c r="M168" s="707" t="str">
        <f>IF(ISERROR(K168/E168),"",K168/E168)</f>
        <v/>
      </c>
      <c r="N168" s="707"/>
      <c r="O168" s="705"/>
      <c r="P168" s="675" t="s">
        <v>92</v>
      </c>
      <c r="Q168" s="675"/>
      <c r="R168" s="698">
        <f>SUM(O121:U121)</f>
        <v>0</v>
      </c>
      <c r="S168" s="698"/>
      <c r="T168" s="706" t="str">
        <f>IF(ISERROR(R168/R173),"",R168/R173)</f>
        <v/>
      </c>
      <c r="U168" s="706"/>
      <c r="V168" s="675" t="s">
        <v>43</v>
      </c>
      <c r="W168" s="675"/>
      <c r="X168" s="698">
        <f>SUM(P29,P87,P122,P138,P149,P164)</f>
        <v>0</v>
      </c>
      <c r="Y168" s="698"/>
      <c r="Z168" s="706" t="str">
        <f>IF(ISERROR(X168/X173),"",X168/X173)</f>
        <v/>
      </c>
      <c r="AA168" s="706"/>
      <c r="AE168" s="14"/>
      <c r="AF168" s="14"/>
      <c r="AG168" s="321"/>
      <c r="AH168" s="32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17"/>
      <c r="B169" s="313" t="s">
        <v>47</v>
      </c>
      <c r="C169" s="710">
        <f>SUM('10:16'!C169)</f>
        <v>7</v>
      </c>
      <c r="D169" s="711"/>
      <c r="E169" s="709">
        <f>D169*11</f>
        <v>0</v>
      </c>
      <c r="F169" s="709"/>
      <c r="G169" s="710">
        <f>SUM('10:16'!G169)</f>
        <v>7</v>
      </c>
      <c r="H169" s="711"/>
      <c r="I169" s="705">
        <f>G169*11</f>
        <v>77</v>
      </c>
      <c r="J169" s="705"/>
      <c r="K169" s="705">
        <f>E169-I169</f>
        <v>-77</v>
      </c>
      <c r="L169" s="705"/>
      <c r="M169" s="707" t="str">
        <f>IF(ISERROR(K169/E169),"",K169/E169)</f>
        <v/>
      </c>
      <c r="N169" s="707"/>
      <c r="O169" s="705"/>
      <c r="P169" s="675" t="s">
        <v>99</v>
      </c>
      <c r="Q169" s="675"/>
      <c r="R169" s="698">
        <f>SUM(O137:U137)</f>
        <v>0</v>
      </c>
      <c r="S169" s="698"/>
      <c r="T169" s="706" t="str">
        <f>IF(ISERROR(R169/R173),"",R169/R173)</f>
        <v/>
      </c>
      <c r="U169" s="706"/>
      <c r="V169" s="675" t="s">
        <v>44</v>
      </c>
      <c r="W169" s="675"/>
      <c r="X169" s="698">
        <f>SUM(P31,P88,P123,P139,P150,P165)</f>
        <v>0</v>
      </c>
      <c r="Y169" s="698"/>
      <c r="Z169" s="706" t="str">
        <f>IF(ISERROR(X169/X173),"",X169/X173)</f>
        <v/>
      </c>
      <c r="AA169" s="706"/>
      <c r="AE169" s="14"/>
      <c r="AF169" s="14"/>
      <c r="AG169" s="321"/>
      <c r="AH169" s="32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618"/>
      <c r="B170" s="313" t="s">
        <v>123</v>
      </c>
      <c r="C170" s="708">
        <f>SUM(C166:D169)</f>
        <v>28</v>
      </c>
      <c r="D170" s="705"/>
      <c r="E170" s="705">
        <f>SUM(F166:F169)</f>
        <v>0</v>
      </c>
      <c r="F170" s="705"/>
      <c r="G170" s="708">
        <f>SUM(G166:H169)</f>
        <v>28</v>
      </c>
      <c r="H170" s="705"/>
      <c r="I170" s="705">
        <f>SUM(I166:J169)</f>
        <v>287</v>
      </c>
      <c r="J170" s="705"/>
      <c r="K170" s="705">
        <f>SUM(K166:L169)</f>
        <v>-287</v>
      </c>
      <c r="L170" s="705"/>
      <c r="M170" s="707" t="str">
        <f>IF(ISERROR(K170/E170),"",K170/E170)</f>
        <v/>
      </c>
      <c r="N170" s="707"/>
      <c r="O170" s="705"/>
      <c r="P170" s="675" t="s">
        <v>102</v>
      </c>
      <c r="Q170" s="675"/>
      <c r="R170" s="698">
        <f>SUM(O148:U148)</f>
        <v>0</v>
      </c>
      <c r="S170" s="698"/>
      <c r="T170" s="706" t="str">
        <f>IF(ISERROR(R170/R173),"",R170/R173)</f>
        <v/>
      </c>
      <c r="U170" s="706"/>
      <c r="V170" s="675" t="s">
        <v>45</v>
      </c>
      <c r="W170" s="675"/>
      <c r="X170" s="698">
        <f>SUM(P32,P89,P124,P140,P151,P166)</f>
        <v>0</v>
      </c>
      <c r="Y170" s="698"/>
      <c r="Z170" s="706" t="str">
        <f>IF(ISERROR(X170/X173),"",X170/X173)</f>
        <v/>
      </c>
      <c r="AA170" s="706"/>
      <c r="AE170" s="14"/>
      <c r="AF170" s="14"/>
      <c r="AG170" s="321"/>
      <c r="AH170" s="32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18"/>
      <c r="AV170" s="318"/>
      <c r="AW170" s="318"/>
      <c r="AX170" s="318"/>
      <c r="AY170" s="318"/>
      <c r="AZ170" s="318"/>
      <c r="BA170" s="318"/>
    </row>
    <row r="171" spans="1:106" ht="17.25">
      <c r="A171" s="263" t="s">
        <v>498</v>
      </c>
      <c r="B171" s="313">
        <f>G164</f>
        <v>36148</v>
      </c>
      <c r="C171" s="698" t="s">
        <v>155</v>
      </c>
      <c r="D171" s="698"/>
      <c r="E171" s="675">
        <f>H164</f>
        <v>221917.91</v>
      </c>
      <c r="F171" s="675"/>
      <c r="G171" s="675" t="s">
        <v>34</v>
      </c>
      <c r="H171" s="675"/>
      <c r="I171" s="704">
        <f>L164</f>
        <v>11.943500000481377</v>
      </c>
      <c r="J171" s="704"/>
      <c r="K171" s="705" t="s">
        <v>32</v>
      </c>
      <c r="L171" s="705"/>
      <c r="M171" s="704">
        <f>J164</f>
        <v>13.282381039867721</v>
      </c>
      <c r="N171" s="704"/>
      <c r="O171" s="705"/>
      <c r="P171" s="675" t="s">
        <v>106</v>
      </c>
      <c r="Q171" s="675"/>
      <c r="R171" s="698">
        <f>SUM(O163:U163)</f>
        <v>0</v>
      </c>
      <c r="S171" s="698"/>
      <c r="T171" s="706" t="str">
        <f>IF(ISERROR(R171/R173),"",R171/R173)</f>
        <v/>
      </c>
      <c r="U171" s="706"/>
      <c r="V171" s="675" t="s">
        <v>46</v>
      </c>
      <c r="W171" s="675"/>
      <c r="X171" s="698">
        <f>SUM(P33,P90,P125,P141,P152,P167)</f>
        <v>0</v>
      </c>
      <c r="Y171" s="698"/>
      <c r="Z171" s="706" t="str">
        <f>IF(ISERROR(X171/X173),"",X171/X173)</f>
        <v/>
      </c>
      <c r="AA171" s="706"/>
      <c r="AE171" s="14"/>
      <c r="AF171" s="14"/>
      <c r="AG171" s="321"/>
      <c r="AH171" s="32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18"/>
      <c r="AV171" s="318"/>
      <c r="AW171" s="318"/>
      <c r="AX171" s="318"/>
      <c r="AY171" s="318"/>
      <c r="AZ171" s="318"/>
      <c r="BA171" s="318"/>
    </row>
    <row r="172" spans="1:106" ht="17.25">
      <c r="A172" s="264" t="s">
        <v>499</v>
      </c>
      <c r="B172" s="313">
        <f>I164+C170</f>
        <v>2749.5</v>
      </c>
      <c r="C172" s="675" t="s">
        <v>114</v>
      </c>
      <c r="D172" s="675"/>
      <c r="E172" s="695">
        <f>K164+I170</f>
        <v>3313.5834971778017</v>
      </c>
      <c r="F172" s="695"/>
      <c r="G172" s="675" t="s">
        <v>150</v>
      </c>
      <c r="H172" s="675"/>
      <c r="I172" s="704">
        <f>B172-E172</f>
        <v>-564.08349717780175</v>
      </c>
      <c r="J172" s="704"/>
      <c r="K172" s="705" t="s">
        <v>151</v>
      </c>
      <c r="L172" s="705"/>
      <c r="M172" s="707">
        <f>IF(ISERROR(I172/B172),"",I172/B172)</f>
        <v>-0.20515857325979334</v>
      </c>
      <c r="N172" s="707"/>
      <c r="O172" s="705"/>
      <c r="P172" s="675" t="s">
        <v>107</v>
      </c>
      <c r="Q172" s="675"/>
      <c r="R172" s="698"/>
      <c r="S172" s="698"/>
      <c r="T172" s="706" t="str">
        <f>IF(ISERROR(R172/R173),"",R172/R173)</f>
        <v/>
      </c>
      <c r="U172" s="706"/>
      <c r="V172" s="675" t="s">
        <v>47</v>
      </c>
      <c r="W172" s="675"/>
      <c r="X172" s="698"/>
      <c r="Y172" s="698"/>
      <c r="Z172" s="706" t="str">
        <f>IF(ISERROR(X172/X173),"",X172/X173)</f>
        <v/>
      </c>
      <c r="AA172" s="706"/>
      <c r="AE172" s="14"/>
      <c r="AF172" s="14"/>
      <c r="AG172" s="321"/>
      <c r="AH172" s="32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18"/>
      <c r="AV172" s="318"/>
      <c r="AW172" s="318"/>
      <c r="AX172" s="318"/>
      <c r="AY172" s="318"/>
      <c r="AZ172" s="318"/>
      <c r="BA172" s="318"/>
    </row>
    <row r="173" spans="1:106" ht="15.75" customHeight="1">
      <c r="A173" s="264" t="s">
        <v>501</v>
      </c>
      <c r="B173" s="313">
        <f>N164</f>
        <v>0</v>
      </c>
      <c r="C173" s="675" t="s">
        <v>149</v>
      </c>
      <c r="D173" s="675"/>
      <c r="E173" s="706">
        <f>IF(ISERROR(B173/B172),"",B173/B172)</f>
        <v>0</v>
      </c>
      <c r="F173" s="706"/>
      <c r="G173" s="675" t="s">
        <v>158</v>
      </c>
      <c r="H173" s="675"/>
      <c r="I173" s="705">
        <f>V164</f>
        <v>0</v>
      </c>
      <c r="J173" s="705"/>
      <c r="K173" s="705" t="s">
        <v>156</v>
      </c>
      <c r="L173" s="705"/>
      <c r="M173" s="707">
        <f t="array" ref="M173">IF(ISERROR(I173/B171),"",I173/B171)</f>
        <v>0</v>
      </c>
      <c r="N173" s="707"/>
      <c r="O173" s="705"/>
      <c r="P173" s="675" t="s">
        <v>123</v>
      </c>
      <c r="Q173" s="675"/>
      <c r="R173" s="698">
        <f>SUM(R166:S172)</f>
        <v>0</v>
      </c>
      <c r="S173" s="698"/>
      <c r="T173" s="706">
        <f>SUM(T166:U172)</f>
        <v>0</v>
      </c>
      <c r="U173" s="706"/>
      <c r="V173" s="675" t="s">
        <v>123</v>
      </c>
      <c r="W173" s="675"/>
      <c r="X173" s="698">
        <f>SUM(X166:Y172)</f>
        <v>0</v>
      </c>
      <c r="Y173" s="698"/>
      <c r="Z173" s="706">
        <f>SUM(Z166:AA172)</f>
        <v>0</v>
      </c>
      <c r="AA173" s="706"/>
      <c r="AE173" s="14"/>
      <c r="AF173" s="14"/>
      <c r="AG173" s="321"/>
      <c r="AH173" s="32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18"/>
      <c r="AV173" s="318"/>
      <c r="AW173" s="318"/>
      <c r="AX173" s="318"/>
      <c r="AY173" s="318"/>
      <c r="AZ173" s="318"/>
      <c r="BA173" s="318"/>
    </row>
    <row r="174" spans="1:106">
      <c r="A174" s="737" t="s">
        <v>128</v>
      </c>
      <c r="B174" s="737"/>
      <c r="C174" s="737"/>
      <c r="D174" s="737"/>
      <c r="E174" s="737"/>
      <c r="F174" s="737"/>
      <c r="G174" s="737"/>
      <c r="H174" s="737"/>
      <c r="I174" s="737"/>
      <c r="J174" s="745"/>
      <c r="K174" s="737"/>
      <c r="L174" s="737"/>
      <c r="M174" s="737"/>
      <c r="N174" s="737"/>
      <c r="O174" s="737"/>
      <c r="P174" s="737"/>
      <c r="Q174" s="737"/>
      <c r="R174" s="737"/>
      <c r="S174" s="737"/>
      <c r="T174" s="737"/>
      <c r="U174" s="737"/>
      <c r="V174" s="737"/>
      <c r="W174" s="737"/>
      <c r="X174" s="737"/>
      <c r="Y174" s="737"/>
      <c r="Z174" s="737"/>
      <c r="AA174" s="737"/>
      <c r="AB174" s="737"/>
      <c r="AC174" s="737"/>
      <c r="AD174" s="737"/>
      <c r="AE174" s="737"/>
      <c r="AF174" s="737"/>
      <c r="AG174" s="737"/>
      <c r="AH174" s="737"/>
      <c r="AI174" s="737"/>
      <c r="AJ174" s="737"/>
      <c r="AK174" s="737"/>
      <c r="AL174" s="737"/>
      <c r="AM174" s="737"/>
      <c r="AN174" s="737"/>
      <c r="AO174" s="737"/>
      <c r="AP174" s="737"/>
      <c r="AQ174" s="737"/>
      <c r="AR174" s="737"/>
      <c r="AS174" s="737"/>
      <c r="AT174" s="737"/>
      <c r="AU174" s="737"/>
      <c r="AV174" s="737"/>
      <c r="AW174" s="737"/>
      <c r="AX174" s="737"/>
      <c r="AY174" s="737"/>
      <c r="AZ174" s="737"/>
      <c r="BA174" s="737"/>
    </row>
    <row r="175" spans="1:106">
      <c r="A175" s="627" t="s">
        <v>496</v>
      </c>
      <c r="B175" s="726" t="s">
        <v>25</v>
      </c>
      <c r="C175" s="726" t="s">
        <v>26</v>
      </c>
      <c r="D175" s="726" t="s">
        <v>27</v>
      </c>
      <c r="E175" s="738" t="s">
        <v>28</v>
      </c>
      <c r="F175" s="741" t="s">
        <v>29</v>
      </c>
      <c r="G175" s="705" t="s">
        <v>30</v>
      </c>
      <c r="H175" s="705"/>
      <c r="I175" s="726" t="s">
        <v>31</v>
      </c>
      <c r="J175" s="729" t="s">
        <v>32</v>
      </c>
      <c r="K175" s="732" t="s">
        <v>33</v>
      </c>
      <c r="L175" s="726" t="s">
        <v>34</v>
      </c>
      <c r="M175" s="735" t="s">
        <v>35</v>
      </c>
      <c r="N175" s="723" t="s">
        <v>36</v>
      </c>
      <c r="O175" s="705" t="s">
        <v>37</v>
      </c>
      <c r="P175" s="705"/>
      <c r="Q175" s="705"/>
      <c r="R175" s="705"/>
      <c r="S175" s="705"/>
      <c r="T175" s="705"/>
      <c r="U175" s="705"/>
      <c r="V175" s="724" t="s">
        <v>38</v>
      </c>
      <c r="W175" s="723" t="s">
        <v>39</v>
      </c>
      <c r="X175" s="705" t="s">
        <v>40</v>
      </c>
      <c r="Y175" s="705"/>
      <c r="Z175" s="705"/>
      <c r="AA175" s="705"/>
      <c r="AB175" s="21"/>
      <c r="AC175" s="21"/>
      <c r="AD175" s="21"/>
      <c r="AE175" s="21"/>
      <c r="AF175" s="21"/>
      <c r="AG175" s="21"/>
      <c r="AH175" s="21"/>
      <c r="AI175" s="725"/>
      <c r="AJ175" s="721"/>
      <c r="AK175" s="721"/>
      <c r="AL175" s="721"/>
      <c r="AM175" s="721"/>
      <c r="AN175" s="721"/>
      <c r="AO175" s="721"/>
      <c r="AP175" s="721"/>
      <c r="AQ175" s="721"/>
      <c r="AR175" s="721"/>
      <c r="AS175" s="721"/>
      <c r="AT175" s="721"/>
      <c r="AU175" s="721"/>
      <c r="AV175" s="721"/>
      <c r="AW175" s="721"/>
      <c r="AX175" s="721"/>
      <c r="AY175" s="721"/>
      <c r="AZ175" s="721"/>
      <c r="BA175" s="721"/>
    </row>
    <row r="176" spans="1:106" ht="15.75" customHeight="1">
      <c r="A176" s="628"/>
      <c r="B176" s="727"/>
      <c r="C176" s="727"/>
      <c r="D176" s="727"/>
      <c r="E176" s="739"/>
      <c r="F176" s="742"/>
      <c r="G176" s="705"/>
      <c r="H176" s="705"/>
      <c r="I176" s="727"/>
      <c r="J176" s="730"/>
      <c r="K176" s="733"/>
      <c r="L176" s="727"/>
      <c r="M176" s="736"/>
      <c r="N176" s="723"/>
      <c r="O176" s="705" t="s">
        <v>41</v>
      </c>
      <c r="P176" s="705" t="s">
        <v>42</v>
      </c>
      <c r="Q176" s="705" t="s">
        <v>43</v>
      </c>
      <c r="R176" s="722" t="s">
        <v>44</v>
      </c>
      <c r="S176" s="675" t="s">
        <v>45</v>
      </c>
      <c r="T176" s="705" t="s">
        <v>46</v>
      </c>
      <c r="U176" s="705" t="s">
        <v>47</v>
      </c>
      <c r="V176" s="724"/>
      <c r="W176" s="723"/>
      <c r="X176" s="705" t="s">
        <v>13</v>
      </c>
      <c r="Y176" s="705" t="s">
        <v>48</v>
      </c>
      <c r="Z176" s="705" t="s">
        <v>49</v>
      </c>
      <c r="AA176" s="705" t="s">
        <v>47</v>
      </c>
      <c r="AB176" s="21"/>
      <c r="AC176" s="21"/>
      <c r="AD176" s="21"/>
      <c r="AE176" s="21"/>
      <c r="AF176" s="21"/>
      <c r="AG176" s="21"/>
      <c r="AH176" s="21"/>
      <c r="AI176" s="725"/>
      <c r="AJ176" s="721"/>
      <c r="AK176" s="721"/>
      <c r="AL176" s="721"/>
      <c r="AM176" s="721"/>
      <c r="AN176" s="721"/>
      <c r="AO176" s="721"/>
      <c r="AP176" s="721"/>
      <c r="AQ176" s="721"/>
      <c r="AR176" s="721"/>
      <c r="AS176" s="744"/>
      <c r="AT176" s="744"/>
      <c r="AU176" s="744"/>
      <c r="AV176" s="744"/>
      <c r="AW176" s="744"/>
      <c r="AX176" s="744"/>
      <c r="AY176" s="744"/>
      <c r="AZ176" s="744"/>
      <c r="BA176" s="744"/>
    </row>
    <row r="177" spans="1:53" ht="15.75" customHeight="1">
      <c r="A177" s="629"/>
      <c r="B177" s="728"/>
      <c r="C177" s="728"/>
      <c r="D177" s="728"/>
      <c r="E177" s="740"/>
      <c r="F177" s="743"/>
      <c r="G177" s="309" t="s">
        <v>50</v>
      </c>
      <c r="H177" s="309" t="s">
        <v>51</v>
      </c>
      <c r="I177" s="728"/>
      <c r="J177" s="731"/>
      <c r="K177" s="734"/>
      <c r="L177" s="728"/>
      <c r="M177" s="736"/>
      <c r="N177" s="723"/>
      <c r="O177" s="705"/>
      <c r="P177" s="705"/>
      <c r="Q177" s="705"/>
      <c r="R177" s="722"/>
      <c r="S177" s="675"/>
      <c r="T177" s="705"/>
      <c r="U177" s="705"/>
      <c r="V177" s="724"/>
      <c r="W177" s="723"/>
      <c r="X177" s="705"/>
      <c r="Y177" s="705"/>
      <c r="Z177" s="705"/>
      <c r="AA177" s="705"/>
      <c r="AB177" s="21"/>
      <c r="AC177" s="21"/>
      <c r="AD177" s="21"/>
      <c r="AE177" s="21"/>
      <c r="AF177" s="21"/>
      <c r="AG177" s="21"/>
      <c r="AH177" s="21"/>
      <c r="AI177" s="725"/>
      <c r="AJ177" s="721"/>
      <c r="AK177" s="721"/>
      <c r="AL177" s="318"/>
      <c r="AM177" s="318"/>
      <c r="AN177" s="318"/>
      <c r="AO177" s="318"/>
      <c r="AP177" s="318"/>
      <c r="AQ177" s="318"/>
      <c r="AR177" s="318"/>
      <c r="AS177" s="21"/>
      <c r="AT177" s="21"/>
      <c r="AU177" s="21"/>
      <c r="AV177" s="319"/>
      <c r="AW177" s="318"/>
      <c r="AX177" s="318"/>
      <c r="AY177" s="318"/>
      <c r="AZ177" s="318"/>
      <c r="BA177" s="318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SUM('10:16'!G178)</f>
        <v>0</v>
      </c>
      <c r="H178" s="95">
        <f t="shared" ref="H178:H183" si="27">D178*G178</f>
        <v>0</v>
      </c>
      <c r="I178" s="93">
        <f>SUM('10:16'!I178)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SUM('10:16'!N178)</f>
        <v>0</v>
      </c>
      <c r="O178" s="93">
        <f>SUM('10:16'!O178)</f>
        <v>0</v>
      </c>
      <c r="P178" s="93">
        <f>SUM('10:16'!P178)</f>
        <v>0</v>
      </c>
      <c r="Q178" s="93">
        <f>SUM('10:16'!Q178)</f>
        <v>0</v>
      </c>
      <c r="R178" s="93">
        <f>SUM('10:16'!R178)</f>
        <v>0</v>
      </c>
      <c r="S178" s="93">
        <f>SUM('10:16'!S178)</f>
        <v>0</v>
      </c>
      <c r="T178" s="93">
        <f>SUM('10:16'!T178)</f>
        <v>0</v>
      </c>
      <c r="U178" s="93">
        <f>SUM('10:16'!U178)</f>
        <v>0</v>
      </c>
      <c r="V178" s="196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SUM('10:16'!X178)</f>
        <v>0</v>
      </c>
      <c r="Y178" s="93">
        <f>SUM('10:16'!Y178)</f>
        <v>0</v>
      </c>
      <c r="Z178" s="93">
        <f>SUM('10:16'!Z178)</f>
        <v>0</v>
      </c>
      <c r="AA178" s="93">
        <f>SUM('10:16'!AA178)</f>
        <v>0</v>
      </c>
      <c r="AB178" s="73"/>
      <c r="AC178" s="54"/>
      <c r="AD178" s="321"/>
      <c r="AE178" s="54"/>
      <c r="AF178" s="54"/>
      <c r="AG178" s="54"/>
      <c r="AH178" s="54"/>
      <c r="AI178" s="57"/>
      <c r="AJ178" s="57"/>
      <c r="AK178" s="57"/>
      <c r="AL178" s="320"/>
      <c r="AM178" s="54"/>
      <c r="AN178" s="320"/>
      <c r="AO178" s="32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SUM('10:16'!G179)</f>
        <v>0</v>
      </c>
      <c r="H179" s="95">
        <f t="shared" si="27"/>
        <v>0</v>
      </c>
      <c r="I179" s="93">
        <f>SUM('10:16'!I179)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SUM('10:16'!N179)</f>
        <v>0</v>
      </c>
      <c r="O179" s="93">
        <f>SUM('10:16'!O179)</f>
        <v>0</v>
      </c>
      <c r="P179" s="93">
        <f>SUM('10:16'!P179)</f>
        <v>0</v>
      </c>
      <c r="Q179" s="93">
        <f>SUM('10:16'!Q179)</f>
        <v>0</v>
      </c>
      <c r="R179" s="93">
        <f>SUM('10:16'!R179)</f>
        <v>0</v>
      </c>
      <c r="S179" s="93">
        <f>SUM('10:16'!S179)</f>
        <v>0</v>
      </c>
      <c r="T179" s="93">
        <f>SUM('10:16'!T179)</f>
        <v>0</v>
      </c>
      <c r="U179" s="93">
        <f>SUM('10:16'!U179)</f>
        <v>0</v>
      </c>
      <c r="V179" s="196">
        <f t="shared" si="29"/>
        <v>0</v>
      </c>
      <c r="W179" s="33" t="str">
        <f t="shared" si="30"/>
        <v/>
      </c>
      <c r="X179" s="93">
        <f>SUM('10:16'!X179)</f>
        <v>0</v>
      </c>
      <c r="Y179" s="93">
        <f>SUM('10:16'!Y179)</f>
        <v>0</v>
      </c>
      <c r="Z179" s="93">
        <f>SUM('10:16'!Z179)</f>
        <v>0</v>
      </c>
      <c r="AA179" s="93">
        <f>SUM('10:16'!AA179)</f>
        <v>0</v>
      </c>
      <c r="AB179" s="73"/>
      <c r="AC179" s="54"/>
      <c r="AD179" s="321"/>
      <c r="AE179" s="54"/>
      <c r="AF179" s="54"/>
      <c r="AG179" s="54"/>
      <c r="AH179" s="54"/>
      <c r="AI179" s="57"/>
      <c r="AJ179" s="57"/>
      <c r="AK179" s="57"/>
      <c r="AL179" s="54"/>
      <c r="AM179" s="54"/>
      <c r="AN179" s="320"/>
      <c r="AO179" s="54"/>
      <c r="AP179" s="320"/>
      <c r="AQ179" s="54"/>
      <c r="AR179" s="54"/>
      <c r="AS179" s="320"/>
      <c r="AT179" s="320"/>
      <c r="AU179" s="320"/>
      <c r="AV179" s="320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SUM('10:16'!G180)</f>
        <v>0</v>
      </c>
      <c r="H180" s="95">
        <f t="shared" si="27"/>
        <v>0</v>
      </c>
      <c r="I180" s="93">
        <f>SUM('10:16'!I180)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SUM('10:16'!N180)</f>
        <v>0</v>
      </c>
      <c r="O180" s="93">
        <f>SUM('10:16'!O180)</f>
        <v>0</v>
      </c>
      <c r="P180" s="93">
        <f>SUM('10:16'!P180)</f>
        <v>0</v>
      </c>
      <c r="Q180" s="93">
        <f>SUM('10:16'!Q180)</f>
        <v>0</v>
      </c>
      <c r="R180" s="93">
        <f>SUM('10:16'!R180)</f>
        <v>0</v>
      </c>
      <c r="S180" s="93">
        <f>SUM('10:16'!S180)</f>
        <v>0</v>
      </c>
      <c r="T180" s="93">
        <f>SUM('10:16'!T180)</f>
        <v>0</v>
      </c>
      <c r="U180" s="93">
        <f>SUM('10:16'!U180)</f>
        <v>0</v>
      </c>
      <c r="V180" s="196">
        <f t="shared" si="29"/>
        <v>0</v>
      </c>
      <c r="W180" s="33" t="str">
        <f t="shared" si="30"/>
        <v/>
      </c>
      <c r="X180" s="93">
        <f>SUM('10:16'!X180)</f>
        <v>0</v>
      </c>
      <c r="Y180" s="93">
        <f>SUM('10:16'!Y180)</f>
        <v>0</v>
      </c>
      <c r="Z180" s="93">
        <f>SUM('10:16'!Z180)</f>
        <v>0</v>
      </c>
      <c r="AA180" s="93">
        <f>SUM('10:16'!AA180)</f>
        <v>0</v>
      </c>
      <c r="AB180" s="73"/>
      <c r="AC180" s="54"/>
      <c r="AD180" s="32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2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SUM('10:16'!G181)</f>
        <v>0</v>
      </c>
      <c r="H181" s="95">
        <f t="shared" si="27"/>
        <v>0</v>
      </c>
      <c r="I181" s="93">
        <f>SUM('10:16'!I181)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28"/>
        <v>0</v>
      </c>
      <c r="N181" s="93">
        <f>SUM('10:16'!N181)</f>
        <v>0</v>
      </c>
      <c r="O181" s="93">
        <f>SUM('10:16'!O181)</f>
        <v>0</v>
      </c>
      <c r="P181" s="93">
        <f>SUM('10:16'!P181)</f>
        <v>0</v>
      </c>
      <c r="Q181" s="93">
        <f>SUM('10:16'!Q181)</f>
        <v>0</v>
      </c>
      <c r="R181" s="93">
        <f>SUM('10:16'!R181)</f>
        <v>0</v>
      </c>
      <c r="S181" s="93">
        <f>SUM('10:16'!S181)</f>
        <v>0</v>
      </c>
      <c r="T181" s="93">
        <f>SUM('10:16'!T181)</f>
        <v>0</v>
      </c>
      <c r="U181" s="93">
        <f>SUM('10:16'!U181)</f>
        <v>0</v>
      </c>
      <c r="V181" s="196">
        <f t="shared" si="29"/>
        <v>0</v>
      </c>
      <c r="W181" s="33" t="str">
        <f t="shared" si="30"/>
        <v/>
      </c>
      <c r="X181" s="93">
        <f>SUM('10:16'!X181)</f>
        <v>0</v>
      </c>
      <c r="Y181" s="93">
        <f>SUM('10:16'!Y181)</f>
        <v>0</v>
      </c>
      <c r="Z181" s="93">
        <f>SUM('10:16'!Z181)</f>
        <v>0</v>
      </c>
      <c r="AA181" s="93">
        <f>SUM('10:16'!AA181)</f>
        <v>0</v>
      </c>
      <c r="AB181" s="73"/>
      <c r="AC181" s="54"/>
      <c r="AD181" s="32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SUM('10:16'!G182)</f>
        <v>0</v>
      </c>
      <c r="H182" s="95">
        <f t="shared" si="27"/>
        <v>0</v>
      </c>
      <c r="I182" s="93">
        <f>SUM('10:16'!I182)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SUM('10:16'!N182)</f>
        <v>0</v>
      </c>
      <c r="O182" s="93">
        <f>SUM('10:16'!O182)</f>
        <v>0</v>
      </c>
      <c r="P182" s="93">
        <f>SUM('10:16'!P182)</f>
        <v>0</v>
      </c>
      <c r="Q182" s="93">
        <f>SUM('10:16'!Q182)</f>
        <v>0</v>
      </c>
      <c r="R182" s="93">
        <f>SUM('10:16'!R182)</f>
        <v>0</v>
      </c>
      <c r="S182" s="93">
        <f>SUM('10:16'!S182)</f>
        <v>0</v>
      </c>
      <c r="T182" s="93">
        <f>SUM('10:16'!T182)</f>
        <v>0</v>
      </c>
      <c r="U182" s="93">
        <f>SUM('10:16'!U182)</f>
        <v>0</v>
      </c>
      <c r="V182" s="196">
        <f t="shared" si="29"/>
        <v>0</v>
      </c>
      <c r="W182" s="33" t="str">
        <f t="shared" si="30"/>
        <v/>
      </c>
      <c r="X182" s="93">
        <f>SUM('10:16'!X182)</f>
        <v>0</v>
      </c>
      <c r="Y182" s="93">
        <f>SUM('10:16'!Y182)</f>
        <v>0</v>
      </c>
      <c r="Z182" s="93">
        <f>SUM('10:16'!Z182)</f>
        <v>0</v>
      </c>
      <c r="AA182" s="93">
        <f>SUM('10:16'!AA182)</f>
        <v>0</v>
      </c>
      <c r="AB182" s="73"/>
      <c r="AC182" s="54"/>
      <c r="AD182" s="32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SUM('10:16'!G183)</f>
        <v>0</v>
      </c>
      <c r="H183" s="95">
        <f t="shared" si="27"/>
        <v>0</v>
      </c>
      <c r="I183" s="93">
        <f>SUM('10:16'!I183)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28"/>
        <v>0</v>
      </c>
      <c r="N183" s="93">
        <f>SUM('10:16'!N183)</f>
        <v>0</v>
      </c>
      <c r="O183" s="93">
        <f>SUM('10:16'!O183)</f>
        <v>0</v>
      </c>
      <c r="P183" s="93">
        <f>SUM('10:16'!P183)</f>
        <v>0</v>
      </c>
      <c r="Q183" s="93">
        <f>SUM('10:16'!Q183)</f>
        <v>0</v>
      </c>
      <c r="R183" s="93">
        <f>SUM('10:16'!R183)</f>
        <v>0</v>
      </c>
      <c r="S183" s="93">
        <f>SUM('10:16'!S183)</f>
        <v>0</v>
      </c>
      <c r="T183" s="93">
        <f>SUM('10:16'!T183)</f>
        <v>0</v>
      </c>
      <c r="U183" s="93">
        <f>SUM('10:16'!U183)</f>
        <v>0</v>
      </c>
      <c r="V183" s="196">
        <f t="shared" si="29"/>
        <v>0</v>
      </c>
      <c r="W183" s="33" t="str">
        <f t="shared" si="30"/>
        <v/>
      </c>
      <c r="X183" s="93">
        <f>SUM('10:16'!X183)</f>
        <v>0</v>
      </c>
      <c r="Y183" s="93">
        <f>SUM('10:16'!Y183)</f>
        <v>0</v>
      </c>
      <c r="Z183" s="93">
        <f>SUM('10:16'!Z183)</f>
        <v>0</v>
      </c>
      <c r="AA183" s="93">
        <f>SUM('10:16'!AA183)</f>
        <v>0</v>
      </c>
      <c r="AB183" s="73"/>
      <c r="AC183" s="54"/>
      <c r="AD183" s="32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SUM('10:16'!G184)</f>
        <v>0</v>
      </c>
      <c r="H184" s="95">
        <f>D184*G184</f>
        <v>0</v>
      </c>
      <c r="I184" s="93">
        <f>SUM('10:16'!I184)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SUM('10:16'!N184)</f>
        <v>0</v>
      </c>
      <c r="O184" s="93">
        <f>SUM('10:16'!O184)</f>
        <v>0</v>
      </c>
      <c r="P184" s="93">
        <f>SUM('10:16'!P184)</f>
        <v>0</v>
      </c>
      <c r="Q184" s="93">
        <f>SUM('10:16'!Q184)</f>
        <v>0</v>
      </c>
      <c r="R184" s="93">
        <f>SUM('10:16'!R184)</f>
        <v>0</v>
      </c>
      <c r="S184" s="93">
        <f>SUM('10:16'!S184)</f>
        <v>0</v>
      </c>
      <c r="T184" s="93">
        <f>SUM('10:16'!T184)</f>
        <v>0</v>
      </c>
      <c r="U184" s="93">
        <f>SUM('10:16'!U184)</f>
        <v>0</v>
      </c>
      <c r="V184" s="196">
        <f t="shared" si="29"/>
        <v>0</v>
      </c>
      <c r="W184" s="33" t="str">
        <f t="shared" si="30"/>
        <v/>
      </c>
      <c r="X184" s="93">
        <f>SUM('10:16'!X184)</f>
        <v>0</v>
      </c>
      <c r="Y184" s="93">
        <f>SUM('10:16'!Y184)</f>
        <v>0</v>
      </c>
      <c r="Z184" s="93">
        <f>SUM('10:16'!Z184)</f>
        <v>0</v>
      </c>
      <c r="AA184" s="93">
        <f>SUM('10:16'!AA184)</f>
        <v>0</v>
      </c>
      <c r="AB184" s="73"/>
      <c r="AC184" s="54"/>
      <c r="AD184" s="32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SUM('10:16'!G185)</f>
        <v>0</v>
      </c>
      <c r="H185" s="95">
        <f t="shared" ref="H185:H198" si="31">D185*G185</f>
        <v>0</v>
      </c>
      <c r="I185" s="93">
        <f>SUM('10:16'!I185)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SUM('10:16'!N185)</f>
        <v>0</v>
      </c>
      <c r="O185" s="93">
        <f>SUM('10:16'!O185)</f>
        <v>0</v>
      </c>
      <c r="P185" s="93">
        <f>SUM('10:16'!P185)</f>
        <v>0</v>
      </c>
      <c r="Q185" s="93">
        <f>SUM('10:16'!Q185)</f>
        <v>0</v>
      </c>
      <c r="R185" s="93">
        <f>SUM('10:16'!R185)</f>
        <v>0</v>
      </c>
      <c r="S185" s="93">
        <f>SUM('10:16'!S185)</f>
        <v>0</v>
      </c>
      <c r="T185" s="93">
        <f>SUM('10:16'!T185)</f>
        <v>0</v>
      </c>
      <c r="U185" s="93">
        <f>SUM('10:16'!U185)</f>
        <v>0</v>
      </c>
      <c r="V185" s="196">
        <f t="shared" si="29"/>
        <v>0</v>
      </c>
      <c r="W185" s="33" t="str">
        <f t="shared" si="30"/>
        <v/>
      </c>
      <c r="X185" s="93">
        <f>SUM('10:16'!X185)</f>
        <v>0</v>
      </c>
      <c r="Y185" s="93">
        <f>SUM('10:16'!Y185)</f>
        <v>0</v>
      </c>
      <c r="Z185" s="93">
        <f>SUM('10:16'!Z185)</f>
        <v>0</v>
      </c>
      <c r="AA185" s="93">
        <f>SUM('10:16'!AA185)</f>
        <v>0</v>
      </c>
      <c r="AB185" s="73"/>
      <c r="AC185" s="54"/>
      <c r="AD185" s="32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SUM('10:16'!G186)</f>
        <v>0</v>
      </c>
      <c r="H186" s="95">
        <f t="shared" si="31"/>
        <v>0</v>
      </c>
      <c r="I186" s="93">
        <f>SUM('10:16'!I186)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SUM('10:16'!N186)</f>
        <v>0</v>
      </c>
      <c r="O186" s="93">
        <f>SUM('10:16'!O186)</f>
        <v>0</v>
      </c>
      <c r="P186" s="93">
        <f>SUM('10:16'!P186)</f>
        <v>0</v>
      </c>
      <c r="Q186" s="93">
        <f>SUM('10:16'!Q186)</f>
        <v>0</v>
      </c>
      <c r="R186" s="93">
        <f>SUM('10:16'!R186)</f>
        <v>0</v>
      </c>
      <c r="S186" s="93">
        <f>SUM('10:16'!S186)</f>
        <v>0</v>
      </c>
      <c r="T186" s="93">
        <f>SUM('10:16'!T186)</f>
        <v>0</v>
      </c>
      <c r="U186" s="93">
        <f>SUM('10:16'!U186)</f>
        <v>0</v>
      </c>
      <c r="V186" s="196">
        <f t="shared" si="29"/>
        <v>0</v>
      </c>
      <c r="W186" s="33" t="str">
        <f t="shared" si="30"/>
        <v/>
      </c>
      <c r="X186" s="93">
        <f>SUM('10:16'!X186)</f>
        <v>0</v>
      </c>
      <c r="Y186" s="93">
        <f>SUM('10:16'!Y186)</f>
        <v>0</v>
      </c>
      <c r="Z186" s="93">
        <f>SUM('10:16'!Z186)</f>
        <v>0</v>
      </c>
      <c r="AA186" s="93">
        <f>SUM('10:16'!AA186)</f>
        <v>0</v>
      </c>
      <c r="AB186" s="73"/>
      <c r="AC186" s="54"/>
      <c r="AD186" s="321"/>
      <c r="AE186" s="54"/>
      <c r="AF186" s="54"/>
      <c r="AG186" s="54"/>
      <c r="AH186" s="54"/>
      <c r="AI186" s="57"/>
      <c r="AJ186" s="57"/>
      <c r="AK186" s="57"/>
      <c r="AL186" s="320"/>
      <c r="AM186" s="54"/>
      <c r="AN186" s="54"/>
      <c r="AO186" s="54"/>
      <c r="AP186" s="320"/>
      <c r="AQ186" s="320"/>
      <c r="AR186" s="32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SUM('10:16'!G187)</f>
        <v>0</v>
      </c>
      <c r="H187" s="95">
        <f t="shared" si="31"/>
        <v>0</v>
      </c>
      <c r="I187" s="93">
        <f>SUM('10:16'!I187)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SUM('10:16'!N187)</f>
        <v>0</v>
      </c>
      <c r="O187" s="93">
        <f>SUM('10:16'!O187)</f>
        <v>0</v>
      </c>
      <c r="P187" s="93">
        <f>SUM('10:16'!P187)</f>
        <v>0</v>
      </c>
      <c r="Q187" s="93">
        <f>SUM('10:16'!Q187)</f>
        <v>0</v>
      </c>
      <c r="R187" s="93">
        <f>SUM('10:16'!R187)</f>
        <v>0</v>
      </c>
      <c r="S187" s="93">
        <f>SUM('10:16'!S187)</f>
        <v>0</v>
      </c>
      <c r="T187" s="93">
        <f>SUM('10:16'!T187)</f>
        <v>0</v>
      </c>
      <c r="U187" s="93">
        <f>SUM('10:16'!U187)</f>
        <v>0</v>
      </c>
      <c r="V187" s="196">
        <f t="shared" si="29"/>
        <v>0</v>
      </c>
      <c r="W187" s="33" t="str">
        <f t="shared" si="30"/>
        <v/>
      </c>
      <c r="X187" s="93">
        <f>SUM('10:16'!X187)</f>
        <v>0</v>
      </c>
      <c r="Y187" s="93">
        <f>SUM('10:16'!Y187)</f>
        <v>0</v>
      </c>
      <c r="Z187" s="93">
        <f>SUM('10:16'!Z187)</f>
        <v>0</v>
      </c>
      <c r="AA187" s="93">
        <f>SUM('10:16'!AA187)</f>
        <v>0</v>
      </c>
      <c r="AB187" s="73"/>
      <c r="AC187" s="54"/>
      <c r="AD187" s="32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172</v>
      </c>
      <c r="D188" s="107"/>
      <c r="E188" s="17"/>
      <c r="F188" s="6"/>
      <c r="G188" s="93">
        <f>SUM('10:16'!G188)</f>
        <v>0</v>
      </c>
      <c r="H188" s="95">
        <f t="shared" si="31"/>
        <v>0</v>
      </c>
      <c r="I188" s="93">
        <f>SUM('10:16'!I188)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SUM('10:16'!N188)</f>
        <v>0</v>
      </c>
      <c r="O188" s="93">
        <f>SUM('10:16'!O188)</f>
        <v>0</v>
      </c>
      <c r="P188" s="93">
        <f>SUM('10:16'!P188)</f>
        <v>0</v>
      </c>
      <c r="Q188" s="93">
        <f>SUM('10:16'!Q188)</f>
        <v>0</v>
      </c>
      <c r="R188" s="93">
        <f>SUM('10:16'!R188)</f>
        <v>0</v>
      </c>
      <c r="S188" s="93">
        <f>SUM('10:16'!S188)</f>
        <v>0</v>
      </c>
      <c r="T188" s="93">
        <f>SUM('10:16'!T188)</f>
        <v>0</v>
      </c>
      <c r="U188" s="93">
        <f>SUM('10:16'!U188)</f>
        <v>0</v>
      </c>
      <c r="V188" s="196">
        <f t="shared" si="29"/>
        <v>0</v>
      </c>
      <c r="W188" s="33" t="str">
        <f t="shared" si="30"/>
        <v/>
      </c>
      <c r="X188" s="93">
        <f>SUM('10:16'!X188)</f>
        <v>0</v>
      </c>
      <c r="Y188" s="93">
        <f>SUM('10:16'!Y188)</f>
        <v>0</v>
      </c>
      <c r="Z188" s="93">
        <f>SUM('10:16'!Z188)</f>
        <v>0</v>
      </c>
      <c r="AA188" s="93">
        <f>SUM('10:16'!AA188)</f>
        <v>0</v>
      </c>
      <c r="AB188" s="73"/>
      <c r="AC188" s="54"/>
      <c r="AD188" s="32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SUM('10:16'!G189)</f>
        <v>0</v>
      </c>
      <c r="H189" s="95">
        <f t="shared" si="31"/>
        <v>0</v>
      </c>
      <c r="I189" s="93">
        <f>SUM('10:16'!I189)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SUM('10:16'!N189)</f>
        <v>0</v>
      </c>
      <c r="O189" s="93">
        <f>SUM('10:16'!O189)</f>
        <v>0</v>
      </c>
      <c r="P189" s="93">
        <f>SUM('10:16'!P189)</f>
        <v>0</v>
      </c>
      <c r="Q189" s="93">
        <f>SUM('10:16'!Q189)</f>
        <v>0</v>
      </c>
      <c r="R189" s="93">
        <f>SUM('10:16'!R189)</f>
        <v>0</v>
      </c>
      <c r="S189" s="93">
        <f>SUM('10:16'!S189)</f>
        <v>0</v>
      </c>
      <c r="T189" s="93">
        <f>SUM('10:16'!T189)</f>
        <v>0</v>
      </c>
      <c r="U189" s="93">
        <f>SUM('10:16'!U189)</f>
        <v>0</v>
      </c>
      <c r="V189" s="196">
        <f t="shared" si="29"/>
        <v>0</v>
      </c>
      <c r="W189" s="33" t="str">
        <f t="shared" si="30"/>
        <v/>
      </c>
      <c r="X189" s="93">
        <f>SUM('10:16'!X189)</f>
        <v>0</v>
      </c>
      <c r="Y189" s="93">
        <f>SUM('10:16'!Y189)</f>
        <v>0</v>
      </c>
      <c r="Z189" s="93">
        <f>SUM('10:16'!Z189)</f>
        <v>0</v>
      </c>
      <c r="AA189" s="93">
        <f>SUM('10:16'!AA189)</f>
        <v>0</v>
      </c>
      <c r="AB189" s="73"/>
      <c r="AC189" s="54"/>
      <c r="AD189" s="32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SUM('10:16'!G190)</f>
        <v>0</v>
      </c>
      <c r="H190" s="95">
        <f t="shared" si="31"/>
        <v>0</v>
      </c>
      <c r="I190" s="93">
        <f>SUM('10:16'!I190)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SUM('10:16'!N190)</f>
        <v>0</v>
      </c>
      <c r="O190" s="93">
        <f>SUM('10:16'!O190)</f>
        <v>0</v>
      </c>
      <c r="P190" s="93">
        <f>SUM('10:16'!P190)</f>
        <v>0</v>
      </c>
      <c r="Q190" s="93">
        <f>SUM('10:16'!Q190)</f>
        <v>0</v>
      </c>
      <c r="R190" s="93">
        <f>SUM('10:16'!R190)</f>
        <v>0</v>
      </c>
      <c r="S190" s="93">
        <f>SUM('10:16'!S190)</f>
        <v>0</v>
      </c>
      <c r="T190" s="93">
        <f>SUM('10:16'!T190)</f>
        <v>0</v>
      </c>
      <c r="U190" s="93">
        <f>SUM('10:16'!U190)</f>
        <v>0</v>
      </c>
      <c r="V190" s="196">
        <f>SUM(X190:AA190)</f>
        <v>0</v>
      </c>
      <c r="W190" s="33" t="str">
        <f>IF(ISERROR(V190/G190),"",V190/G190)</f>
        <v/>
      </c>
      <c r="X190" s="93">
        <f>SUM('10:16'!X190)</f>
        <v>0</v>
      </c>
      <c r="Y190" s="93">
        <f>SUM('10:16'!Y190)</f>
        <v>0</v>
      </c>
      <c r="Z190" s="93">
        <f>SUM('10:16'!Z190)</f>
        <v>0</v>
      </c>
      <c r="AA190" s="93">
        <f>SUM('10:16'!AA190)</f>
        <v>0</v>
      </c>
      <c r="AB190" s="73"/>
      <c r="AC190" s="54"/>
      <c r="AD190" s="32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SUM('10:16'!G191)</f>
        <v>0</v>
      </c>
      <c r="H191" s="95">
        <f t="shared" si="31"/>
        <v>0</v>
      </c>
      <c r="I191" s="93">
        <f>SUM('10:16'!I191)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SUM('10:16'!N191)</f>
        <v>0</v>
      </c>
      <c r="O191" s="93">
        <f>SUM('10:16'!O191)</f>
        <v>0</v>
      </c>
      <c r="P191" s="93">
        <f>SUM('10:16'!P191)</f>
        <v>0</v>
      </c>
      <c r="Q191" s="93">
        <f>SUM('10:16'!Q191)</f>
        <v>0</v>
      </c>
      <c r="R191" s="93">
        <f>SUM('10:16'!R191)</f>
        <v>0</v>
      </c>
      <c r="S191" s="93">
        <f>SUM('10:16'!S191)</f>
        <v>0</v>
      </c>
      <c r="T191" s="93">
        <f>SUM('10:16'!T191)</f>
        <v>0</v>
      </c>
      <c r="U191" s="93">
        <f>SUM('10:16'!U191)</f>
        <v>0</v>
      </c>
      <c r="V191" s="196">
        <f>SUM(X191:AA191)</f>
        <v>0</v>
      </c>
      <c r="W191" s="33" t="str">
        <f>IF(ISERROR(V191/G191),"",V191/G191)</f>
        <v/>
      </c>
      <c r="X191" s="93">
        <f>SUM('10:16'!X191)</f>
        <v>0</v>
      </c>
      <c r="Y191" s="93">
        <f>SUM('10:16'!Y191)</f>
        <v>0</v>
      </c>
      <c r="Z191" s="93">
        <f>SUM('10:16'!Z191)</f>
        <v>0</v>
      </c>
      <c r="AA191" s="93">
        <f>SUM('10:16'!AA191)</f>
        <v>0</v>
      </c>
      <c r="AB191" s="73"/>
      <c r="AC191" s="54"/>
      <c r="AD191" s="32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SUM('10:16'!G192)</f>
        <v>0</v>
      </c>
      <c r="H192" s="95">
        <f t="shared" si="31"/>
        <v>0</v>
      </c>
      <c r="I192" s="93">
        <f>SUM('10:16'!I192)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SUM('10:16'!N192)</f>
        <v>0</v>
      </c>
      <c r="O192" s="93">
        <f>SUM('10:16'!O192)</f>
        <v>0</v>
      </c>
      <c r="P192" s="93">
        <f>SUM('10:16'!P192)</f>
        <v>0</v>
      </c>
      <c r="Q192" s="93">
        <f>SUM('10:16'!Q192)</f>
        <v>0</v>
      </c>
      <c r="R192" s="93">
        <f>SUM('10:16'!R192)</f>
        <v>0</v>
      </c>
      <c r="S192" s="93">
        <f>SUM('10:16'!S192)</f>
        <v>0</v>
      </c>
      <c r="T192" s="93">
        <f>SUM('10:16'!T192)</f>
        <v>0</v>
      </c>
      <c r="U192" s="93">
        <f>SUM('10:16'!U192)</f>
        <v>0</v>
      </c>
      <c r="V192" s="196">
        <f>SUM(X192:AA192)</f>
        <v>0</v>
      </c>
      <c r="W192" s="33" t="str">
        <f>IF(ISERROR(V192/G192),"",V192/G192)</f>
        <v/>
      </c>
      <c r="X192" s="93">
        <f>SUM('10:16'!X192)</f>
        <v>0</v>
      </c>
      <c r="Y192" s="93">
        <f>SUM('10:16'!Y192)</f>
        <v>0</v>
      </c>
      <c r="Z192" s="93">
        <f>SUM('10:16'!Z192)</f>
        <v>0</v>
      </c>
      <c r="AA192" s="93">
        <f>SUM('10:16'!AA192)</f>
        <v>0</v>
      </c>
      <c r="AB192" s="73"/>
      <c r="AC192" s="54"/>
      <c r="AD192" s="32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307" t="s">
        <v>190</v>
      </c>
      <c r="D193" s="107">
        <v>4.8</v>
      </c>
      <c r="E193" s="17"/>
      <c r="F193" s="6"/>
      <c r="G193" s="93">
        <f>SUM('10:16'!G193)</f>
        <v>0</v>
      </c>
      <c r="H193" s="95">
        <f t="shared" si="31"/>
        <v>0</v>
      </c>
      <c r="I193" s="93">
        <f>SUM('10:16'!I193)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SUM('10:16'!N193)</f>
        <v>0</v>
      </c>
      <c r="O193" s="93">
        <f>SUM('10:16'!O193)</f>
        <v>0</v>
      </c>
      <c r="P193" s="93">
        <f>SUM('10:16'!P193)</f>
        <v>0</v>
      </c>
      <c r="Q193" s="93">
        <f>SUM('10:16'!Q193)</f>
        <v>0</v>
      </c>
      <c r="R193" s="93">
        <f>SUM('10:16'!R193)</f>
        <v>0</v>
      </c>
      <c r="S193" s="93">
        <f>SUM('10:16'!S193)</f>
        <v>0</v>
      </c>
      <c r="T193" s="93">
        <f>SUM('10:16'!T193)</f>
        <v>0</v>
      </c>
      <c r="U193" s="93">
        <f>SUM('10:16'!U193)</f>
        <v>0</v>
      </c>
      <c r="V193" s="196">
        <f>SUM(X193:AA193)</f>
        <v>0</v>
      </c>
      <c r="W193" s="33" t="str">
        <f>IF(ISERROR(V193/G193),"",V193/G193)</f>
        <v/>
      </c>
      <c r="X193" s="93">
        <f>SUM('10:16'!X193)</f>
        <v>0</v>
      </c>
      <c r="Y193" s="93">
        <f>SUM('10:16'!Y193)</f>
        <v>0</v>
      </c>
      <c r="Z193" s="93">
        <f>SUM('10:16'!Z193)</f>
        <v>0</v>
      </c>
      <c r="AA193" s="93">
        <f>SUM('10:16'!AA193)</f>
        <v>0</v>
      </c>
      <c r="AB193" s="73"/>
      <c r="AC193" s="54"/>
      <c r="AD193" s="32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307" t="s">
        <v>187</v>
      </c>
      <c r="D194" s="107">
        <v>4.8</v>
      </c>
      <c r="E194" s="17"/>
      <c r="F194" s="13"/>
      <c r="G194" s="93">
        <f>SUM('10:16'!G194)</f>
        <v>0</v>
      </c>
      <c r="H194" s="95">
        <f t="shared" si="31"/>
        <v>0</v>
      </c>
      <c r="I194" s="93">
        <f>SUM('10:16'!I194)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SUM('10:16'!N194)</f>
        <v>0</v>
      </c>
      <c r="O194" s="93">
        <f>SUM('10:16'!O194)</f>
        <v>0</v>
      </c>
      <c r="P194" s="93">
        <f>SUM('10:16'!P194)</f>
        <v>0</v>
      </c>
      <c r="Q194" s="93">
        <f>SUM('10:16'!Q194)</f>
        <v>0</v>
      </c>
      <c r="R194" s="93">
        <f>SUM('10:16'!R194)</f>
        <v>0</v>
      </c>
      <c r="S194" s="93">
        <f>SUM('10:16'!S194)</f>
        <v>0</v>
      </c>
      <c r="T194" s="93">
        <f>SUM('10:16'!T194)</f>
        <v>0</v>
      </c>
      <c r="U194" s="93">
        <f>SUM('10:16'!U194)</f>
        <v>0</v>
      </c>
      <c r="V194" s="196">
        <f>SUM(X194:AA194)</f>
        <v>0</v>
      </c>
      <c r="W194" s="33" t="str">
        <f>IF(ISERROR(V194/G194),"",V194/G194)</f>
        <v/>
      </c>
      <c r="X194" s="93">
        <f>SUM('10:16'!X194)</f>
        <v>0</v>
      </c>
      <c r="Y194" s="93">
        <f>SUM('10:16'!Y194)</f>
        <v>0</v>
      </c>
      <c r="Z194" s="93">
        <f>SUM('10:16'!Z194)</f>
        <v>0</v>
      </c>
      <c r="AA194" s="93">
        <f>SUM('10:16'!AA194)</f>
        <v>0</v>
      </c>
      <c r="AB194" s="73"/>
      <c r="AC194" s="54"/>
      <c r="AD194" s="32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307" t="s">
        <v>179</v>
      </c>
      <c r="D195" s="107">
        <v>4.8</v>
      </c>
      <c r="E195" s="17"/>
      <c r="F195" s="13"/>
      <c r="G195" s="93">
        <f>SUM('10:16'!G195)</f>
        <v>0</v>
      </c>
      <c r="H195" s="95">
        <f t="shared" si="31"/>
        <v>0</v>
      </c>
      <c r="I195" s="93">
        <f>SUM('10:16'!I195)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SUM('10:16'!N195)</f>
        <v>0</v>
      </c>
      <c r="O195" s="93">
        <f>SUM('10:16'!O195)</f>
        <v>0</v>
      </c>
      <c r="P195" s="93">
        <f>SUM('10:16'!P195)</f>
        <v>0</v>
      </c>
      <c r="Q195" s="93">
        <f>SUM('10:16'!Q195)</f>
        <v>0</v>
      </c>
      <c r="R195" s="93">
        <f>SUM('10:16'!R195)</f>
        <v>0</v>
      </c>
      <c r="S195" s="93">
        <f>SUM('10:16'!S195)</f>
        <v>0</v>
      </c>
      <c r="T195" s="93">
        <f>SUM('10:16'!T195)</f>
        <v>0</v>
      </c>
      <c r="U195" s="93">
        <f>SUM('10:16'!U195)</f>
        <v>0</v>
      </c>
      <c r="V195" s="196"/>
      <c r="W195" s="33"/>
      <c r="X195" s="93">
        <f>SUM('10:16'!X195)</f>
        <v>0</v>
      </c>
      <c r="Y195" s="93">
        <f>SUM('10:16'!Y195)</f>
        <v>0</v>
      </c>
      <c r="Z195" s="93">
        <f>SUM('10:16'!Z195)</f>
        <v>0</v>
      </c>
      <c r="AA195" s="93">
        <f>SUM('10:16'!AA195)</f>
        <v>0</v>
      </c>
      <c r="AB195" s="73"/>
      <c r="AC195" s="54"/>
      <c r="AD195" s="32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307" t="s">
        <v>199</v>
      </c>
      <c r="D196" s="107">
        <v>4.8</v>
      </c>
      <c r="E196" s="17"/>
      <c r="F196" s="13"/>
      <c r="G196" s="93">
        <f>SUM('10:16'!G196)</f>
        <v>0</v>
      </c>
      <c r="H196" s="95">
        <f t="shared" si="31"/>
        <v>0</v>
      </c>
      <c r="I196" s="93">
        <f>SUM('10:16'!I196)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SUM('10:16'!N196)</f>
        <v>0</v>
      </c>
      <c r="O196" s="93">
        <f>SUM('10:16'!O196)</f>
        <v>0</v>
      </c>
      <c r="P196" s="93">
        <f>SUM('10:16'!P196)</f>
        <v>0</v>
      </c>
      <c r="Q196" s="93">
        <f>SUM('10:16'!Q196)</f>
        <v>0</v>
      </c>
      <c r="R196" s="93">
        <f>SUM('10:16'!R196)</f>
        <v>0</v>
      </c>
      <c r="S196" s="93">
        <f>SUM('10:16'!S196)</f>
        <v>0</v>
      </c>
      <c r="T196" s="93">
        <f>SUM('10:16'!T196)</f>
        <v>0</v>
      </c>
      <c r="U196" s="93">
        <f>SUM('10:16'!U196)</f>
        <v>0</v>
      </c>
      <c r="V196" s="196"/>
      <c r="W196" s="33"/>
      <c r="X196" s="93">
        <f>SUM('10:16'!X196)</f>
        <v>0</v>
      </c>
      <c r="Y196" s="93">
        <f>SUM('10:16'!Y196)</f>
        <v>0</v>
      </c>
      <c r="Z196" s="93">
        <f>SUM('10:16'!Z196)</f>
        <v>0</v>
      </c>
      <c r="AA196" s="93">
        <f>SUM('10:16'!AA196)</f>
        <v>0</v>
      </c>
      <c r="AB196" s="73"/>
      <c r="AC196" s="54"/>
      <c r="AD196" s="32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SUM('10:16'!G197)</f>
        <v>0</v>
      </c>
      <c r="H197" s="95">
        <f t="shared" si="31"/>
        <v>0</v>
      </c>
      <c r="I197" s="93">
        <f>SUM('10:16'!I197)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SUM('10:16'!N197)</f>
        <v>0</v>
      </c>
      <c r="O197" s="93">
        <f>SUM('10:16'!O197)</f>
        <v>0</v>
      </c>
      <c r="P197" s="93">
        <f>SUM('10:16'!P197)</f>
        <v>0</v>
      </c>
      <c r="Q197" s="93">
        <f>SUM('10:16'!Q197)</f>
        <v>0</v>
      </c>
      <c r="R197" s="93">
        <f>SUM('10:16'!R197)</f>
        <v>0</v>
      </c>
      <c r="S197" s="93">
        <f>SUM('10:16'!S197)</f>
        <v>0</v>
      </c>
      <c r="T197" s="93">
        <f>SUM('10:16'!T197)</f>
        <v>0</v>
      </c>
      <c r="U197" s="93">
        <f>SUM('10:16'!U197)</f>
        <v>0</v>
      </c>
      <c r="V197" s="196"/>
      <c r="W197" s="33"/>
      <c r="X197" s="93">
        <f>SUM('10:16'!X197)</f>
        <v>0</v>
      </c>
      <c r="Y197" s="93">
        <f>SUM('10:16'!Y197)</f>
        <v>0</v>
      </c>
      <c r="Z197" s="93">
        <f>SUM('10:16'!Z197)</f>
        <v>0</v>
      </c>
      <c r="AA197" s="93">
        <f>SUM('10:16'!AA197)</f>
        <v>0</v>
      </c>
      <c r="AB197" s="73"/>
      <c r="AC197" s="54"/>
      <c r="AD197" s="32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SUM('10:16'!G198)</f>
        <v>0</v>
      </c>
      <c r="H198" s="95">
        <f t="shared" si="31"/>
        <v>0</v>
      </c>
      <c r="I198" s="93">
        <f>SUM('10:16'!I198)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SUM('10:16'!N198)</f>
        <v>0</v>
      </c>
      <c r="O198" s="93">
        <f>SUM('10:16'!O198)</f>
        <v>0</v>
      </c>
      <c r="P198" s="93">
        <f>SUM('10:16'!P198)</f>
        <v>0</v>
      </c>
      <c r="Q198" s="93">
        <f>SUM('10:16'!Q198)</f>
        <v>0</v>
      </c>
      <c r="R198" s="93">
        <f>SUM('10:16'!R198)</f>
        <v>0</v>
      </c>
      <c r="S198" s="93">
        <f>SUM('10:16'!S198)</f>
        <v>0</v>
      </c>
      <c r="T198" s="93">
        <f>SUM('10:16'!T198)</f>
        <v>0</v>
      </c>
      <c r="U198" s="93">
        <f>SUM('10:16'!U198)</f>
        <v>0</v>
      </c>
      <c r="V198" s="196"/>
      <c r="W198" s="33"/>
      <c r="X198" s="93">
        <f>SUM('10:16'!X198)</f>
        <v>0</v>
      </c>
      <c r="Y198" s="93">
        <f>SUM('10:16'!Y198)</f>
        <v>0</v>
      </c>
      <c r="Z198" s="93">
        <f>SUM('10:16'!Z198)</f>
        <v>0</v>
      </c>
      <c r="AA198" s="93">
        <f>SUM('10:16'!AA198)</f>
        <v>0</v>
      </c>
      <c r="AB198" s="73"/>
      <c r="AC198" s="54"/>
      <c r="AD198" s="32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718" t="s">
        <v>70</v>
      </c>
      <c r="B199" s="719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3">SUM(M178:M198)</f>
        <v>0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SUM('10:16'!G200)</f>
        <v>0</v>
      </c>
      <c r="H200" s="315">
        <f t="shared" ref="H200:H256" si="34">D200*G200</f>
        <v>0</v>
      </c>
      <c r="I200" s="93">
        <f>SUM('10:16'!I200)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SUM('10:16'!N200)</f>
        <v>0</v>
      </c>
      <c r="O200" s="93">
        <f>SUM('10:16'!O200)</f>
        <v>0</v>
      </c>
      <c r="P200" s="93">
        <f>SUM('10:16'!P200)</f>
        <v>0</v>
      </c>
      <c r="Q200" s="93">
        <f>SUM('10:16'!Q200)</f>
        <v>0</v>
      </c>
      <c r="R200" s="93">
        <f>SUM('10:16'!R200)</f>
        <v>0</v>
      </c>
      <c r="S200" s="93">
        <f>SUM('10:16'!S200)</f>
        <v>0</v>
      </c>
      <c r="T200" s="93">
        <f>SUM('10:16'!T200)</f>
        <v>0</v>
      </c>
      <c r="U200" s="93">
        <f>SUM('10:16'!U200)</f>
        <v>0</v>
      </c>
      <c r="V200" s="196">
        <f>SUM(X200:AA200)</f>
        <v>0</v>
      </c>
      <c r="W200" s="33" t="str">
        <f>IF(ISERROR(V200/G200),"",V200/G200)</f>
        <v/>
      </c>
      <c r="X200" s="93">
        <f>SUM('10:16'!X200)</f>
        <v>0</v>
      </c>
      <c r="Y200" s="93">
        <f>SUM('10:16'!Y200)</f>
        <v>0</v>
      </c>
      <c r="Z200" s="93">
        <f>SUM('10:16'!Z200)</f>
        <v>0</v>
      </c>
      <c r="AA200" s="93">
        <f>SUM('10:16'!AA200)</f>
        <v>0</v>
      </c>
      <c r="AB200" s="25"/>
      <c r="AC200" s="54"/>
      <c r="AD200" s="32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SUM('10:16'!G201)</f>
        <v>0</v>
      </c>
      <c r="H201" s="315">
        <f t="shared" si="34"/>
        <v>0</v>
      </c>
      <c r="I201" s="93">
        <f>SUM('10:16'!I201)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2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SUM('10:16'!G202)</f>
        <v>0</v>
      </c>
      <c r="H202" s="315">
        <f t="shared" si="34"/>
        <v>0</v>
      </c>
      <c r="I202" s="93">
        <f>SUM('10:16'!I202)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SUM('10:16'!N202)</f>
        <v>0</v>
      </c>
      <c r="O202" s="93">
        <f>SUM('10:16'!O202)</f>
        <v>0</v>
      </c>
      <c r="P202" s="93">
        <f>SUM('10:16'!P202)</f>
        <v>0</v>
      </c>
      <c r="Q202" s="93">
        <f>SUM('10:16'!Q202)</f>
        <v>0</v>
      </c>
      <c r="R202" s="93">
        <f>SUM('10:16'!R202)</f>
        <v>0</v>
      </c>
      <c r="S202" s="93">
        <f>SUM('10:16'!S202)</f>
        <v>0</v>
      </c>
      <c r="T202" s="93">
        <f>SUM('10:16'!T202)</f>
        <v>0</v>
      </c>
      <c r="U202" s="93">
        <f>SUM('10:16'!U202)</f>
        <v>0</v>
      </c>
      <c r="V202" s="196">
        <f>SUM(X202:AA202)</f>
        <v>0</v>
      </c>
      <c r="W202" s="33" t="str">
        <f>IF(ISERROR(V202/G202),"",V202/G202)</f>
        <v/>
      </c>
      <c r="X202" s="93">
        <f>SUM('10:16'!X202)</f>
        <v>0</v>
      </c>
      <c r="Y202" s="93">
        <f>SUM('10:16'!Y202)</f>
        <v>0</v>
      </c>
      <c r="Z202" s="93">
        <f>SUM('10:16'!Z202)</f>
        <v>0</v>
      </c>
      <c r="AA202" s="93">
        <f>SUM('10:16'!AA202)</f>
        <v>0</v>
      </c>
      <c r="AB202" s="25"/>
      <c r="AC202" s="54"/>
      <c r="AD202" s="32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SUM('10:16'!G203)</f>
        <v>0</v>
      </c>
      <c r="H203" s="315">
        <f t="shared" si="34"/>
        <v>0</v>
      </c>
      <c r="I203" s="93">
        <f>SUM('10:16'!I203)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SUM('10:16'!N203)</f>
        <v>0</v>
      </c>
      <c r="O203" s="93">
        <f>SUM('10:16'!O203)</f>
        <v>0</v>
      </c>
      <c r="P203" s="93">
        <f>SUM('10:16'!P203)</f>
        <v>0</v>
      </c>
      <c r="Q203" s="93">
        <f>SUM('10:16'!Q203)</f>
        <v>0</v>
      </c>
      <c r="R203" s="93">
        <f>SUM('10:16'!R203)</f>
        <v>0</v>
      </c>
      <c r="S203" s="93">
        <f>SUM('10:16'!S203)</f>
        <v>0</v>
      </c>
      <c r="T203" s="93">
        <f>SUM('10:16'!T203)</f>
        <v>0</v>
      </c>
      <c r="U203" s="93">
        <f>SUM('10:16'!U203)</f>
        <v>0</v>
      </c>
      <c r="V203" s="196">
        <f>SUM(X203:AA203)</f>
        <v>0</v>
      </c>
      <c r="W203" s="33" t="str">
        <f>IF(ISERROR(V203/G203),"",V203/G203)</f>
        <v/>
      </c>
      <c r="X203" s="93">
        <f>SUM('10:16'!X203)</f>
        <v>0</v>
      </c>
      <c r="Y203" s="93">
        <f>SUM('10:16'!Y203)</f>
        <v>0</v>
      </c>
      <c r="Z203" s="93">
        <f>SUM('10:16'!Z203)</f>
        <v>0</v>
      </c>
      <c r="AA203" s="93">
        <f>SUM('10:16'!AA203)</f>
        <v>0</v>
      </c>
      <c r="AB203" s="25"/>
      <c r="AC203" s="54"/>
      <c r="AD203" s="32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SUM('10:16'!G204)</f>
        <v>0</v>
      </c>
      <c r="H204" s="315">
        <f t="shared" si="34"/>
        <v>0</v>
      </c>
      <c r="I204" s="93">
        <f>SUM('10:16'!I204)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SUM('10:16'!N204)</f>
        <v>0</v>
      </c>
      <c r="O204" s="93">
        <f>SUM('10:16'!O204)</f>
        <v>0</v>
      </c>
      <c r="P204" s="93">
        <f>SUM('10:16'!P204)</f>
        <v>0</v>
      </c>
      <c r="Q204" s="93">
        <f>SUM('10:16'!Q204)</f>
        <v>0</v>
      </c>
      <c r="R204" s="93">
        <f>SUM('10:16'!R204)</f>
        <v>0</v>
      </c>
      <c r="S204" s="93">
        <f>SUM('10:16'!S204)</f>
        <v>0</v>
      </c>
      <c r="T204" s="93">
        <f>SUM('10:16'!T204)</f>
        <v>0</v>
      </c>
      <c r="U204" s="93">
        <f>SUM('10:16'!U204)</f>
        <v>0</v>
      </c>
      <c r="V204" s="196">
        <f>SUM(X204:AA204)</f>
        <v>0</v>
      </c>
      <c r="W204" s="33" t="str">
        <f>IF(ISERROR(V204/G204),"",V204/G204)</f>
        <v/>
      </c>
      <c r="X204" s="93">
        <f>SUM('10:16'!X204)</f>
        <v>0</v>
      </c>
      <c r="Y204" s="93">
        <f>SUM('10:16'!Y204)</f>
        <v>0</v>
      </c>
      <c r="Z204" s="93">
        <f>SUM('10:16'!Z204)</f>
        <v>0</v>
      </c>
      <c r="AA204" s="93">
        <f>SUM('10:16'!AA204)</f>
        <v>0</v>
      </c>
      <c r="AB204" s="25"/>
      <c r="AC204" s="54"/>
      <c r="AD204" s="32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306" t="s">
        <v>414</v>
      </c>
      <c r="C205" s="177" t="s">
        <v>415</v>
      </c>
      <c r="D205" s="17">
        <v>5.03</v>
      </c>
      <c r="E205" s="17"/>
      <c r="F205" s="6"/>
      <c r="G205" s="93">
        <f>SUM('10:16'!G205)</f>
        <v>0</v>
      </c>
      <c r="H205" s="315">
        <f t="shared" si="34"/>
        <v>0</v>
      </c>
      <c r="I205" s="93">
        <f>SUM('10:16'!I205)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2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306" t="s">
        <v>414</v>
      </c>
      <c r="C206" s="177" t="s">
        <v>416</v>
      </c>
      <c r="D206" s="17">
        <v>5.03</v>
      </c>
      <c r="E206" s="17"/>
      <c r="F206" s="6"/>
      <c r="G206" s="93">
        <f>SUM('10:16'!G206)</f>
        <v>0</v>
      </c>
      <c r="H206" s="315">
        <f t="shared" si="34"/>
        <v>0</v>
      </c>
      <c r="I206" s="93">
        <f>SUM('10:16'!I206)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2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306" t="s">
        <v>414</v>
      </c>
      <c r="C207" s="177" t="s">
        <v>61</v>
      </c>
      <c r="D207" s="17">
        <v>5.03</v>
      </c>
      <c r="E207" s="17"/>
      <c r="F207" s="6"/>
      <c r="G207" s="93">
        <f>SUM('10:16'!G207)</f>
        <v>0</v>
      </c>
      <c r="H207" s="315">
        <f t="shared" si="34"/>
        <v>0</v>
      </c>
      <c r="I207" s="93">
        <f>SUM('10:16'!I207)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2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SUM('10:16'!G208)</f>
        <v>0</v>
      </c>
      <c r="H208" s="315">
        <f t="shared" si="34"/>
        <v>0</v>
      </c>
      <c r="I208" s="93">
        <f>SUM('10:16'!I208)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SUM('10:16'!N208)</f>
        <v>0</v>
      </c>
      <c r="O208" s="93">
        <f>SUM('10:16'!O208)</f>
        <v>0</v>
      </c>
      <c r="P208" s="93">
        <f>SUM('10:16'!P208)</f>
        <v>0</v>
      </c>
      <c r="Q208" s="93">
        <f>SUM('10:16'!Q208)</f>
        <v>0</v>
      </c>
      <c r="R208" s="93">
        <f>SUM('10:16'!R208)</f>
        <v>0</v>
      </c>
      <c r="S208" s="93">
        <f>SUM('10:16'!S208)</f>
        <v>0</v>
      </c>
      <c r="T208" s="93">
        <f>SUM('10:16'!T208)</f>
        <v>0</v>
      </c>
      <c r="U208" s="93">
        <f>SUM('10:16'!U208)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SUM('10:16'!X208)</f>
        <v>0</v>
      </c>
      <c r="Y208" s="93">
        <f>SUM('10:16'!Y208)</f>
        <v>0</v>
      </c>
      <c r="Z208" s="93">
        <f>SUM('10:16'!Z208)</f>
        <v>0</v>
      </c>
      <c r="AA208" s="93">
        <f>SUM('10:16'!AA208)</f>
        <v>0</v>
      </c>
      <c r="AB208" s="25"/>
      <c r="AC208" s="54"/>
      <c r="AD208" s="32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SUM('10:16'!G209)</f>
        <v>0</v>
      </c>
      <c r="H209" s="315">
        <f t="shared" si="34"/>
        <v>0</v>
      </c>
      <c r="I209" s="93">
        <f>SUM('10:16'!I209)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SUM('10:16'!N209)</f>
        <v>0</v>
      </c>
      <c r="O209" s="93">
        <f>SUM('10:16'!O209)</f>
        <v>0</v>
      </c>
      <c r="P209" s="93">
        <f>SUM('10:16'!P209)</f>
        <v>0</v>
      </c>
      <c r="Q209" s="93">
        <f>SUM('10:16'!Q209)</f>
        <v>0</v>
      </c>
      <c r="R209" s="93">
        <f>SUM('10:16'!R209)</f>
        <v>0</v>
      </c>
      <c r="S209" s="93">
        <f>SUM('10:16'!S209)</f>
        <v>0</v>
      </c>
      <c r="T209" s="93">
        <f>SUM('10:16'!T209)</f>
        <v>0</v>
      </c>
      <c r="U209" s="93">
        <f>SUM('10:16'!U209)</f>
        <v>0</v>
      </c>
      <c r="V209" s="196">
        <f t="shared" si="36"/>
        <v>0</v>
      </c>
      <c r="W209" s="33" t="str">
        <f t="shared" si="37"/>
        <v/>
      </c>
      <c r="X209" s="93">
        <f>SUM('10:16'!X209)</f>
        <v>0</v>
      </c>
      <c r="Y209" s="93">
        <f>SUM('10:16'!Y209)</f>
        <v>0</v>
      </c>
      <c r="Z209" s="93">
        <f>SUM('10:16'!Z209)</f>
        <v>0</v>
      </c>
      <c r="AA209" s="93">
        <f>SUM('10:16'!AA209)</f>
        <v>0</v>
      </c>
      <c r="AB209" s="25"/>
      <c r="AC209" s="54"/>
      <c r="AD209" s="32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SUM('10:16'!G210)</f>
        <v>0</v>
      </c>
      <c r="H210" s="315">
        <f t="shared" si="34"/>
        <v>0</v>
      </c>
      <c r="I210" s="93">
        <f>SUM('10:16'!I210)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SUM('10:16'!N210)</f>
        <v>0</v>
      </c>
      <c r="O210" s="93">
        <f>SUM('10:16'!O210)</f>
        <v>0</v>
      </c>
      <c r="P210" s="93">
        <f>SUM('10:16'!P210)</f>
        <v>0</v>
      </c>
      <c r="Q210" s="93">
        <f>SUM('10:16'!Q210)</f>
        <v>0</v>
      </c>
      <c r="R210" s="93">
        <f>SUM('10:16'!R210)</f>
        <v>0</v>
      </c>
      <c r="S210" s="93">
        <f>SUM('10:16'!S210)</f>
        <v>0</v>
      </c>
      <c r="T210" s="93">
        <f>SUM('10:16'!T210)</f>
        <v>0</v>
      </c>
      <c r="U210" s="93">
        <f>SUM('10:16'!U210)</f>
        <v>0</v>
      </c>
      <c r="V210" s="196">
        <f t="shared" si="36"/>
        <v>0</v>
      </c>
      <c r="W210" s="33" t="str">
        <f t="shared" si="37"/>
        <v/>
      </c>
      <c r="X210" s="93">
        <f>SUM('10:16'!X210)</f>
        <v>0</v>
      </c>
      <c r="Y210" s="93">
        <f>SUM('10:16'!Y210)</f>
        <v>0</v>
      </c>
      <c r="Z210" s="93">
        <f>SUM('10:16'!Z210)</f>
        <v>0</v>
      </c>
      <c r="AA210" s="93">
        <f>SUM('10:16'!AA210)</f>
        <v>0</v>
      </c>
      <c r="AB210" s="25"/>
      <c r="AC210" s="54"/>
      <c r="AD210" s="32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SUM('10:16'!G211)</f>
        <v>0</v>
      </c>
      <c r="H211" s="315">
        <f t="shared" si="34"/>
        <v>0</v>
      </c>
      <c r="I211" s="93">
        <f>SUM('10:16'!I211)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SUM('10:16'!N211)</f>
        <v>0</v>
      </c>
      <c r="O211" s="93">
        <f>SUM('10:16'!O211)</f>
        <v>0</v>
      </c>
      <c r="P211" s="93">
        <f>SUM('10:16'!P211)</f>
        <v>0</v>
      </c>
      <c r="Q211" s="93">
        <f>SUM('10:16'!Q211)</f>
        <v>0</v>
      </c>
      <c r="R211" s="93">
        <f>SUM('10:16'!R211)</f>
        <v>0</v>
      </c>
      <c r="S211" s="93">
        <f>SUM('10:16'!S211)</f>
        <v>0</v>
      </c>
      <c r="T211" s="93">
        <f>SUM('10:16'!T211)</f>
        <v>0</v>
      </c>
      <c r="U211" s="93">
        <f>SUM('10:16'!U211)</f>
        <v>0</v>
      </c>
      <c r="V211" s="196">
        <f t="shared" si="36"/>
        <v>0</v>
      </c>
      <c r="W211" s="33" t="str">
        <f t="shared" si="37"/>
        <v/>
      </c>
      <c r="X211" s="93">
        <f>SUM('10:16'!X211)</f>
        <v>0</v>
      </c>
      <c r="Y211" s="93">
        <f>SUM('10:16'!Y211)</f>
        <v>0</v>
      </c>
      <c r="Z211" s="93">
        <f>SUM('10:16'!Z211)</f>
        <v>0</v>
      </c>
      <c r="AA211" s="93">
        <f>SUM('10:16'!AA211)</f>
        <v>0</v>
      </c>
      <c r="AB211" s="25"/>
      <c r="AC211" s="54"/>
      <c r="AD211" s="32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SUM('10:16'!G212)</f>
        <v>0</v>
      </c>
      <c r="H212" s="315">
        <f t="shared" si="34"/>
        <v>0</v>
      </c>
      <c r="I212" s="93">
        <f>SUM('10:16'!I212)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SUM('10:16'!N212)</f>
        <v>0</v>
      </c>
      <c r="O212" s="93">
        <f>SUM('10:16'!O212)</f>
        <v>0</v>
      </c>
      <c r="P212" s="93">
        <f>SUM('10:16'!P212)</f>
        <v>0</v>
      </c>
      <c r="Q212" s="93">
        <f>SUM('10:16'!Q212)</f>
        <v>0</v>
      </c>
      <c r="R212" s="93">
        <f>SUM('10:16'!R212)</f>
        <v>0</v>
      </c>
      <c r="S212" s="93">
        <f>SUM('10:16'!S212)</f>
        <v>0</v>
      </c>
      <c r="T212" s="93">
        <f>SUM('10:16'!T212)</f>
        <v>0</v>
      </c>
      <c r="U212" s="93">
        <f>SUM('10:16'!U212)</f>
        <v>0</v>
      </c>
      <c r="V212" s="196">
        <f t="shared" si="36"/>
        <v>0</v>
      </c>
      <c r="W212" s="33" t="str">
        <f t="shared" si="37"/>
        <v/>
      </c>
      <c r="X212" s="93">
        <f>SUM('10:16'!X212)</f>
        <v>0</v>
      </c>
      <c r="Y212" s="93">
        <f>SUM('10:16'!Y212)</f>
        <v>0</v>
      </c>
      <c r="Z212" s="93">
        <f>SUM('10:16'!Z212)</f>
        <v>0</v>
      </c>
      <c r="AA212" s="93">
        <f>SUM('10:16'!AA212)</f>
        <v>0</v>
      </c>
      <c r="AB212" s="25"/>
      <c r="AC212" s="54"/>
      <c r="AD212" s="32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SUM('10:16'!G213)</f>
        <v>0</v>
      </c>
      <c r="H213" s="315">
        <f t="shared" si="34"/>
        <v>0</v>
      </c>
      <c r="I213" s="93">
        <f>SUM('10:16'!I213)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SUM('10:16'!N213)</f>
        <v>0</v>
      </c>
      <c r="O213" s="93">
        <f>SUM('10:16'!O213)</f>
        <v>0</v>
      </c>
      <c r="P213" s="93">
        <f>SUM('10:16'!P213)</f>
        <v>0</v>
      </c>
      <c r="Q213" s="93">
        <f>SUM('10:16'!Q213)</f>
        <v>0</v>
      </c>
      <c r="R213" s="93">
        <f>SUM('10:16'!R213)</f>
        <v>0</v>
      </c>
      <c r="S213" s="93">
        <f>SUM('10:16'!S213)</f>
        <v>0</v>
      </c>
      <c r="T213" s="93">
        <f>SUM('10:16'!T213)</f>
        <v>0</v>
      </c>
      <c r="U213" s="93">
        <f>SUM('10:16'!U213)</f>
        <v>0</v>
      </c>
      <c r="V213" s="196">
        <f t="shared" si="36"/>
        <v>0</v>
      </c>
      <c r="W213" s="33" t="str">
        <f t="shared" si="37"/>
        <v/>
      </c>
      <c r="X213" s="93">
        <f>SUM('10:16'!X213)</f>
        <v>0</v>
      </c>
      <c r="Y213" s="93">
        <f>SUM('10:16'!Y213)</f>
        <v>0</v>
      </c>
      <c r="Z213" s="93">
        <f>SUM('10:16'!Z213)</f>
        <v>0</v>
      </c>
      <c r="AA213" s="93">
        <f>SUM('10:16'!AA213)</f>
        <v>0</v>
      </c>
      <c r="AB213" s="73"/>
      <c r="AC213" s="54"/>
      <c r="AD213" s="32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SUM('10:16'!G214)</f>
        <v>0</v>
      </c>
      <c r="H214" s="315">
        <f t="shared" si="34"/>
        <v>0</v>
      </c>
      <c r="I214" s="93">
        <f>SUM('10:16'!I214)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SUM('10:16'!N214)</f>
        <v>0</v>
      </c>
      <c r="O214" s="93">
        <f>SUM('10:16'!O214)</f>
        <v>0</v>
      </c>
      <c r="P214" s="93">
        <f>SUM('10:16'!P214)</f>
        <v>0</v>
      </c>
      <c r="Q214" s="93">
        <f>SUM('10:16'!Q214)</f>
        <v>0</v>
      </c>
      <c r="R214" s="93">
        <f>SUM('10:16'!R214)</f>
        <v>0</v>
      </c>
      <c r="S214" s="93">
        <f>SUM('10:16'!S214)</f>
        <v>0</v>
      </c>
      <c r="T214" s="93">
        <f>SUM('10:16'!T214)</f>
        <v>0</v>
      </c>
      <c r="U214" s="93">
        <f>SUM('10:16'!U214)</f>
        <v>0</v>
      </c>
      <c r="V214" s="196">
        <f t="shared" si="36"/>
        <v>0</v>
      </c>
      <c r="W214" s="33" t="str">
        <f t="shared" si="37"/>
        <v/>
      </c>
      <c r="X214" s="93">
        <f>SUM('10:16'!X214)</f>
        <v>0</v>
      </c>
      <c r="Y214" s="93">
        <f>SUM('10:16'!Y214)</f>
        <v>0</v>
      </c>
      <c r="Z214" s="93">
        <f>SUM('10:16'!Z214)</f>
        <v>0</v>
      </c>
      <c r="AA214" s="93">
        <f>SUM('10:16'!AA214)</f>
        <v>0</v>
      </c>
      <c r="AB214" s="25"/>
      <c r="AC214" s="54"/>
      <c r="AD214" s="32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SUM('10:16'!G215)</f>
        <v>0</v>
      </c>
      <c r="H215" s="315">
        <f t="shared" si="34"/>
        <v>0</v>
      </c>
      <c r="I215" s="93">
        <f>SUM('10:16'!I215)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SUM('10:16'!N215)</f>
        <v>0</v>
      </c>
      <c r="O215" s="93">
        <f>SUM('10:16'!O215)</f>
        <v>0</v>
      </c>
      <c r="P215" s="93">
        <f>SUM('10:16'!P215)</f>
        <v>0</v>
      </c>
      <c r="Q215" s="93">
        <f>SUM('10:16'!Q215)</f>
        <v>0</v>
      </c>
      <c r="R215" s="93">
        <f>SUM('10:16'!R215)</f>
        <v>0</v>
      </c>
      <c r="S215" s="93">
        <f>SUM('10:16'!S215)</f>
        <v>0</v>
      </c>
      <c r="T215" s="93">
        <f>SUM('10:16'!T215)</f>
        <v>0</v>
      </c>
      <c r="U215" s="93">
        <f>SUM('10:16'!U215)</f>
        <v>0</v>
      </c>
      <c r="V215" s="196">
        <f t="shared" si="36"/>
        <v>0</v>
      </c>
      <c r="W215" s="33" t="str">
        <f t="shared" si="37"/>
        <v/>
      </c>
      <c r="X215" s="93">
        <f>SUM('10:16'!X215)</f>
        <v>0</v>
      </c>
      <c r="Y215" s="93">
        <f>SUM('10:16'!Y215)</f>
        <v>0</v>
      </c>
      <c r="Z215" s="93">
        <f>SUM('10:16'!Z215)</f>
        <v>0</v>
      </c>
      <c r="AA215" s="93">
        <f>SUM('10:16'!AA215)</f>
        <v>0</v>
      </c>
      <c r="AB215" s="73"/>
      <c r="AC215" s="54"/>
      <c r="AD215" s="32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SUM('10:16'!G216)</f>
        <v>0</v>
      </c>
      <c r="H216" s="315">
        <f t="shared" si="34"/>
        <v>0</v>
      </c>
      <c r="I216" s="93">
        <f>SUM('10:16'!I216)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SUM('10:16'!N216)</f>
        <v>0</v>
      </c>
      <c r="O216" s="93">
        <f>SUM('10:16'!O216)</f>
        <v>0</v>
      </c>
      <c r="P216" s="93">
        <f>SUM('10:16'!P216)</f>
        <v>0</v>
      </c>
      <c r="Q216" s="93">
        <f>SUM('10:16'!Q216)</f>
        <v>0</v>
      </c>
      <c r="R216" s="93">
        <f>SUM('10:16'!R216)</f>
        <v>0</v>
      </c>
      <c r="S216" s="93">
        <f>SUM('10:16'!S216)</f>
        <v>0</v>
      </c>
      <c r="T216" s="93">
        <f>SUM('10:16'!T216)</f>
        <v>0</v>
      </c>
      <c r="U216" s="93">
        <f>SUM('10:16'!U216)</f>
        <v>0</v>
      </c>
      <c r="V216" s="196">
        <f t="shared" si="36"/>
        <v>0</v>
      </c>
      <c r="W216" s="33" t="str">
        <f t="shared" si="37"/>
        <v/>
      </c>
      <c r="X216" s="93">
        <f>SUM('10:16'!X216)</f>
        <v>0</v>
      </c>
      <c r="Y216" s="93">
        <f>SUM('10:16'!Y216)</f>
        <v>0</v>
      </c>
      <c r="Z216" s="93">
        <f>SUM('10:16'!Z216)</f>
        <v>0</v>
      </c>
      <c r="AA216" s="93">
        <f>SUM('10:16'!AA216)</f>
        <v>0</v>
      </c>
      <c r="AB216" s="25"/>
      <c r="AC216" s="54"/>
      <c r="AD216" s="32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SUM('10:16'!G217)</f>
        <v>0</v>
      </c>
      <c r="H217" s="315">
        <f t="shared" si="34"/>
        <v>0</v>
      </c>
      <c r="I217" s="93">
        <f>SUM('10:16'!I217)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SUM('10:16'!N217)</f>
        <v>0</v>
      </c>
      <c r="O217" s="93">
        <f>SUM('10:16'!O217)</f>
        <v>0</v>
      </c>
      <c r="P217" s="93">
        <f>SUM('10:16'!P217)</f>
        <v>0</v>
      </c>
      <c r="Q217" s="93">
        <f>SUM('10:16'!Q217)</f>
        <v>0</v>
      </c>
      <c r="R217" s="93">
        <f>SUM('10:16'!R217)</f>
        <v>0</v>
      </c>
      <c r="S217" s="93">
        <f>SUM('10:16'!S217)</f>
        <v>0</v>
      </c>
      <c r="T217" s="93">
        <f>SUM('10:16'!T217)</f>
        <v>0</v>
      </c>
      <c r="U217" s="93">
        <f>SUM('10:16'!U217)</f>
        <v>0</v>
      </c>
      <c r="V217" s="196">
        <f t="shared" si="36"/>
        <v>0</v>
      </c>
      <c r="W217" s="33" t="str">
        <f t="shared" si="37"/>
        <v/>
      </c>
      <c r="X217" s="93">
        <f>SUM('10:16'!X217)</f>
        <v>0</v>
      </c>
      <c r="Y217" s="93">
        <f>SUM('10:16'!Y217)</f>
        <v>0</v>
      </c>
      <c r="Z217" s="93">
        <f>SUM('10:16'!Z217)</f>
        <v>0</v>
      </c>
      <c r="AA217" s="93">
        <f>SUM('10:16'!AA217)</f>
        <v>0</v>
      </c>
      <c r="AB217" s="25"/>
      <c r="AC217" s="54"/>
      <c r="AD217" s="32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SUM('10:16'!G218)</f>
        <v>0</v>
      </c>
      <c r="H218" s="315">
        <f t="shared" si="34"/>
        <v>0</v>
      </c>
      <c r="I218" s="93">
        <f>SUM('10:16'!I218)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SUM('10:16'!N218)</f>
        <v>0</v>
      </c>
      <c r="O218" s="93">
        <f>SUM('10:16'!O218)</f>
        <v>0</v>
      </c>
      <c r="P218" s="93">
        <f>SUM('10:16'!P218)</f>
        <v>0</v>
      </c>
      <c r="Q218" s="93">
        <f>SUM('10:16'!Q218)</f>
        <v>0</v>
      </c>
      <c r="R218" s="93">
        <f>SUM('10:16'!R218)</f>
        <v>0</v>
      </c>
      <c r="S218" s="93">
        <f>SUM('10:16'!S218)</f>
        <v>0</v>
      </c>
      <c r="T218" s="93">
        <f>SUM('10:16'!T218)</f>
        <v>0</v>
      </c>
      <c r="U218" s="93">
        <f>SUM('10:16'!U218)</f>
        <v>0</v>
      </c>
      <c r="V218" s="196">
        <f t="shared" si="36"/>
        <v>0</v>
      </c>
      <c r="W218" s="33" t="str">
        <f t="shared" si="37"/>
        <v/>
      </c>
      <c r="X218" s="93">
        <f>SUM('10:16'!X218)</f>
        <v>0</v>
      </c>
      <c r="Y218" s="93">
        <f>SUM('10:16'!Y218)</f>
        <v>0</v>
      </c>
      <c r="Z218" s="93">
        <f>SUM('10:16'!Z218)</f>
        <v>0</v>
      </c>
      <c r="AA218" s="93">
        <f>SUM('10:16'!AA218)</f>
        <v>0</v>
      </c>
      <c r="AB218" s="25"/>
      <c r="AC218" s="54"/>
      <c r="AD218" s="32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SUM('10:16'!G219)</f>
        <v>0</v>
      </c>
      <c r="H219" s="315">
        <f t="shared" si="34"/>
        <v>0</v>
      </c>
      <c r="I219" s="93">
        <f>SUM('10:16'!I219)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SUM('10:16'!N219)</f>
        <v>0</v>
      </c>
      <c r="O219" s="93">
        <f>SUM('10:16'!O219)</f>
        <v>0</v>
      </c>
      <c r="P219" s="93">
        <f>SUM('10:16'!P219)</f>
        <v>0</v>
      </c>
      <c r="Q219" s="93">
        <f>SUM('10:16'!Q219)</f>
        <v>0</v>
      </c>
      <c r="R219" s="93">
        <f>SUM('10:16'!R219)</f>
        <v>0</v>
      </c>
      <c r="S219" s="93">
        <f>SUM('10:16'!S219)</f>
        <v>0</v>
      </c>
      <c r="T219" s="93">
        <f>SUM('10:16'!T219)</f>
        <v>0</v>
      </c>
      <c r="U219" s="93">
        <f>SUM('10:16'!U219)</f>
        <v>0</v>
      </c>
      <c r="V219" s="196">
        <f t="shared" si="36"/>
        <v>0</v>
      </c>
      <c r="W219" s="33" t="str">
        <f t="shared" si="37"/>
        <v/>
      </c>
      <c r="X219" s="93">
        <f>SUM('10:16'!X219)</f>
        <v>0</v>
      </c>
      <c r="Y219" s="93">
        <f>SUM('10:16'!Y219)</f>
        <v>0</v>
      </c>
      <c r="Z219" s="93">
        <f>SUM('10:16'!Z219)</f>
        <v>0</v>
      </c>
      <c r="AA219" s="93">
        <f>SUM('10:16'!AA219)</f>
        <v>0</v>
      </c>
      <c r="AB219" s="25"/>
      <c r="AC219" s="54"/>
      <c r="AD219" s="32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SUM('10:16'!G220)</f>
        <v>0</v>
      </c>
      <c r="H220" s="315">
        <f t="shared" si="34"/>
        <v>0</v>
      </c>
      <c r="I220" s="93">
        <f>SUM('10:16'!I220)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SUM('10:16'!N220)</f>
        <v>0</v>
      </c>
      <c r="O220" s="93">
        <f>SUM('10:16'!O220)</f>
        <v>0</v>
      </c>
      <c r="P220" s="93">
        <f>SUM('10:16'!P220)</f>
        <v>0</v>
      </c>
      <c r="Q220" s="93">
        <f>SUM('10:16'!Q220)</f>
        <v>0</v>
      </c>
      <c r="R220" s="93">
        <f>SUM('10:16'!R220)</f>
        <v>0</v>
      </c>
      <c r="S220" s="93">
        <f>SUM('10:16'!S220)</f>
        <v>0</v>
      </c>
      <c r="T220" s="93">
        <f>SUM('10:16'!T220)</f>
        <v>0</v>
      </c>
      <c r="U220" s="93">
        <f>SUM('10:16'!U220)</f>
        <v>0</v>
      </c>
      <c r="V220" s="196"/>
      <c r="W220" s="33"/>
      <c r="X220" s="93">
        <f>SUM('10:16'!X220)</f>
        <v>0</v>
      </c>
      <c r="Y220" s="93">
        <f>SUM('10:16'!Y220)</f>
        <v>0</v>
      </c>
      <c r="Z220" s="93">
        <f>SUM('10:16'!Z220)</f>
        <v>0</v>
      </c>
      <c r="AA220" s="93">
        <f>SUM('10:16'!AA220)</f>
        <v>0</v>
      </c>
      <c r="AB220" s="25"/>
      <c r="AC220" s="54"/>
      <c r="AD220" s="32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SUM('10:16'!G221)</f>
        <v>0</v>
      </c>
      <c r="H221" s="315">
        <f t="shared" si="34"/>
        <v>0</v>
      </c>
      <c r="I221" s="93">
        <f>SUM('10:16'!I221)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SUM('10:16'!N221)</f>
        <v>0</v>
      </c>
      <c r="O221" s="93">
        <f>SUM('10:16'!O221)</f>
        <v>0</v>
      </c>
      <c r="P221" s="93">
        <f>SUM('10:16'!P221)</f>
        <v>0</v>
      </c>
      <c r="Q221" s="93">
        <f>SUM('10:16'!Q221)</f>
        <v>0</v>
      </c>
      <c r="R221" s="93">
        <f>SUM('10:16'!R221)</f>
        <v>0</v>
      </c>
      <c r="S221" s="93">
        <f>SUM('10:16'!S221)</f>
        <v>0</v>
      </c>
      <c r="T221" s="93">
        <f>SUM('10:16'!T221)</f>
        <v>0</v>
      </c>
      <c r="U221" s="93">
        <f>SUM('10:16'!U221)</f>
        <v>0</v>
      </c>
      <c r="V221" s="196"/>
      <c r="W221" s="33"/>
      <c r="X221" s="93">
        <f>SUM('10:16'!X221)</f>
        <v>0</v>
      </c>
      <c r="Y221" s="93">
        <f>SUM('10:16'!Y221)</f>
        <v>0</v>
      </c>
      <c r="Z221" s="93">
        <f>SUM('10:16'!Z221)</f>
        <v>0</v>
      </c>
      <c r="AA221" s="93">
        <f>SUM('10:16'!AA221)</f>
        <v>0</v>
      </c>
      <c r="AB221" s="25"/>
      <c r="AC221" s="54"/>
      <c r="AD221" s="32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SUM('10:16'!G222)</f>
        <v>0</v>
      </c>
      <c r="H222" s="315">
        <f t="shared" si="34"/>
        <v>0</v>
      </c>
      <c r="I222" s="93">
        <f>SUM('10:16'!I222)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SUM('10:16'!N222)</f>
        <v>0</v>
      </c>
      <c r="O222" s="93">
        <f>SUM('10:16'!O222)</f>
        <v>0</v>
      </c>
      <c r="P222" s="93">
        <f>SUM('10:16'!P222)</f>
        <v>0</v>
      </c>
      <c r="Q222" s="93">
        <f>SUM('10:16'!Q222)</f>
        <v>0</v>
      </c>
      <c r="R222" s="93">
        <f>SUM('10:16'!R222)</f>
        <v>0</v>
      </c>
      <c r="S222" s="93">
        <f>SUM('10:16'!S222)</f>
        <v>0</v>
      </c>
      <c r="T222" s="93">
        <f>SUM('10:16'!T222)</f>
        <v>0</v>
      </c>
      <c r="U222" s="93">
        <f>SUM('10:16'!U222)</f>
        <v>0</v>
      </c>
      <c r="V222" s="196"/>
      <c r="W222" s="33"/>
      <c r="X222" s="93">
        <f>SUM('10:16'!X222)</f>
        <v>0</v>
      </c>
      <c r="Y222" s="93">
        <f>SUM('10:16'!Y222)</f>
        <v>0</v>
      </c>
      <c r="Z222" s="93">
        <f>SUM('10:16'!Z222)</f>
        <v>0</v>
      </c>
      <c r="AA222" s="93">
        <f>SUM('10:16'!AA222)</f>
        <v>0</v>
      </c>
      <c r="AB222" s="25"/>
      <c r="AC222" s="54"/>
      <c r="AD222" s="32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SUM('10:16'!G223)</f>
        <v>0</v>
      </c>
      <c r="H223" s="315">
        <f t="shared" si="34"/>
        <v>0</v>
      </c>
      <c r="I223" s="93">
        <f>SUM('10:16'!I223)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SUM('10:16'!N223)</f>
        <v>0</v>
      </c>
      <c r="O223" s="93">
        <f>SUM('10:16'!O223)</f>
        <v>0</v>
      </c>
      <c r="P223" s="93">
        <f>SUM('10:16'!P223)</f>
        <v>0</v>
      </c>
      <c r="Q223" s="93">
        <f>SUM('10:16'!Q223)</f>
        <v>0</v>
      </c>
      <c r="R223" s="93">
        <f>SUM('10:16'!R223)</f>
        <v>0</v>
      </c>
      <c r="S223" s="93">
        <f>SUM('10:16'!S223)</f>
        <v>0</v>
      </c>
      <c r="T223" s="93">
        <f>SUM('10:16'!T223)</f>
        <v>0</v>
      </c>
      <c r="U223" s="93">
        <f>SUM('10:16'!U223)</f>
        <v>0</v>
      </c>
      <c r="V223" s="196"/>
      <c r="W223" s="33"/>
      <c r="X223" s="93">
        <f>SUM('10:16'!X223)</f>
        <v>0</v>
      </c>
      <c r="Y223" s="93">
        <f>SUM('10:16'!Y223)</f>
        <v>0</v>
      </c>
      <c r="Z223" s="93">
        <f>SUM('10:16'!Z223)</f>
        <v>0</v>
      </c>
      <c r="AA223" s="93">
        <f>SUM('10:16'!AA223)</f>
        <v>0</v>
      </c>
      <c r="AB223" s="25"/>
      <c r="AC223" s="54"/>
      <c r="AD223" s="32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SUM('10:16'!G224)</f>
        <v>0</v>
      </c>
      <c r="H224" s="315">
        <f t="shared" si="34"/>
        <v>0</v>
      </c>
      <c r="I224" s="93">
        <f>SUM('10:16'!I224)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SUM('10:16'!N224)</f>
        <v>0</v>
      </c>
      <c r="O224" s="93">
        <f>SUM('10:16'!O224)</f>
        <v>0</v>
      </c>
      <c r="P224" s="93">
        <f>SUM('10:16'!P224)</f>
        <v>0</v>
      </c>
      <c r="Q224" s="93">
        <f>SUM('10:16'!Q224)</f>
        <v>0</v>
      </c>
      <c r="R224" s="93">
        <f>SUM('10:16'!R224)</f>
        <v>0</v>
      </c>
      <c r="S224" s="93">
        <f>SUM('10:16'!S224)</f>
        <v>0</v>
      </c>
      <c r="T224" s="93">
        <f>SUM('10:16'!T224)</f>
        <v>0</v>
      </c>
      <c r="U224" s="93">
        <f>SUM('10:16'!U224)</f>
        <v>0</v>
      </c>
      <c r="V224" s="196"/>
      <c r="W224" s="33"/>
      <c r="X224" s="93">
        <f>SUM('10:16'!X224)</f>
        <v>0</v>
      </c>
      <c r="Y224" s="93">
        <f>SUM('10:16'!Y224)</f>
        <v>0</v>
      </c>
      <c r="Z224" s="93">
        <f>SUM('10:16'!Z224)</f>
        <v>0</v>
      </c>
      <c r="AA224" s="93">
        <f>SUM('10:16'!AA224)</f>
        <v>0</v>
      </c>
      <c r="AB224" s="25"/>
      <c r="AC224" s="54"/>
      <c r="AD224" s="32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SUM('10:16'!G225)</f>
        <v>0</v>
      </c>
      <c r="H225" s="315">
        <f t="shared" si="34"/>
        <v>0</v>
      </c>
      <c r="I225" s="93">
        <f>SUM('10:16'!I225)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SUM('10:16'!N225)</f>
        <v>0</v>
      </c>
      <c r="O225" s="93">
        <f>SUM('10:16'!O225)</f>
        <v>0</v>
      </c>
      <c r="P225" s="93">
        <f>SUM('10:16'!P225)</f>
        <v>0</v>
      </c>
      <c r="Q225" s="93">
        <f>SUM('10:16'!Q225)</f>
        <v>0</v>
      </c>
      <c r="R225" s="93">
        <f>SUM('10:16'!R225)</f>
        <v>0</v>
      </c>
      <c r="S225" s="93">
        <f>SUM('10:16'!S225)</f>
        <v>0</v>
      </c>
      <c r="T225" s="93">
        <f>SUM('10:16'!T225)</f>
        <v>0</v>
      </c>
      <c r="U225" s="93">
        <f>SUM('10:16'!U225)</f>
        <v>0</v>
      </c>
      <c r="V225" s="196"/>
      <c r="W225" s="33"/>
      <c r="X225" s="93">
        <f>SUM('10:16'!X225)</f>
        <v>0</v>
      </c>
      <c r="Y225" s="93">
        <f>SUM('10:16'!Y225)</f>
        <v>0</v>
      </c>
      <c r="Z225" s="93">
        <f>SUM('10:16'!Z225)</f>
        <v>0</v>
      </c>
      <c r="AA225" s="93">
        <f>SUM('10:16'!AA225)</f>
        <v>0</v>
      </c>
      <c r="AB225" s="25"/>
      <c r="AC225" s="54"/>
      <c r="AD225" s="32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SUM('10:16'!G226)</f>
        <v>0</v>
      </c>
      <c r="H226" s="315">
        <f t="shared" si="34"/>
        <v>0</v>
      </c>
      <c r="I226" s="93">
        <f>SUM('10:16'!I226)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SUM('10:16'!N226)</f>
        <v>0</v>
      </c>
      <c r="O226" s="93">
        <f>SUM('10:16'!O226)</f>
        <v>0</v>
      </c>
      <c r="P226" s="93">
        <f>SUM('10:16'!P226)</f>
        <v>0</v>
      </c>
      <c r="Q226" s="93">
        <f>SUM('10:16'!Q226)</f>
        <v>0</v>
      </c>
      <c r="R226" s="93">
        <f>SUM('10:16'!R226)</f>
        <v>0</v>
      </c>
      <c r="S226" s="93">
        <f>SUM('10:16'!S226)</f>
        <v>0</v>
      </c>
      <c r="T226" s="93">
        <f>SUM('10:16'!T226)</f>
        <v>0</v>
      </c>
      <c r="U226" s="93">
        <f>SUM('10:16'!U226)</f>
        <v>0</v>
      </c>
      <c r="V226" s="196"/>
      <c r="W226" s="33"/>
      <c r="X226" s="93">
        <f>SUM('10:16'!X226)</f>
        <v>0</v>
      </c>
      <c r="Y226" s="93">
        <f>SUM('10:16'!Y226)</f>
        <v>0</v>
      </c>
      <c r="Z226" s="93">
        <f>SUM('10:16'!Z226)</f>
        <v>0</v>
      </c>
      <c r="AA226" s="93">
        <f>SUM('10:16'!AA226)</f>
        <v>0</v>
      </c>
      <c r="AB226" s="25"/>
      <c r="AC226" s="54"/>
      <c r="AD226" s="32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SUM('10:16'!G227)</f>
        <v>0</v>
      </c>
      <c r="H227" s="315">
        <f t="shared" si="34"/>
        <v>0</v>
      </c>
      <c r="I227" s="93">
        <f>SUM('10:16'!I227)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SUM('10:16'!N227)</f>
        <v>0</v>
      </c>
      <c r="O227" s="93">
        <f>SUM('10:16'!O227)</f>
        <v>0</v>
      </c>
      <c r="P227" s="93">
        <f>SUM('10:16'!P227)</f>
        <v>0</v>
      </c>
      <c r="Q227" s="93">
        <f>SUM('10:16'!Q227)</f>
        <v>0</v>
      </c>
      <c r="R227" s="93">
        <f>SUM('10:16'!R227)</f>
        <v>0</v>
      </c>
      <c r="S227" s="93">
        <f>SUM('10:16'!S227)</f>
        <v>0</v>
      </c>
      <c r="T227" s="93">
        <f>SUM('10:16'!T227)</f>
        <v>0</v>
      </c>
      <c r="U227" s="93">
        <f>SUM('10:16'!U227)</f>
        <v>0</v>
      </c>
      <c r="V227" s="196"/>
      <c r="W227" s="33"/>
      <c r="X227" s="93">
        <f>SUM('10:16'!X227)</f>
        <v>0</v>
      </c>
      <c r="Y227" s="93">
        <f>SUM('10:16'!Y227)</f>
        <v>0</v>
      </c>
      <c r="Z227" s="93">
        <f>SUM('10:16'!Z227)</f>
        <v>0</v>
      </c>
      <c r="AA227" s="93">
        <f>SUM('10:16'!AA227)</f>
        <v>0</v>
      </c>
      <c r="AB227" s="25"/>
      <c r="AC227" s="54"/>
      <c r="AD227" s="32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SUM('10:16'!G228)</f>
        <v>0</v>
      </c>
      <c r="H228" s="315">
        <f t="shared" si="34"/>
        <v>0</v>
      </c>
      <c r="I228" s="93">
        <f>SUM('10:16'!I228)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SUM('10:16'!N228)</f>
        <v>0</v>
      </c>
      <c r="O228" s="93">
        <f>SUM('10:16'!O228)</f>
        <v>0</v>
      </c>
      <c r="P228" s="93">
        <f>SUM('10:16'!P228)</f>
        <v>0</v>
      </c>
      <c r="Q228" s="93">
        <f>SUM('10:16'!Q228)</f>
        <v>0</v>
      </c>
      <c r="R228" s="93">
        <f>SUM('10:16'!R228)</f>
        <v>0</v>
      </c>
      <c r="S228" s="93">
        <f>SUM('10:16'!S228)</f>
        <v>0</v>
      </c>
      <c r="T228" s="93">
        <f>SUM('10:16'!T228)</f>
        <v>0</v>
      </c>
      <c r="U228" s="93">
        <f>SUM('10:16'!U228)</f>
        <v>0</v>
      </c>
      <c r="V228" s="196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SUM('10:16'!X228)</f>
        <v>0</v>
      </c>
      <c r="Y228" s="93">
        <f>SUM('10:16'!Y228)</f>
        <v>0</v>
      </c>
      <c r="Z228" s="93">
        <f>SUM('10:16'!Z228)</f>
        <v>0</v>
      </c>
      <c r="AA228" s="93">
        <f>SUM('10:16'!AA228)</f>
        <v>0</v>
      </c>
      <c r="AB228" s="73"/>
      <c r="AC228" s="54"/>
      <c r="AD228" s="32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SUM('10:16'!G229)</f>
        <v>0</v>
      </c>
      <c r="H229" s="315">
        <f t="shared" si="34"/>
        <v>0</v>
      </c>
      <c r="I229" s="93">
        <f>SUM('10:16'!I229)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SUM('10:16'!N229)</f>
        <v>0</v>
      </c>
      <c r="O229" s="93">
        <f>SUM('10:16'!O229)</f>
        <v>0</v>
      </c>
      <c r="P229" s="93">
        <f>SUM('10:16'!P229)</f>
        <v>0</v>
      </c>
      <c r="Q229" s="93">
        <f>SUM('10:16'!Q229)</f>
        <v>0</v>
      </c>
      <c r="R229" s="93">
        <f>SUM('10:16'!R229)</f>
        <v>0</v>
      </c>
      <c r="S229" s="93">
        <f>SUM('10:16'!S229)</f>
        <v>0</v>
      </c>
      <c r="T229" s="93">
        <f>SUM('10:16'!T229)</f>
        <v>0</v>
      </c>
      <c r="U229" s="93">
        <f>SUM('10:16'!U229)</f>
        <v>0</v>
      </c>
      <c r="V229" s="196">
        <f t="shared" si="38"/>
        <v>0</v>
      </c>
      <c r="W229" s="33" t="str">
        <f t="shared" si="39"/>
        <v/>
      </c>
      <c r="X229" s="93">
        <f>SUM('10:16'!X229)</f>
        <v>0</v>
      </c>
      <c r="Y229" s="93">
        <f>SUM('10:16'!Y229)</f>
        <v>0</v>
      </c>
      <c r="Z229" s="93">
        <f>SUM('10:16'!Z229)</f>
        <v>0</v>
      </c>
      <c r="AA229" s="93">
        <f>SUM('10:16'!AA229)</f>
        <v>0</v>
      </c>
      <c r="AB229" s="73"/>
      <c r="AC229" s="54"/>
      <c r="AD229" s="32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SUM('10:16'!G230)</f>
        <v>0</v>
      </c>
      <c r="H230" s="315">
        <f t="shared" si="34"/>
        <v>0</v>
      </c>
      <c r="I230" s="93">
        <f>SUM('10:16'!I230)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SUM('10:16'!N230)</f>
        <v>0</v>
      </c>
      <c r="O230" s="93">
        <f>SUM('10:16'!O230)</f>
        <v>0</v>
      </c>
      <c r="P230" s="93">
        <f>SUM('10:16'!P230)</f>
        <v>0</v>
      </c>
      <c r="Q230" s="93">
        <f>SUM('10:16'!Q230)</f>
        <v>0</v>
      </c>
      <c r="R230" s="93">
        <f>SUM('10:16'!R230)</f>
        <v>0</v>
      </c>
      <c r="S230" s="93">
        <f>SUM('10:16'!S230)</f>
        <v>0</v>
      </c>
      <c r="T230" s="93">
        <f>SUM('10:16'!T230)</f>
        <v>0</v>
      </c>
      <c r="U230" s="93">
        <f>SUM('10:16'!U230)</f>
        <v>0</v>
      </c>
      <c r="V230" s="196">
        <f t="shared" si="38"/>
        <v>0</v>
      </c>
      <c r="W230" s="33" t="str">
        <f t="shared" si="39"/>
        <v/>
      </c>
      <c r="X230" s="93">
        <f>SUM('10:16'!X230)</f>
        <v>0</v>
      </c>
      <c r="Y230" s="93">
        <f>SUM('10:16'!Y230)</f>
        <v>0</v>
      </c>
      <c r="Z230" s="93">
        <f>SUM('10:16'!Z230)</f>
        <v>0</v>
      </c>
      <c r="AA230" s="93">
        <f>SUM('10:16'!AA230)</f>
        <v>0</v>
      </c>
      <c r="AB230" s="73"/>
      <c r="AC230" s="54"/>
      <c r="AD230" s="32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SUM('10:16'!G231)</f>
        <v>0</v>
      </c>
      <c r="H231" s="315">
        <f t="shared" si="34"/>
        <v>0</v>
      </c>
      <c r="I231" s="93">
        <f>SUM('10:16'!I231)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SUM('10:16'!N231)</f>
        <v>0</v>
      </c>
      <c r="O231" s="93">
        <f>SUM('10:16'!O231)</f>
        <v>0</v>
      </c>
      <c r="P231" s="93">
        <f>SUM('10:16'!P231)</f>
        <v>0</v>
      </c>
      <c r="Q231" s="93">
        <f>SUM('10:16'!Q231)</f>
        <v>0</v>
      </c>
      <c r="R231" s="93">
        <f>SUM('10:16'!R231)</f>
        <v>0</v>
      </c>
      <c r="S231" s="93">
        <f>SUM('10:16'!S231)</f>
        <v>0</v>
      </c>
      <c r="T231" s="93">
        <f>SUM('10:16'!T231)</f>
        <v>0</v>
      </c>
      <c r="U231" s="93">
        <f>SUM('10:16'!U231)</f>
        <v>0</v>
      </c>
      <c r="V231" s="196">
        <f t="shared" si="38"/>
        <v>0</v>
      </c>
      <c r="W231" s="33" t="str">
        <f t="shared" si="39"/>
        <v/>
      </c>
      <c r="X231" s="93">
        <f>SUM('10:16'!X231)</f>
        <v>0</v>
      </c>
      <c r="Y231" s="93">
        <f>SUM('10:16'!Y231)</f>
        <v>0</v>
      </c>
      <c r="Z231" s="93">
        <f>SUM('10:16'!Z231)</f>
        <v>0</v>
      </c>
      <c r="AA231" s="93">
        <f>SUM('10:16'!AA231)</f>
        <v>0</v>
      </c>
      <c r="AB231" s="73"/>
      <c r="AC231" s="54"/>
      <c r="AD231" s="32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SUM('10:16'!G232)</f>
        <v>0</v>
      </c>
      <c r="H232" s="315">
        <f t="shared" si="34"/>
        <v>0</v>
      </c>
      <c r="I232" s="93">
        <f>SUM('10:16'!I232)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SUM('10:16'!N232)</f>
        <v>0</v>
      </c>
      <c r="O232" s="93">
        <f>SUM('10:16'!O232)</f>
        <v>0</v>
      </c>
      <c r="P232" s="93">
        <f>SUM('10:16'!P232)</f>
        <v>0</v>
      </c>
      <c r="Q232" s="93">
        <f>SUM('10:16'!Q232)</f>
        <v>0</v>
      </c>
      <c r="R232" s="93">
        <f>SUM('10:16'!R232)</f>
        <v>0</v>
      </c>
      <c r="S232" s="93">
        <f>SUM('10:16'!S232)</f>
        <v>0</v>
      </c>
      <c r="T232" s="93">
        <f>SUM('10:16'!T232)</f>
        <v>0</v>
      </c>
      <c r="U232" s="93">
        <f>SUM('10:16'!U232)</f>
        <v>0</v>
      </c>
      <c r="V232" s="196">
        <f t="shared" si="38"/>
        <v>0</v>
      </c>
      <c r="W232" s="33" t="str">
        <f t="shared" si="39"/>
        <v/>
      </c>
      <c r="X232" s="93">
        <f>SUM('10:16'!X232)</f>
        <v>0</v>
      </c>
      <c r="Y232" s="93">
        <f>SUM('10:16'!Y232)</f>
        <v>0</v>
      </c>
      <c r="Z232" s="93">
        <f>SUM('10:16'!Z232)</f>
        <v>0</v>
      </c>
      <c r="AA232" s="93">
        <f>SUM('10:16'!AA232)</f>
        <v>0</v>
      </c>
      <c r="AB232" s="73"/>
      <c r="AC232" s="54"/>
      <c r="AD232" s="32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SUM('10:16'!G233)</f>
        <v>0</v>
      </c>
      <c r="H233" s="315">
        <f t="shared" si="34"/>
        <v>0</v>
      </c>
      <c r="I233" s="93">
        <f>SUM('10:16'!I233)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SUM('10:16'!N233)</f>
        <v>0</v>
      </c>
      <c r="O233" s="93">
        <f>SUM('10:16'!O233)</f>
        <v>0</v>
      </c>
      <c r="P233" s="93">
        <f>SUM('10:16'!P233)</f>
        <v>0</v>
      </c>
      <c r="Q233" s="93">
        <f>SUM('10:16'!Q233)</f>
        <v>0</v>
      </c>
      <c r="R233" s="93">
        <f>SUM('10:16'!R233)</f>
        <v>0</v>
      </c>
      <c r="S233" s="93">
        <f>SUM('10:16'!S233)</f>
        <v>0</v>
      </c>
      <c r="T233" s="93">
        <f>SUM('10:16'!T233)</f>
        <v>0</v>
      </c>
      <c r="U233" s="93">
        <f>SUM('10:16'!U233)</f>
        <v>0</v>
      </c>
      <c r="V233" s="196">
        <f t="shared" si="38"/>
        <v>0</v>
      </c>
      <c r="W233" s="33" t="str">
        <f t="shared" si="39"/>
        <v/>
      </c>
      <c r="X233" s="93">
        <f>SUM('10:16'!X233)</f>
        <v>0</v>
      </c>
      <c r="Y233" s="93">
        <f>SUM('10:16'!Y233)</f>
        <v>0</v>
      </c>
      <c r="Z233" s="93">
        <f>SUM('10:16'!Z233)</f>
        <v>0</v>
      </c>
      <c r="AA233" s="93">
        <f>SUM('10:16'!AA233)</f>
        <v>0</v>
      </c>
      <c r="AB233" s="73"/>
      <c r="AC233" s="54"/>
      <c r="AD233" s="32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SUM('10:16'!G234)</f>
        <v>0</v>
      </c>
      <c r="H234" s="315">
        <f t="shared" si="34"/>
        <v>0</v>
      </c>
      <c r="I234" s="93">
        <f>SUM('10:16'!I234)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SUM('10:16'!N234)</f>
        <v>0</v>
      </c>
      <c r="O234" s="93">
        <f>SUM('10:16'!O234)</f>
        <v>0</v>
      </c>
      <c r="P234" s="93">
        <f>SUM('10:16'!P234)</f>
        <v>0</v>
      </c>
      <c r="Q234" s="93">
        <f>SUM('10:16'!Q234)</f>
        <v>0</v>
      </c>
      <c r="R234" s="93">
        <f>SUM('10:16'!R234)</f>
        <v>0</v>
      </c>
      <c r="S234" s="93">
        <f>SUM('10:16'!S234)</f>
        <v>0</v>
      </c>
      <c r="T234" s="93">
        <f>SUM('10:16'!T234)</f>
        <v>0</v>
      </c>
      <c r="U234" s="93">
        <f>SUM('10:16'!U234)</f>
        <v>0</v>
      </c>
      <c r="V234" s="196">
        <f t="shared" si="38"/>
        <v>0</v>
      </c>
      <c r="W234" s="33" t="str">
        <f t="shared" si="39"/>
        <v/>
      </c>
      <c r="X234" s="93">
        <f>SUM('10:16'!X234)</f>
        <v>0</v>
      </c>
      <c r="Y234" s="93">
        <f>SUM('10:16'!Y234)</f>
        <v>0</v>
      </c>
      <c r="Z234" s="93">
        <f>SUM('10:16'!Z234)</f>
        <v>0</v>
      </c>
      <c r="AA234" s="93">
        <f>SUM('10:16'!AA234)</f>
        <v>0</v>
      </c>
      <c r="AB234" s="73"/>
      <c r="AC234" s="54"/>
      <c r="AD234" s="32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SUM('10:16'!G235)</f>
        <v>0</v>
      </c>
      <c r="H235" s="315">
        <f t="shared" si="34"/>
        <v>0</v>
      </c>
      <c r="I235" s="93">
        <f>SUM('10:16'!I235)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SUM('10:16'!N235)</f>
        <v>0</v>
      </c>
      <c r="O235" s="93">
        <f>SUM('10:16'!O235)</f>
        <v>0</v>
      </c>
      <c r="P235" s="93">
        <f>SUM('10:16'!P235)</f>
        <v>0</v>
      </c>
      <c r="Q235" s="93">
        <f>SUM('10:16'!Q235)</f>
        <v>0</v>
      </c>
      <c r="R235" s="93">
        <f>SUM('10:16'!R235)</f>
        <v>0</v>
      </c>
      <c r="S235" s="93">
        <f>SUM('10:16'!S235)</f>
        <v>0</v>
      </c>
      <c r="T235" s="93">
        <f>SUM('10:16'!T235)</f>
        <v>0</v>
      </c>
      <c r="U235" s="93">
        <f>SUM('10:16'!U235)</f>
        <v>0</v>
      </c>
      <c r="V235" s="196">
        <f t="shared" si="38"/>
        <v>0</v>
      </c>
      <c r="W235" s="33" t="str">
        <f t="shared" si="39"/>
        <v/>
      </c>
      <c r="X235" s="93">
        <f>SUM('10:16'!X235)</f>
        <v>0</v>
      </c>
      <c r="Y235" s="93">
        <f>SUM('10:16'!Y235)</f>
        <v>0</v>
      </c>
      <c r="Z235" s="93">
        <f>SUM('10:16'!Z235)</f>
        <v>0</v>
      </c>
      <c r="AA235" s="93">
        <f>SUM('10:16'!AA235)</f>
        <v>0</v>
      </c>
      <c r="AB235" s="73"/>
      <c r="AC235" s="54"/>
      <c r="AD235" s="32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SUM('10:16'!G236)</f>
        <v>0</v>
      </c>
      <c r="H236" s="315">
        <f t="shared" si="34"/>
        <v>0</v>
      </c>
      <c r="I236" s="93">
        <f>SUM('10:16'!I236)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SUM('10:16'!N236)</f>
        <v>0</v>
      </c>
      <c r="O236" s="93">
        <f>SUM('10:16'!O236)</f>
        <v>0</v>
      </c>
      <c r="P236" s="93">
        <f>SUM('10:16'!P236)</f>
        <v>0</v>
      </c>
      <c r="Q236" s="93">
        <f>SUM('10:16'!Q236)</f>
        <v>0</v>
      </c>
      <c r="R236" s="93">
        <f>SUM('10:16'!R236)</f>
        <v>0</v>
      </c>
      <c r="S236" s="93">
        <f>SUM('10:16'!S236)</f>
        <v>0</v>
      </c>
      <c r="T236" s="93">
        <f>SUM('10:16'!T236)</f>
        <v>0</v>
      </c>
      <c r="U236" s="93">
        <f>SUM('10:16'!U236)</f>
        <v>0</v>
      </c>
      <c r="V236" s="196">
        <f t="shared" si="38"/>
        <v>0</v>
      </c>
      <c r="W236" s="33" t="str">
        <f t="shared" si="39"/>
        <v/>
      </c>
      <c r="X236" s="93">
        <f>SUM('10:16'!X236)</f>
        <v>0</v>
      </c>
      <c r="Y236" s="93">
        <f>SUM('10:16'!Y236)</f>
        <v>0</v>
      </c>
      <c r="Z236" s="93">
        <f>SUM('10:16'!Z236)</f>
        <v>0</v>
      </c>
      <c r="AA236" s="93">
        <f>SUM('10:16'!AA236)</f>
        <v>0</v>
      </c>
      <c r="AB236" s="73"/>
      <c r="AC236" s="54"/>
      <c r="AD236" s="32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SUM('10:16'!G237)</f>
        <v>0</v>
      </c>
      <c r="H237" s="315">
        <f t="shared" si="34"/>
        <v>0</v>
      </c>
      <c r="I237" s="93">
        <f>SUM('10:16'!I237)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SUM('10:16'!N237)</f>
        <v>0</v>
      </c>
      <c r="O237" s="93">
        <f>SUM('10:16'!O237)</f>
        <v>0</v>
      </c>
      <c r="P237" s="93">
        <f>SUM('10:16'!P237)</f>
        <v>0</v>
      </c>
      <c r="Q237" s="93">
        <f>SUM('10:16'!Q237)</f>
        <v>0</v>
      </c>
      <c r="R237" s="93">
        <f>SUM('10:16'!R237)</f>
        <v>0</v>
      </c>
      <c r="S237" s="93">
        <f>SUM('10:16'!S237)</f>
        <v>0</v>
      </c>
      <c r="T237" s="93">
        <f>SUM('10:16'!T237)</f>
        <v>0</v>
      </c>
      <c r="U237" s="93">
        <f>SUM('10:16'!U237)</f>
        <v>0</v>
      </c>
      <c r="V237" s="196">
        <f t="shared" si="38"/>
        <v>0</v>
      </c>
      <c r="W237" s="33" t="str">
        <f t="shared" si="39"/>
        <v/>
      </c>
      <c r="X237" s="93">
        <f>SUM('10:16'!X237)</f>
        <v>0</v>
      </c>
      <c r="Y237" s="93">
        <f>SUM('10:16'!Y237)</f>
        <v>0</v>
      </c>
      <c r="Z237" s="93">
        <f>SUM('10:16'!Z237)</f>
        <v>0</v>
      </c>
      <c r="AA237" s="93">
        <f>SUM('10:16'!AA237)</f>
        <v>0</v>
      </c>
      <c r="AB237" s="73"/>
      <c r="AC237" s="54"/>
      <c r="AD237" s="32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SUM('10:16'!G238)</f>
        <v>0</v>
      </c>
      <c r="H238" s="315">
        <f t="shared" si="34"/>
        <v>0</v>
      </c>
      <c r="I238" s="93">
        <f>SUM('10:16'!I238)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2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SUM('10:16'!G239)</f>
        <v>0</v>
      </c>
      <c r="H239" s="315">
        <f t="shared" si="34"/>
        <v>0</v>
      </c>
      <c r="I239" s="93">
        <f>SUM('10:16'!I239)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SUM('10:16'!N239)</f>
        <v>0</v>
      </c>
      <c r="O239" s="93">
        <f>SUM('10:16'!O239)</f>
        <v>0</v>
      </c>
      <c r="P239" s="93">
        <f>SUM('10:16'!P239)</f>
        <v>0</v>
      </c>
      <c r="Q239" s="93">
        <f>SUM('10:16'!Q239)</f>
        <v>0</v>
      </c>
      <c r="R239" s="93">
        <f>SUM('10:16'!R239)</f>
        <v>0</v>
      </c>
      <c r="S239" s="93">
        <f>SUM('10:16'!S239)</f>
        <v>0</v>
      </c>
      <c r="T239" s="93">
        <f>SUM('10:16'!T239)</f>
        <v>0</v>
      </c>
      <c r="U239" s="93">
        <f>SUM('10:16'!U239)</f>
        <v>0</v>
      </c>
      <c r="V239" s="196"/>
      <c r="W239" s="33"/>
      <c r="X239" s="93">
        <f>SUM('10:16'!X239)</f>
        <v>0</v>
      </c>
      <c r="Y239" s="93">
        <f>SUM('10:16'!Y239)</f>
        <v>0</v>
      </c>
      <c r="Z239" s="93">
        <f>SUM('10:16'!Z239)</f>
        <v>0</v>
      </c>
      <c r="AA239" s="93">
        <f>SUM('10:16'!AA239)</f>
        <v>0</v>
      </c>
      <c r="AB239" s="73"/>
      <c r="AC239" s="54"/>
      <c r="AD239" s="32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SUM('10:16'!G240)</f>
        <v>0</v>
      </c>
      <c r="H240" s="315">
        <f t="shared" si="34"/>
        <v>0</v>
      </c>
      <c r="I240" s="93">
        <f>SUM('10:16'!I240)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SUM('10:16'!N240)</f>
        <v>0</v>
      </c>
      <c r="O240" s="93">
        <f>SUM('10:16'!O240)</f>
        <v>0</v>
      </c>
      <c r="P240" s="93">
        <f>SUM('10:16'!P240)</f>
        <v>0</v>
      </c>
      <c r="Q240" s="93">
        <f>SUM('10:16'!Q240)</f>
        <v>0</v>
      </c>
      <c r="R240" s="93">
        <f>SUM('10:16'!R240)</f>
        <v>0</v>
      </c>
      <c r="S240" s="93">
        <f>SUM('10:16'!S240)</f>
        <v>0</v>
      </c>
      <c r="T240" s="93">
        <f>SUM('10:16'!T240)</f>
        <v>0</v>
      </c>
      <c r="U240" s="93">
        <f>SUM('10:16'!U240)</f>
        <v>0</v>
      </c>
      <c r="V240" s="196">
        <f>SUM(X240:AA240)</f>
        <v>0</v>
      </c>
      <c r="W240" s="33" t="str">
        <f>IF(ISERROR(V240/G240),"",V240/G240)</f>
        <v/>
      </c>
      <c r="X240" s="93">
        <f>SUM('10:16'!X240)</f>
        <v>0</v>
      </c>
      <c r="Y240" s="93">
        <f>SUM('10:16'!Y240)</f>
        <v>0</v>
      </c>
      <c r="Z240" s="93">
        <f>SUM('10:16'!Z240)</f>
        <v>0</v>
      </c>
      <c r="AA240" s="93">
        <f>SUM('10:16'!AA240)</f>
        <v>0</v>
      </c>
      <c r="AB240" s="73"/>
      <c r="AC240" s="54"/>
      <c r="AD240" s="32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SUM('10:16'!G241)</f>
        <v>0</v>
      </c>
      <c r="H241" s="315">
        <f t="shared" si="34"/>
        <v>0</v>
      </c>
      <c r="I241" s="93">
        <f>SUM('10:16'!I241)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SUM('10:16'!N241)</f>
        <v>0</v>
      </c>
      <c r="O241" s="93">
        <f>SUM('10:16'!O241)</f>
        <v>0</v>
      </c>
      <c r="P241" s="93">
        <f>SUM('10:16'!P241)</f>
        <v>0</v>
      </c>
      <c r="Q241" s="93">
        <f>SUM('10:16'!Q241)</f>
        <v>0</v>
      </c>
      <c r="R241" s="93">
        <f>SUM('10:16'!R241)</f>
        <v>0</v>
      </c>
      <c r="S241" s="93">
        <f>SUM('10:16'!S241)</f>
        <v>0</v>
      </c>
      <c r="T241" s="93">
        <f>SUM('10:16'!T241)</f>
        <v>0</v>
      </c>
      <c r="U241" s="93">
        <f>SUM('10:16'!U241)</f>
        <v>0</v>
      </c>
      <c r="V241" s="196">
        <f>SUM(X241:AA241)</f>
        <v>0</v>
      </c>
      <c r="W241" s="33" t="str">
        <f>IF(ISERROR(V241/G241),"",V241/G241)</f>
        <v/>
      </c>
      <c r="X241" s="93">
        <f>SUM('10:16'!X241)</f>
        <v>0</v>
      </c>
      <c r="Y241" s="93">
        <f>SUM('10:16'!Y241)</f>
        <v>0</v>
      </c>
      <c r="Z241" s="93">
        <f>SUM('10:16'!Z241)</f>
        <v>0</v>
      </c>
      <c r="AA241" s="93">
        <f>SUM('10:16'!AA241)</f>
        <v>0</v>
      </c>
      <c r="AB241" s="73"/>
      <c r="AC241" s="54"/>
      <c r="AD241" s="32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SUM('10:16'!G242)</f>
        <v>0</v>
      </c>
      <c r="H242" s="315">
        <f t="shared" si="34"/>
        <v>0</v>
      </c>
      <c r="I242" s="93">
        <f>SUM('10:16'!I242)</f>
        <v>0</v>
      </c>
      <c r="J242" s="31"/>
      <c r="K242" s="35"/>
      <c r="L242" s="87"/>
      <c r="M242" s="36">
        <f t="shared" si="40"/>
        <v>0</v>
      </c>
      <c r="N242" s="93">
        <f>SUM('10:16'!N242)</f>
        <v>0</v>
      </c>
      <c r="O242" s="93">
        <f>SUM('10:16'!O242)</f>
        <v>0</v>
      </c>
      <c r="P242" s="93">
        <f>SUM('10:16'!P242)</f>
        <v>0</v>
      </c>
      <c r="Q242" s="93">
        <f>SUM('10:16'!Q242)</f>
        <v>0</v>
      </c>
      <c r="R242" s="93">
        <f>SUM('10:16'!R242)</f>
        <v>0</v>
      </c>
      <c r="S242" s="93">
        <f>SUM('10:16'!S242)</f>
        <v>0</v>
      </c>
      <c r="T242" s="93">
        <f>SUM('10:16'!T242)</f>
        <v>0</v>
      </c>
      <c r="U242" s="93">
        <f>SUM('10:16'!U242)</f>
        <v>0</v>
      </c>
      <c r="V242" s="196"/>
      <c r="W242" s="33"/>
      <c r="X242" s="93">
        <f>SUM('10:16'!X242)</f>
        <v>0</v>
      </c>
      <c r="Y242" s="93">
        <f>SUM('10:16'!Y242)</f>
        <v>0</v>
      </c>
      <c r="Z242" s="93">
        <f>SUM('10:16'!Z242)</f>
        <v>0</v>
      </c>
      <c r="AA242" s="93">
        <f>SUM('10:16'!AA242)</f>
        <v>0</v>
      </c>
      <c r="AB242" s="73"/>
      <c r="AC242" s="54"/>
      <c r="AD242" s="32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SUM('10:16'!G243)</f>
        <v>0</v>
      </c>
      <c r="H243" s="315">
        <f t="shared" si="34"/>
        <v>0</v>
      </c>
      <c r="I243" s="93">
        <f>SUM('10:16'!I243)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SUM('10:16'!N243)</f>
        <v>0</v>
      </c>
      <c r="O243" s="93">
        <f>SUM('10:16'!O243)</f>
        <v>0</v>
      </c>
      <c r="P243" s="93">
        <f>SUM('10:16'!P243)</f>
        <v>0</v>
      </c>
      <c r="Q243" s="93">
        <f>SUM('10:16'!Q243)</f>
        <v>0</v>
      </c>
      <c r="R243" s="93">
        <f>SUM('10:16'!R243)</f>
        <v>0</v>
      </c>
      <c r="S243" s="93">
        <f>SUM('10:16'!S243)</f>
        <v>0</v>
      </c>
      <c r="T243" s="93">
        <f>SUM('10:16'!T243)</f>
        <v>0</v>
      </c>
      <c r="U243" s="93">
        <f>SUM('10:16'!U243)</f>
        <v>0</v>
      </c>
      <c r="V243" s="196">
        <f>SUM(X243:AA243)</f>
        <v>0</v>
      </c>
      <c r="W243" s="33" t="str">
        <f>IF(ISERROR(V243/G243),"",V243/G243)</f>
        <v/>
      </c>
      <c r="X243" s="93">
        <f>SUM('10:16'!X243)</f>
        <v>0</v>
      </c>
      <c r="Y243" s="93">
        <f>SUM('10:16'!Y243)</f>
        <v>0</v>
      </c>
      <c r="Z243" s="93">
        <f>SUM('10:16'!Z243)</f>
        <v>0</v>
      </c>
      <c r="AA243" s="93">
        <f>SUM('10:16'!AA243)</f>
        <v>0</v>
      </c>
      <c r="AB243" s="73"/>
      <c r="AC243" s="54"/>
      <c r="AD243" s="32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SUM('10:16'!G244)</f>
        <v>0</v>
      </c>
      <c r="H244" s="315">
        <f t="shared" si="34"/>
        <v>0</v>
      </c>
      <c r="I244" s="93">
        <f>SUM('10:16'!I244)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SUM('10:16'!N244)</f>
        <v>0</v>
      </c>
      <c r="O244" s="93">
        <f>SUM('10:16'!O244)</f>
        <v>0</v>
      </c>
      <c r="P244" s="93">
        <f>SUM('10:16'!P244)</f>
        <v>0</v>
      </c>
      <c r="Q244" s="93">
        <f>SUM('10:16'!Q244)</f>
        <v>0</v>
      </c>
      <c r="R244" s="93">
        <f>SUM('10:16'!R244)</f>
        <v>0</v>
      </c>
      <c r="S244" s="93">
        <f>SUM('10:16'!S244)</f>
        <v>0</v>
      </c>
      <c r="T244" s="93">
        <f>SUM('10:16'!T244)</f>
        <v>0</v>
      </c>
      <c r="U244" s="93">
        <f>SUM('10:16'!U244)</f>
        <v>0</v>
      </c>
      <c r="V244" s="196">
        <f>SUM(X244:AA244)</f>
        <v>0</v>
      </c>
      <c r="W244" s="33" t="str">
        <f>IF(ISERROR(V244/G244),"",V244/G244)</f>
        <v/>
      </c>
      <c r="X244" s="93">
        <f>SUM('10:16'!X244)</f>
        <v>0</v>
      </c>
      <c r="Y244" s="93">
        <f>SUM('10:16'!Y244)</f>
        <v>0</v>
      </c>
      <c r="Z244" s="93">
        <f>SUM('10:16'!Z244)</f>
        <v>0</v>
      </c>
      <c r="AA244" s="93">
        <f>SUM('10:16'!AA244)</f>
        <v>0</v>
      </c>
      <c r="AB244" s="73"/>
      <c r="AC244" s="54"/>
      <c r="AD244" s="32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SUM('10:16'!G245)</f>
        <v>0</v>
      </c>
      <c r="H245" s="315">
        <f t="shared" si="34"/>
        <v>0</v>
      </c>
      <c r="I245" s="93">
        <f>SUM('10:16'!I245)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SUM('10:16'!N245)</f>
        <v>0</v>
      </c>
      <c r="O245" s="93">
        <f>SUM('10:16'!O245)</f>
        <v>0</v>
      </c>
      <c r="P245" s="93">
        <f>SUM('10:16'!P245)</f>
        <v>0</v>
      </c>
      <c r="Q245" s="93">
        <f>SUM('10:16'!Q245)</f>
        <v>0</v>
      </c>
      <c r="R245" s="93">
        <f>SUM('10:16'!R245)</f>
        <v>0</v>
      </c>
      <c r="S245" s="93">
        <f>SUM('10:16'!S245)</f>
        <v>0</v>
      </c>
      <c r="T245" s="93">
        <f>SUM('10:16'!T245)</f>
        <v>0</v>
      </c>
      <c r="U245" s="93">
        <f>SUM('10:16'!U245)</f>
        <v>0</v>
      </c>
      <c r="V245" s="196">
        <f>SUM(X245:AA245)</f>
        <v>0</v>
      </c>
      <c r="W245" s="33" t="str">
        <f>IF(ISERROR(V245/G245),"",V245/G245)</f>
        <v/>
      </c>
      <c r="X245" s="93">
        <f>SUM('10:16'!X245)</f>
        <v>0</v>
      </c>
      <c r="Y245" s="93">
        <f>SUM('10:16'!Y245)</f>
        <v>0</v>
      </c>
      <c r="Z245" s="93">
        <f>SUM('10:16'!Z245)</f>
        <v>0</v>
      </c>
      <c r="AA245" s="93">
        <f>SUM('10:16'!AA245)</f>
        <v>0</v>
      </c>
      <c r="AB245" s="73"/>
      <c r="AC245" s="54"/>
      <c r="AD245" s="32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SUM('10:16'!G246)</f>
        <v>0</v>
      </c>
      <c r="H246" s="315">
        <f t="shared" si="34"/>
        <v>0</v>
      </c>
      <c r="I246" s="93">
        <f>SUM('10:16'!I246)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SUM('10:16'!N246)</f>
        <v>0</v>
      </c>
      <c r="O246" s="93">
        <f>SUM('10:16'!O246)</f>
        <v>0</v>
      </c>
      <c r="P246" s="93">
        <f>SUM('10:16'!P246)</f>
        <v>0</v>
      </c>
      <c r="Q246" s="93">
        <f>SUM('10:16'!Q246)</f>
        <v>0</v>
      </c>
      <c r="R246" s="93">
        <f>SUM('10:16'!R246)</f>
        <v>0</v>
      </c>
      <c r="S246" s="93">
        <f>SUM('10:16'!S246)</f>
        <v>0</v>
      </c>
      <c r="T246" s="93">
        <f>SUM('10:16'!T246)</f>
        <v>0</v>
      </c>
      <c r="U246" s="93">
        <f>SUM('10:16'!U246)</f>
        <v>0</v>
      </c>
      <c r="V246" s="196">
        <f>SUM(X246:AA246)</f>
        <v>0</v>
      </c>
      <c r="W246" s="33" t="str">
        <f>IF(ISERROR(V246/G246),"",V246/G246)</f>
        <v/>
      </c>
      <c r="X246" s="93">
        <f>SUM('10:16'!X246)</f>
        <v>0</v>
      </c>
      <c r="Y246" s="93">
        <f>SUM('10:16'!Y246)</f>
        <v>0</v>
      </c>
      <c r="Z246" s="93">
        <f>SUM('10:16'!Z246)</f>
        <v>0</v>
      </c>
      <c r="AA246" s="93">
        <f>SUM('10:16'!AA246)</f>
        <v>0</v>
      </c>
      <c r="AB246" s="73"/>
      <c r="AC246" s="54"/>
      <c r="AD246" s="32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SUM('10:16'!G247)</f>
        <v>0</v>
      </c>
      <c r="H247" s="315">
        <f t="shared" si="34"/>
        <v>0</v>
      </c>
      <c r="I247" s="93">
        <f>SUM('10:16'!I247)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SUM('10:16'!N247)</f>
        <v>0</v>
      </c>
      <c r="O247" s="93">
        <f>SUM('10:16'!O247)</f>
        <v>0</v>
      </c>
      <c r="P247" s="93">
        <f>SUM('10:16'!P247)</f>
        <v>0</v>
      </c>
      <c r="Q247" s="93">
        <f>SUM('10:16'!Q247)</f>
        <v>0</v>
      </c>
      <c r="R247" s="93">
        <f>SUM('10:16'!R247)</f>
        <v>0</v>
      </c>
      <c r="S247" s="93">
        <f>SUM('10:16'!S247)</f>
        <v>0</v>
      </c>
      <c r="T247" s="93">
        <f>SUM('10:16'!T247)</f>
        <v>0</v>
      </c>
      <c r="U247" s="93">
        <f>SUM('10:16'!U247)</f>
        <v>0</v>
      </c>
      <c r="V247" s="196"/>
      <c r="W247" s="33"/>
      <c r="X247" s="93">
        <f>SUM('10:16'!X247)</f>
        <v>0</v>
      </c>
      <c r="Y247" s="93">
        <f>SUM('10:16'!Y247)</f>
        <v>0</v>
      </c>
      <c r="Z247" s="93">
        <f>SUM('10:16'!Z247)</f>
        <v>0</v>
      </c>
      <c r="AA247" s="93">
        <f>SUM('10:16'!AA247)</f>
        <v>0</v>
      </c>
      <c r="AB247" s="73"/>
      <c r="AC247" s="54"/>
      <c r="AD247" s="32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SUM('10:16'!G248)</f>
        <v>0</v>
      </c>
      <c r="H248" s="315">
        <f t="shared" si="34"/>
        <v>0</v>
      </c>
      <c r="I248" s="93">
        <f>SUM('10:16'!I248)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SUM('10:16'!N248)</f>
        <v>0</v>
      </c>
      <c r="O248" s="93">
        <f>SUM('10:16'!O248)</f>
        <v>0</v>
      </c>
      <c r="P248" s="93">
        <f>SUM('10:16'!P248)</f>
        <v>0</v>
      </c>
      <c r="Q248" s="93">
        <f>SUM('10:16'!Q248)</f>
        <v>0</v>
      </c>
      <c r="R248" s="93">
        <f>SUM('10:16'!R248)</f>
        <v>0</v>
      </c>
      <c r="S248" s="93">
        <f>SUM('10:16'!S248)</f>
        <v>0</v>
      </c>
      <c r="T248" s="93">
        <f>SUM('10:16'!T248)</f>
        <v>0</v>
      </c>
      <c r="U248" s="93">
        <f>SUM('10:16'!U248)</f>
        <v>0</v>
      </c>
      <c r="V248" s="196"/>
      <c r="W248" s="33"/>
      <c r="X248" s="93">
        <f>SUM('10:16'!X248)</f>
        <v>0</v>
      </c>
      <c r="Y248" s="93">
        <f>SUM('10:16'!Y248)</f>
        <v>0</v>
      </c>
      <c r="Z248" s="93">
        <f>SUM('10:16'!Z248)</f>
        <v>0</v>
      </c>
      <c r="AA248" s="93">
        <f>SUM('10:16'!AA248)</f>
        <v>0</v>
      </c>
      <c r="AB248" s="73"/>
      <c r="AC248" s="54"/>
      <c r="AD248" s="32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SUM('10:16'!G249)</f>
        <v>0</v>
      </c>
      <c r="H249" s="315">
        <f t="shared" si="34"/>
        <v>0</v>
      </c>
      <c r="I249" s="93">
        <f>SUM('10:16'!I249)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SUM('10:16'!N249)</f>
        <v>0</v>
      </c>
      <c r="O249" s="93">
        <f>SUM('10:16'!O249)</f>
        <v>0</v>
      </c>
      <c r="P249" s="93">
        <f>SUM('10:16'!P249)</f>
        <v>0</v>
      </c>
      <c r="Q249" s="93">
        <f>SUM('10:16'!Q249)</f>
        <v>0</v>
      </c>
      <c r="R249" s="93">
        <f>SUM('10:16'!R249)</f>
        <v>0</v>
      </c>
      <c r="S249" s="93">
        <f>SUM('10:16'!S249)</f>
        <v>0</v>
      </c>
      <c r="T249" s="93">
        <f>SUM('10:16'!T249)</f>
        <v>0</v>
      </c>
      <c r="U249" s="93">
        <f>SUM('10:16'!U249)</f>
        <v>0</v>
      </c>
      <c r="V249" s="196"/>
      <c r="W249" s="33"/>
      <c r="X249" s="93">
        <f>SUM('10:16'!X249)</f>
        <v>0</v>
      </c>
      <c r="Y249" s="93">
        <f>SUM('10:16'!Y249)</f>
        <v>0</v>
      </c>
      <c r="Z249" s="93">
        <f>SUM('10:16'!Z249)</f>
        <v>0</v>
      </c>
      <c r="AA249" s="93">
        <f>SUM('10:16'!AA249)</f>
        <v>0</v>
      </c>
      <c r="AB249" s="73"/>
      <c r="AC249" s="54"/>
      <c r="AD249" s="32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SUM('10:16'!G250)</f>
        <v>0</v>
      </c>
      <c r="H250" s="315">
        <f t="shared" si="34"/>
        <v>0</v>
      </c>
      <c r="I250" s="93">
        <f>SUM('10:16'!I250)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SUM('10:16'!N250)</f>
        <v>0</v>
      </c>
      <c r="O250" s="93">
        <f>SUM('10:16'!O250)</f>
        <v>0</v>
      </c>
      <c r="P250" s="93">
        <f>SUM('10:16'!P250)</f>
        <v>0</v>
      </c>
      <c r="Q250" s="93">
        <f>SUM('10:16'!Q250)</f>
        <v>0</v>
      </c>
      <c r="R250" s="93">
        <f>SUM('10:16'!R250)</f>
        <v>0</v>
      </c>
      <c r="S250" s="93">
        <f>SUM('10:16'!S250)</f>
        <v>0</v>
      </c>
      <c r="T250" s="93">
        <f>SUM('10:16'!T250)</f>
        <v>0</v>
      </c>
      <c r="U250" s="93">
        <f>SUM('10:16'!U250)</f>
        <v>0</v>
      </c>
      <c r="V250" s="196"/>
      <c r="W250" s="33"/>
      <c r="X250" s="93">
        <f>SUM('10:16'!X250)</f>
        <v>0</v>
      </c>
      <c r="Y250" s="93">
        <f>SUM('10:16'!Y250)</f>
        <v>0</v>
      </c>
      <c r="Z250" s="93">
        <f>SUM('10:16'!Z250)</f>
        <v>0</v>
      </c>
      <c r="AA250" s="93">
        <f>SUM('10:16'!AA250)</f>
        <v>0</v>
      </c>
      <c r="AB250" s="73"/>
      <c r="AC250" s="54"/>
      <c r="AD250" s="32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SUM('10:16'!G251)</f>
        <v>0</v>
      </c>
      <c r="H251" s="315">
        <f t="shared" si="34"/>
        <v>0</v>
      </c>
      <c r="I251" s="93">
        <f>SUM('10:16'!I251)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2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SUM('10:16'!G252)</f>
        <v>0</v>
      </c>
      <c r="H252" s="315">
        <f t="shared" si="34"/>
        <v>0</v>
      </c>
      <c r="I252" s="93">
        <f>SUM('10:16'!I252)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2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SUM('10:16'!G253)</f>
        <v>0</v>
      </c>
      <c r="H253" s="315">
        <f t="shared" si="34"/>
        <v>0</v>
      </c>
      <c r="I253" s="93">
        <f>SUM('10:16'!I253)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2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SUM('10:16'!G254)</f>
        <v>0</v>
      </c>
      <c r="H254" s="315">
        <f t="shared" si="34"/>
        <v>0</v>
      </c>
      <c r="I254" s="93">
        <f>SUM('10:16'!I254)</f>
        <v>0</v>
      </c>
      <c r="J254" s="31"/>
      <c r="K254" s="35"/>
      <c r="L254" s="87">
        <v>4</v>
      </c>
      <c r="M254" s="36"/>
      <c r="N254" s="31"/>
      <c r="O254" s="93">
        <f>SUM('10:16'!O254)</f>
        <v>0</v>
      </c>
      <c r="P254" s="93">
        <f>SUM('10:16'!P254)</f>
        <v>0</v>
      </c>
      <c r="Q254" s="93">
        <f>SUM('10:16'!Q254)</f>
        <v>0</v>
      </c>
      <c r="R254" s="93">
        <f>SUM('10:16'!R254)</f>
        <v>0</v>
      </c>
      <c r="S254" s="93">
        <f>SUM('10:16'!S254)</f>
        <v>0</v>
      </c>
      <c r="T254" s="93">
        <f>SUM('10:16'!T254)</f>
        <v>0</v>
      </c>
      <c r="U254" s="93">
        <f>SUM('10:16'!U254)</f>
        <v>0</v>
      </c>
      <c r="V254" s="196"/>
      <c r="W254" s="33"/>
      <c r="X254" s="93">
        <f>SUM('10:16'!X254)</f>
        <v>0</v>
      </c>
      <c r="Y254" s="93">
        <f>SUM('10:16'!Y254)</f>
        <v>0</v>
      </c>
      <c r="Z254" s="93">
        <f>SUM('10:16'!Z254)</f>
        <v>0</v>
      </c>
      <c r="AA254" s="93">
        <f>SUM('10:16'!AA254)</f>
        <v>0</v>
      </c>
      <c r="AB254" s="73"/>
      <c r="AC254" s="54"/>
      <c r="AD254" s="32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SUM('10:16'!G255)</f>
        <v>0</v>
      </c>
      <c r="H255" s="315">
        <f t="shared" si="34"/>
        <v>0</v>
      </c>
      <c r="I255" s="93">
        <f>SUM('10:16'!I255)</f>
        <v>0</v>
      </c>
      <c r="J255" s="31"/>
      <c r="K255" s="35"/>
      <c r="L255" s="87">
        <v>4</v>
      </c>
      <c r="M255" s="36"/>
      <c r="N255" s="31"/>
      <c r="O255" s="93">
        <f>SUM('10:16'!O255)</f>
        <v>0</v>
      </c>
      <c r="P255" s="93">
        <f>SUM('10:16'!P255)</f>
        <v>0</v>
      </c>
      <c r="Q255" s="93">
        <f>SUM('10:16'!Q255)</f>
        <v>0</v>
      </c>
      <c r="R255" s="93">
        <f>SUM('10:16'!R255)</f>
        <v>0</v>
      </c>
      <c r="S255" s="93">
        <f>SUM('10:16'!S255)</f>
        <v>0</v>
      </c>
      <c r="T255" s="93">
        <f>SUM('10:16'!T255)</f>
        <v>0</v>
      </c>
      <c r="U255" s="93">
        <f>SUM('10:16'!U255)</f>
        <v>0</v>
      </c>
      <c r="V255" s="196"/>
      <c r="W255" s="33"/>
      <c r="X255" s="93">
        <f>SUM('10:16'!X255)</f>
        <v>0</v>
      </c>
      <c r="Y255" s="93">
        <f>SUM('10:16'!Y255)</f>
        <v>0</v>
      </c>
      <c r="Z255" s="93">
        <f>SUM('10:16'!Z255)</f>
        <v>0</v>
      </c>
      <c r="AA255" s="93">
        <f>SUM('10:16'!AA255)</f>
        <v>0</v>
      </c>
      <c r="AB255" s="73"/>
      <c r="AC255" s="54"/>
      <c r="AD255" s="32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SUM('10:16'!G256)</f>
        <v>0</v>
      </c>
      <c r="H256" s="315">
        <f t="shared" si="34"/>
        <v>0</v>
      </c>
      <c r="I256" s="93">
        <f>SUM('10:16'!I256)</f>
        <v>0</v>
      </c>
      <c r="J256" s="31"/>
      <c r="K256" s="35"/>
      <c r="L256" s="87">
        <v>4</v>
      </c>
      <c r="M256" s="36"/>
      <c r="N256" s="31"/>
      <c r="O256" s="93">
        <f>SUM('10:16'!O256)</f>
        <v>0</v>
      </c>
      <c r="P256" s="93">
        <f>SUM('10:16'!P256)</f>
        <v>0</v>
      </c>
      <c r="Q256" s="93">
        <f>SUM('10:16'!Q256)</f>
        <v>0</v>
      </c>
      <c r="R256" s="93">
        <f>SUM('10:16'!R256)</f>
        <v>0</v>
      </c>
      <c r="S256" s="93">
        <f>SUM('10:16'!S256)</f>
        <v>0</v>
      </c>
      <c r="T256" s="93">
        <f>SUM('10:16'!T256)</f>
        <v>0</v>
      </c>
      <c r="U256" s="93">
        <f>SUM('10:16'!U256)</f>
        <v>0</v>
      </c>
      <c r="V256" s="196"/>
      <c r="W256" s="33"/>
      <c r="X256" s="93">
        <f>SUM('10:16'!X256)</f>
        <v>0</v>
      </c>
      <c r="Y256" s="93">
        <f>SUM('10:16'!Y256)</f>
        <v>0</v>
      </c>
      <c r="Z256" s="93">
        <f>SUM('10:16'!Z256)</f>
        <v>0</v>
      </c>
      <c r="AA256" s="93">
        <f>SUM('10:16'!AA256)</f>
        <v>0</v>
      </c>
      <c r="AB256" s="73"/>
      <c r="AC256" s="54"/>
      <c r="AD256" s="32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720" t="s">
        <v>86</v>
      </c>
      <c r="B257" s="720"/>
      <c r="C257" s="310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1">SUM(M200:M256)</f>
        <v>0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 t="str">
        <f t="shared" ref="W257:W264" si="42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2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SUM('10:16'!G258)</f>
        <v>0</v>
      </c>
      <c r="H258" s="315">
        <f>D258*G258</f>
        <v>0</v>
      </c>
      <c r="I258" s="93">
        <f>SUM('10:16'!I258)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SUM('10:16'!O258)</f>
        <v>0</v>
      </c>
      <c r="P258" s="93">
        <f>SUM('10:16'!P258)</f>
        <v>0</v>
      </c>
      <c r="Q258" s="93">
        <f>SUM('10:16'!Q258)</f>
        <v>0</v>
      </c>
      <c r="R258" s="93">
        <f>SUM('10:16'!R258)</f>
        <v>0</v>
      </c>
      <c r="S258" s="93">
        <f>SUM('10:16'!S258)</f>
        <v>0</v>
      </c>
      <c r="T258" s="93">
        <f>SUM('10:16'!T258)</f>
        <v>0</v>
      </c>
      <c r="U258" s="93">
        <f>SUM('10:16'!U258)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SUM('10:16'!X258)</f>
        <v>0</v>
      </c>
      <c r="Y258" s="93">
        <f>SUM('10:16'!Y258)</f>
        <v>0</v>
      </c>
      <c r="Z258" s="93">
        <f>SUM('10:16'!Z258)</f>
        <v>0</v>
      </c>
      <c r="AA258" s="93">
        <f>SUM('10:16'!AA258)</f>
        <v>0</v>
      </c>
      <c r="AB258" s="73"/>
      <c r="AC258" s="54"/>
      <c r="AD258" s="32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SUM('10:16'!G259)</f>
        <v>0</v>
      </c>
      <c r="H259" s="315">
        <f t="shared" ref="H259:H291" si="46">D259*G259</f>
        <v>0</v>
      </c>
      <c r="I259" s="93">
        <f>SUM('10:16'!I259)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SUM('10:16'!O259)</f>
        <v>0</v>
      </c>
      <c r="P259" s="93">
        <f>SUM('10:16'!P259)</f>
        <v>0</v>
      </c>
      <c r="Q259" s="93">
        <f>SUM('10:16'!Q259)</f>
        <v>0</v>
      </c>
      <c r="R259" s="93">
        <f>SUM('10:16'!R259)</f>
        <v>0</v>
      </c>
      <c r="S259" s="93">
        <f>SUM('10:16'!S259)</f>
        <v>0</v>
      </c>
      <c r="T259" s="93">
        <f>SUM('10:16'!T259)</f>
        <v>0</v>
      </c>
      <c r="U259" s="93">
        <f>SUM('10:16'!U259)</f>
        <v>0</v>
      </c>
      <c r="V259" s="196">
        <f t="shared" si="45"/>
        <v>0</v>
      </c>
      <c r="W259" s="33" t="str">
        <f t="shared" si="42"/>
        <v/>
      </c>
      <c r="X259" s="93">
        <f>SUM('10:16'!X259)</f>
        <v>0</v>
      </c>
      <c r="Y259" s="93">
        <f>SUM('10:16'!Y259)</f>
        <v>0</v>
      </c>
      <c r="Z259" s="93">
        <f>SUM('10:16'!Z259)</f>
        <v>0</v>
      </c>
      <c r="AA259" s="93">
        <f>SUM('10:16'!AA259)</f>
        <v>0</v>
      </c>
      <c r="AB259" s="73"/>
      <c r="AC259" s="54"/>
      <c r="AD259" s="32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SUM('10:16'!G260)</f>
        <v>0</v>
      </c>
      <c r="H260" s="315">
        <f t="shared" si="46"/>
        <v>0</v>
      </c>
      <c r="I260" s="93">
        <f>SUM('10:16'!I260)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SUM('10:16'!O260)</f>
        <v>0</v>
      </c>
      <c r="P260" s="93">
        <f>SUM('10:16'!P260)</f>
        <v>0</v>
      </c>
      <c r="Q260" s="93">
        <f>SUM('10:16'!Q260)</f>
        <v>0</v>
      </c>
      <c r="R260" s="93">
        <f>SUM('10:16'!R260)</f>
        <v>0</v>
      </c>
      <c r="S260" s="93">
        <f>SUM('10:16'!S260)</f>
        <v>0</v>
      </c>
      <c r="T260" s="93">
        <f>SUM('10:16'!T260)</f>
        <v>0</v>
      </c>
      <c r="U260" s="93">
        <f>SUM('10:16'!U260)</f>
        <v>0</v>
      </c>
      <c r="V260" s="196">
        <f t="shared" si="45"/>
        <v>0</v>
      </c>
      <c r="W260" s="33" t="str">
        <f t="shared" si="42"/>
        <v/>
      </c>
      <c r="X260" s="93">
        <f>SUM('10:16'!X260)</f>
        <v>0</v>
      </c>
      <c r="Y260" s="93">
        <f>SUM('10:16'!Y260)</f>
        <v>0</v>
      </c>
      <c r="Z260" s="93">
        <f>SUM('10:16'!Z260)</f>
        <v>0</v>
      </c>
      <c r="AA260" s="93">
        <f>SUM('10:16'!AA260)</f>
        <v>0</v>
      </c>
      <c r="AB260" s="73"/>
      <c r="AC260" s="54"/>
      <c r="AD260" s="32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SUM('10:16'!G261)</f>
        <v>0</v>
      </c>
      <c r="H261" s="315">
        <f t="shared" si="46"/>
        <v>0</v>
      </c>
      <c r="I261" s="93">
        <f>SUM('10:16'!I261)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SUM('10:16'!O261)</f>
        <v>0</v>
      </c>
      <c r="P261" s="93">
        <f>SUM('10:16'!P261)</f>
        <v>0</v>
      </c>
      <c r="Q261" s="93">
        <f>SUM('10:16'!Q261)</f>
        <v>0</v>
      </c>
      <c r="R261" s="93">
        <f>SUM('10:16'!R261)</f>
        <v>0</v>
      </c>
      <c r="S261" s="93">
        <f>SUM('10:16'!S261)</f>
        <v>0</v>
      </c>
      <c r="T261" s="93">
        <f>SUM('10:16'!T261)</f>
        <v>0</v>
      </c>
      <c r="U261" s="93">
        <f>SUM('10:16'!U261)</f>
        <v>0</v>
      </c>
      <c r="V261" s="196">
        <f t="shared" si="45"/>
        <v>0</v>
      </c>
      <c r="W261" s="33" t="str">
        <f t="shared" si="42"/>
        <v/>
      </c>
      <c r="X261" s="93">
        <f>SUM('10:16'!X261)</f>
        <v>0</v>
      </c>
      <c r="Y261" s="93">
        <f>SUM('10:16'!Y261)</f>
        <v>0</v>
      </c>
      <c r="Z261" s="93">
        <f>SUM('10:16'!Z261)</f>
        <v>0</v>
      </c>
      <c r="AA261" s="93">
        <f>SUM('10:16'!AA261)</f>
        <v>0</v>
      </c>
      <c r="AB261" s="73"/>
      <c r="AC261" s="54"/>
      <c r="AD261" s="32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SUM('10:16'!G262)</f>
        <v>0</v>
      </c>
      <c r="H262" s="315">
        <f t="shared" si="46"/>
        <v>0</v>
      </c>
      <c r="I262" s="93">
        <f>SUM('10:16'!I262)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SUM('10:16'!O262)</f>
        <v>0</v>
      </c>
      <c r="P262" s="93">
        <f>SUM('10:16'!P262)</f>
        <v>0</v>
      </c>
      <c r="Q262" s="93">
        <f>SUM('10:16'!Q262)</f>
        <v>0</v>
      </c>
      <c r="R262" s="93">
        <f>SUM('10:16'!R262)</f>
        <v>0</v>
      </c>
      <c r="S262" s="93">
        <f>SUM('10:16'!S262)</f>
        <v>0</v>
      </c>
      <c r="T262" s="93">
        <f>SUM('10:16'!T262)</f>
        <v>0</v>
      </c>
      <c r="U262" s="93">
        <f>SUM('10:16'!U262)</f>
        <v>0</v>
      </c>
      <c r="V262" s="196">
        <f t="shared" si="45"/>
        <v>0</v>
      </c>
      <c r="W262" s="33" t="str">
        <f t="shared" si="42"/>
        <v/>
      </c>
      <c r="X262" s="93">
        <f>SUM('10:16'!X262)</f>
        <v>0</v>
      </c>
      <c r="Y262" s="93">
        <f>SUM('10:16'!Y262)</f>
        <v>0</v>
      </c>
      <c r="Z262" s="93">
        <f>SUM('10:16'!Z262)</f>
        <v>0</v>
      </c>
      <c r="AA262" s="93">
        <f>SUM('10:16'!AA262)</f>
        <v>0</v>
      </c>
      <c r="AB262" s="73"/>
      <c r="AC262" s="54"/>
      <c r="AD262" s="32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SUM('10:16'!G263)</f>
        <v>0</v>
      </c>
      <c r="H263" s="315">
        <f t="shared" si="46"/>
        <v>0</v>
      </c>
      <c r="I263" s="93">
        <f>SUM('10:16'!I263)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SUM('10:16'!O263)</f>
        <v>0</v>
      </c>
      <c r="P263" s="93">
        <f>SUM('10:16'!P263)</f>
        <v>0</v>
      </c>
      <c r="Q263" s="93">
        <f>SUM('10:16'!Q263)</f>
        <v>0</v>
      </c>
      <c r="R263" s="93">
        <f>SUM('10:16'!R263)</f>
        <v>0</v>
      </c>
      <c r="S263" s="93">
        <f>SUM('10:16'!S263)</f>
        <v>0</v>
      </c>
      <c r="T263" s="93">
        <f>SUM('10:16'!T263)</f>
        <v>0</v>
      </c>
      <c r="U263" s="93">
        <f>SUM('10:16'!U263)</f>
        <v>0</v>
      </c>
      <c r="V263" s="196">
        <f t="shared" si="45"/>
        <v>0</v>
      </c>
      <c r="W263" s="33" t="str">
        <f t="shared" si="42"/>
        <v/>
      </c>
      <c r="X263" s="93">
        <f>SUM('10:16'!X263)</f>
        <v>0</v>
      </c>
      <c r="Y263" s="93">
        <f>SUM('10:16'!Y263)</f>
        <v>0</v>
      </c>
      <c r="Z263" s="93">
        <f>SUM('10:16'!Z263)</f>
        <v>0</v>
      </c>
      <c r="AA263" s="93">
        <f>SUM('10:16'!AA263)</f>
        <v>0</v>
      </c>
      <c r="AB263" s="73"/>
      <c r="AC263" s="54"/>
      <c r="AD263" s="32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SUM('10:16'!G264)</f>
        <v>0</v>
      </c>
      <c r="H264" s="315">
        <f t="shared" si="46"/>
        <v>0</v>
      </c>
      <c r="I264" s="93">
        <f>SUM('10:16'!I264)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SUM('10:16'!O264)</f>
        <v>0</v>
      </c>
      <c r="P264" s="93">
        <f>SUM('10:16'!P264)</f>
        <v>0</v>
      </c>
      <c r="Q264" s="93">
        <f>SUM('10:16'!Q264)</f>
        <v>0</v>
      </c>
      <c r="R264" s="93">
        <f>SUM('10:16'!R264)</f>
        <v>0</v>
      </c>
      <c r="S264" s="93">
        <f>SUM('10:16'!S264)</f>
        <v>0</v>
      </c>
      <c r="T264" s="93">
        <f>SUM('10:16'!T264)</f>
        <v>0</v>
      </c>
      <c r="U264" s="93">
        <f>SUM('10:16'!U264)</f>
        <v>0</v>
      </c>
      <c r="V264" s="196">
        <f t="shared" si="45"/>
        <v>0</v>
      </c>
      <c r="W264" s="33" t="str">
        <f t="shared" si="42"/>
        <v/>
      </c>
      <c r="X264" s="93">
        <f>SUM('10:16'!X264)</f>
        <v>0</v>
      </c>
      <c r="Y264" s="93">
        <f>SUM('10:16'!Y264)</f>
        <v>0</v>
      </c>
      <c r="Z264" s="93">
        <f>SUM('10:16'!Z264)</f>
        <v>0</v>
      </c>
      <c r="AA264" s="93">
        <f>SUM('10:16'!AA264)</f>
        <v>0</v>
      </c>
      <c r="AB264" s="73"/>
      <c r="AC264" s="54"/>
      <c r="AD264" s="32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SUM('10:16'!G265)</f>
        <v>0</v>
      </c>
      <c r="H265" s="315">
        <f t="shared" si="46"/>
        <v>0</v>
      </c>
      <c r="I265" s="93">
        <f>SUM('10:16'!I265)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SUM('10:16'!O265)</f>
        <v>0</v>
      </c>
      <c r="P265" s="93">
        <f>SUM('10:16'!P265)</f>
        <v>0</v>
      </c>
      <c r="Q265" s="93">
        <f>SUM('10:16'!Q265)</f>
        <v>0</v>
      </c>
      <c r="R265" s="93">
        <f>SUM('10:16'!R265)</f>
        <v>0</v>
      </c>
      <c r="S265" s="93">
        <f>SUM('10:16'!S265)</f>
        <v>0</v>
      </c>
      <c r="T265" s="93">
        <f>SUM('10:16'!T265)</f>
        <v>0</v>
      </c>
      <c r="U265" s="93">
        <f>SUM('10:16'!U265)</f>
        <v>0</v>
      </c>
      <c r="V265" s="197"/>
      <c r="W265" s="33"/>
      <c r="X265" s="93">
        <f>SUM('10:16'!X265)</f>
        <v>0</v>
      </c>
      <c r="Y265" s="93">
        <f>SUM('10:16'!Y265)</f>
        <v>0</v>
      </c>
      <c r="Z265" s="93">
        <f>SUM('10:16'!Z265)</f>
        <v>0</v>
      </c>
      <c r="AA265" s="93">
        <f>SUM('10:16'!AA265)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SUM('10:16'!G266)</f>
        <v>0</v>
      </c>
      <c r="H266" s="315">
        <f t="shared" si="46"/>
        <v>0</v>
      </c>
      <c r="I266" s="93">
        <f>SUM('10:16'!I266)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SUM('10:16'!O266)</f>
        <v>0</v>
      </c>
      <c r="P266" s="93">
        <f>SUM('10:16'!P266)</f>
        <v>0</v>
      </c>
      <c r="Q266" s="93">
        <f>SUM('10:16'!Q266)</f>
        <v>0</v>
      </c>
      <c r="R266" s="93">
        <f>SUM('10:16'!R266)</f>
        <v>0</v>
      </c>
      <c r="S266" s="93">
        <f>SUM('10:16'!S266)</f>
        <v>0</v>
      </c>
      <c r="T266" s="93">
        <f>SUM('10:16'!T266)</f>
        <v>0</v>
      </c>
      <c r="U266" s="93">
        <f>SUM('10:16'!U266)</f>
        <v>0</v>
      </c>
      <c r="V266" s="197">
        <f>SUM(X266:AA266)</f>
        <v>0</v>
      </c>
      <c r="W266" s="33" t="str">
        <f>IF(ISERROR(V266/G266),"",V266/G266)</f>
        <v/>
      </c>
      <c r="X266" s="93">
        <f>SUM('10:16'!X266)</f>
        <v>0</v>
      </c>
      <c r="Y266" s="93">
        <f>SUM('10:16'!Y266)</f>
        <v>0</v>
      </c>
      <c r="Z266" s="93">
        <f>SUM('10:16'!Z266)</f>
        <v>0</v>
      </c>
      <c r="AA266" s="93">
        <f>SUM('10:16'!AA266)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SUM('10:16'!G267)</f>
        <v>0</v>
      </c>
      <c r="H267" s="315">
        <f t="shared" si="46"/>
        <v>0</v>
      </c>
      <c r="I267" s="93">
        <f>SUM('10:16'!I267)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SUM('10:16'!O267)</f>
        <v>0</v>
      </c>
      <c r="P267" s="93">
        <f>SUM('10:16'!P267)</f>
        <v>0</v>
      </c>
      <c r="Q267" s="93">
        <f>SUM('10:16'!Q267)</f>
        <v>0</v>
      </c>
      <c r="R267" s="93">
        <f>SUM('10:16'!R267)</f>
        <v>0</v>
      </c>
      <c r="S267" s="93">
        <f>SUM('10:16'!S267)</f>
        <v>0</v>
      </c>
      <c r="T267" s="93">
        <f>SUM('10:16'!T267)</f>
        <v>0</v>
      </c>
      <c r="U267" s="93">
        <f>SUM('10:16'!U267)</f>
        <v>0</v>
      </c>
      <c r="V267" s="197">
        <f>SUM(X267:AA267)</f>
        <v>0</v>
      </c>
      <c r="W267" s="33" t="str">
        <f>IF(ISERROR(V267/G267),"",V267/G267)</f>
        <v/>
      </c>
      <c r="X267" s="93">
        <f>SUM('10:16'!X267)</f>
        <v>0</v>
      </c>
      <c r="Y267" s="93">
        <f>SUM('10:16'!Y267)</f>
        <v>0</v>
      </c>
      <c r="Z267" s="93">
        <f>SUM('10:16'!Z267)</f>
        <v>0</v>
      </c>
      <c r="AA267" s="93">
        <f>SUM('10:16'!AA267)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SUM('10:16'!G268)</f>
        <v>0</v>
      </c>
      <c r="H268" s="315">
        <f t="shared" si="46"/>
        <v>0</v>
      </c>
      <c r="I268" s="93">
        <f>SUM('10:16'!I268)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SUM('10:16'!O268)</f>
        <v>0</v>
      </c>
      <c r="P268" s="93">
        <f>SUM('10:16'!P268)</f>
        <v>0</v>
      </c>
      <c r="Q268" s="93">
        <f>SUM('10:16'!Q268)</f>
        <v>0</v>
      </c>
      <c r="R268" s="93">
        <f>SUM('10:16'!R268)</f>
        <v>0</v>
      </c>
      <c r="S268" s="93">
        <f>SUM('10:16'!S268)</f>
        <v>0</v>
      </c>
      <c r="T268" s="93">
        <f>SUM('10:16'!T268)</f>
        <v>0</v>
      </c>
      <c r="U268" s="93">
        <f>SUM('10:16'!U268)</f>
        <v>0</v>
      </c>
      <c r="V268" s="197">
        <f>SUM(X268:AA268)</f>
        <v>0</v>
      </c>
      <c r="W268" s="33" t="str">
        <f>IF(ISERROR(V268/G268),"",V268/G268)</f>
        <v/>
      </c>
      <c r="X268" s="93">
        <f>SUM('10:16'!X268)</f>
        <v>0</v>
      </c>
      <c r="Y268" s="93">
        <f>SUM('10:16'!Y268)</f>
        <v>0</v>
      </c>
      <c r="Z268" s="93">
        <f>SUM('10:16'!Z268)</f>
        <v>0</v>
      </c>
      <c r="AA268" s="93">
        <f>SUM('10:16'!AA268)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SUM('10:16'!G269)</f>
        <v>0</v>
      </c>
      <c r="H269" s="315">
        <f t="shared" si="46"/>
        <v>0</v>
      </c>
      <c r="I269" s="93">
        <f>SUM('10:16'!I269)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SUM('10:16'!O269)</f>
        <v>0</v>
      </c>
      <c r="P269" s="93">
        <f>SUM('10:16'!P269)</f>
        <v>0</v>
      </c>
      <c r="Q269" s="93">
        <f>SUM('10:16'!Q269)</f>
        <v>0</v>
      </c>
      <c r="R269" s="93">
        <f>SUM('10:16'!R269)</f>
        <v>0</v>
      </c>
      <c r="S269" s="93">
        <f>SUM('10:16'!S269)</f>
        <v>0</v>
      </c>
      <c r="T269" s="93">
        <f>SUM('10:16'!T269)</f>
        <v>0</v>
      </c>
      <c r="U269" s="93">
        <f>SUM('10:16'!U269)</f>
        <v>0</v>
      </c>
      <c r="V269" s="197">
        <f>SUM(X269:AA269)</f>
        <v>0</v>
      </c>
      <c r="W269" s="33" t="str">
        <f>IF(ISERROR(V269/G269),"",V269/G269)</f>
        <v/>
      </c>
      <c r="X269" s="93">
        <f>SUM('10:16'!X269)</f>
        <v>0</v>
      </c>
      <c r="Y269" s="93">
        <f>SUM('10:16'!Y269)</f>
        <v>0</v>
      </c>
      <c r="Z269" s="93">
        <f>SUM('10:16'!Z269)</f>
        <v>0</v>
      </c>
      <c r="AA269" s="93">
        <f>SUM('10:16'!AA269)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SUM('10:16'!G270)</f>
        <v>0</v>
      </c>
      <c r="H270" s="315">
        <f t="shared" si="46"/>
        <v>0</v>
      </c>
      <c r="I270" s="93">
        <f>SUM('10:16'!I270)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SUM('10:16'!O270)</f>
        <v>0</v>
      </c>
      <c r="P270" s="93">
        <f>SUM('10:16'!P270)</f>
        <v>0</v>
      </c>
      <c r="Q270" s="93">
        <f>SUM('10:16'!Q270)</f>
        <v>0</v>
      </c>
      <c r="R270" s="93">
        <f>SUM('10:16'!R270)</f>
        <v>0</v>
      </c>
      <c r="S270" s="93">
        <f>SUM('10:16'!S270)</f>
        <v>0</v>
      </c>
      <c r="T270" s="93">
        <f>SUM('10:16'!T270)</f>
        <v>0</v>
      </c>
      <c r="U270" s="93">
        <f>SUM('10:16'!U270)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SUM('10:16'!X270)</f>
        <v>0</v>
      </c>
      <c r="Y270" s="93">
        <f>SUM('10:16'!Y270)</f>
        <v>0</v>
      </c>
      <c r="Z270" s="93">
        <f>SUM('10:16'!Z270)</f>
        <v>0</v>
      </c>
      <c r="AA270" s="93">
        <f>SUM('10:16'!AA270)</f>
        <v>0</v>
      </c>
      <c r="AB270" s="73"/>
      <c r="AC270" s="54"/>
      <c r="AD270" s="32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SUM('10:16'!G271)</f>
        <v>0</v>
      </c>
      <c r="H271" s="315">
        <f t="shared" si="46"/>
        <v>0</v>
      </c>
      <c r="I271" s="93">
        <f>SUM('10:16'!I271)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SUM('10:16'!O271)</f>
        <v>0</v>
      </c>
      <c r="P271" s="93">
        <f>SUM('10:16'!P271)</f>
        <v>0</v>
      </c>
      <c r="Q271" s="93">
        <f>SUM('10:16'!Q271)</f>
        <v>0</v>
      </c>
      <c r="R271" s="93">
        <f>SUM('10:16'!R271)</f>
        <v>0</v>
      </c>
      <c r="S271" s="93">
        <f>SUM('10:16'!S271)</f>
        <v>0</v>
      </c>
      <c r="T271" s="93">
        <f>SUM('10:16'!T271)</f>
        <v>0</v>
      </c>
      <c r="U271" s="93">
        <f>SUM('10:16'!U271)</f>
        <v>0</v>
      </c>
      <c r="V271" s="196">
        <f t="shared" si="49"/>
        <v>0</v>
      </c>
      <c r="W271" s="33" t="str">
        <f t="shared" si="50"/>
        <v/>
      </c>
      <c r="X271" s="93">
        <f>SUM('10:16'!X271)</f>
        <v>0</v>
      </c>
      <c r="Y271" s="93">
        <f>SUM('10:16'!Y271)</f>
        <v>0</v>
      </c>
      <c r="Z271" s="93">
        <f>SUM('10:16'!Z271)</f>
        <v>0</v>
      </c>
      <c r="AA271" s="93">
        <f>SUM('10:16'!AA271)</f>
        <v>0</v>
      </c>
      <c r="AB271" s="73"/>
      <c r="AC271" s="54"/>
      <c r="AD271" s="32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SUM('10:16'!G272)</f>
        <v>0</v>
      </c>
      <c r="H272" s="315">
        <f t="shared" si="46"/>
        <v>0</v>
      </c>
      <c r="I272" s="93">
        <f>SUM('10:16'!I272)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SUM('10:16'!O272)</f>
        <v>0</v>
      </c>
      <c r="P272" s="93">
        <f>SUM('10:16'!P272)</f>
        <v>0</v>
      </c>
      <c r="Q272" s="93">
        <f>SUM('10:16'!Q272)</f>
        <v>0</v>
      </c>
      <c r="R272" s="93">
        <f>SUM('10:16'!R272)</f>
        <v>0</v>
      </c>
      <c r="S272" s="93">
        <f>SUM('10:16'!S272)</f>
        <v>0</v>
      </c>
      <c r="T272" s="93">
        <f>SUM('10:16'!T272)</f>
        <v>0</v>
      </c>
      <c r="U272" s="93">
        <f>SUM('10:16'!U272)</f>
        <v>0</v>
      </c>
      <c r="V272" s="196">
        <f t="shared" si="49"/>
        <v>0</v>
      </c>
      <c r="W272" s="33" t="str">
        <f t="shared" si="50"/>
        <v/>
      </c>
      <c r="X272" s="93">
        <f>SUM('10:16'!X272)</f>
        <v>0</v>
      </c>
      <c r="Y272" s="93">
        <f>SUM('10:16'!Y272)</f>
        <v>0</v>
      </c>
      <c r="Z272" s="93">
        <f>SUM('10:16'!Z272)</f>
        <v>0</v>
      </c>
      <c r="AA272" s="93">
        <f>SUM('10:16'!AA272)</f>
        <v>0</v>
      </c>
      <c r="AB272" s="73"/>
      <c r="AC272" s="54"/>
      <c r="AD272" s="32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SUM('10:16'!G273)</f>
        <v>0</v>
      </c>
      <c r="H273" s="315">
        <f t="shared" si="46"/>
        <v>0</v>
      </c>
      <c r="I273" s="93">
        <f>SUM('10:16'!I273)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SUM('10:16'!O273)</f>
        <v>0</v>
      </c>
      <c r="P273" s="93">
        <f>SUM('10:16'!P273)</f>
        <v>0</v>
      </c>
      <c r="Q273" s="93">
        <f>SUM('10:16'!Q273)</f>
        <v>0</v>
      </c>
      <c r="R273" s="93">
        <f>SUM('10:16'!R273)</f>
        <v>0</v>
      </c>
      <c r="S273" s="93">
        <f>SUM('10:16'!S273)</f>
        <v>0</v>
      </c>
      <c r="T273" s="93">
        <f>SUM('10:16'!T273)</f>
        <v>0</v>
      </c>
      <c r="U273" s="93">
        <f>SUM('10:16'!U273)</f>
        <v>0</v>
      </c>
      <c r="V273" s="196">
        <f t="shared" si="49"/>
        <v>0</v>
      </c>
      <c r="W273" s="33" t="str">
        <f t="shared" si="50"/>
        <v/>
      </c>
      <c r="X273" s="93">
        <f>SUM('10:16'!X273)</f>
        <v>0</v>
      </c>
      <c r="Y273" s="93">
        <f>SUM('10:16'!Y273)</f>
        <v>0</v>
      </c>
      <c r="Z273" s="93">
        <f>SUM('10:16'!Z273)</f>
        <v>0</v>
      </c>
      <c r="AA273" s="93">
        <f>SUM('10:16'!AA273)</f>
        <v>0</v>
      </c>
      <c r="AB273" s="73"/>
      <c r="AC273" s="54"/>
      <c r="AD273" s="32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SUM('10:16'!G274)</f>
        <v>0</v>
      </c>
      <c r="H274" s="315">
        <f t="shared" si="46"/>
        <v>0</v>
      </c>
      <c r="I274" s="93">
        <f>SUM('10:16'!I274)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SUM('10:16'!O274)</f>
        <v>0</v>
      </c>
      <c r="P274" s="93">
        <f>SUM('10:16'!P274)</f>
        <v>0</v>
      </c>
      <c r="Q274" s="93">
        <f>SUM('10:16'!Q274)</f>
        <v>0</v>
      </c>
      <c r="R274" s="93">
        <f>SUM('10:16'!R274)</f>
        <v>0</v>
      </c>
      <c r="S274" s="93">
        <f>SUM('10:16'!S274)</f>
        <v>0</v>
      </c>
      <c r="T274" s="93">
        <f>SUM('10:16'!T274)</f>
        <v>0</v>
      </c>
      <c r="U274" s="93">
        <f>SUM('10:16'!U274)</f>
        <v>0</v>
      </c>
      <c r="V274" s="196">
        <f t="shared" si="49"/>
        <v>0</v>
      </c>
      <c r="W274" s="33" t="str">
        <f t="shared" si="50"/>
        <v/>
      </c>
      <c r="X274" s="93">
        <f>SUM('10:16'!X274)</f>
        <v>0</v>
      </c>
      <c r="Y274" s="93">
        <f>SUM('10:16'!Y274)</f>
        <v>0</v>
      </c>
      <c r="Z274" s="93">
        <f>SUM('10:16'!Z274)</f>
        <v>0</v>
      </c>
      <c r="AA274" s="93">
        <f>SUM('10:16'!AA274)</f>
        <v>0</v>
      </c>
      <c r="AB274" s="73"/>
      <c r="AC274" s="54"/>
      <c r="AD274" s="32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SUM('10:16'!G275)</f>
        <v>0</v>
      </c>
      <c r="H275" s="315">
        <f t="shared" si="46"/>
        <v>0</v>
      </c>
      <c r="I275" s="93">
        <f>SUM('10:16'!I275)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SUM('10:16'!O275)</f>
        <v>0</v>
      </c>
      <c r="P275" s="93">
        <f>SUM('10:16'!P275)</f>
        <v>0</v>
      </c>
      <c r="Q275" s="93">
        <f>SUM('10:16'!Q275)</f>
        <v>0</v>
      </c>
      <c r="R275" s="93">
        <f>SUM('10:16'!R275)</f>
        <v>0</v>
      </c>
      <c r="S275" s="93">
        <f>SUM('10:16'!S275)</f>
        <v>0</v>
      </c>
      <c r="T275" s="93">
        <f>SUM('10:16'!T275)</f>
        <v>0</v>
      </c>
      <c r="U275" s="93">
        <f>SUM('10:16'!U275)</f>
        <v>0</v>
      </c>
      <c r="V275" s="196">
        <f t="shared" si="49"/>
        <v>0</v>
      </c>
      <c r="W275" s="33" t="str">
        <f t="shared" si="50"/>
        <v/>
      </c>
      <c r="X275" s="93">
        <f>SUM('10:16'!X275)</f>
        <v>0</v>
      </c>
      <c r="Y275" s="93">
        <f>SUM('10:16'!Y275)</f>
        <v>0</v>
      </c>
      <c r="Z275" s="93">
        <f>SUM('10:16'!Z275)</f>
        <v>0</v>
      </c>
      <c r="AA275" s="93">
        <f>SUM('10:16'!AA275)</f>
        <v>0</v>
      </c>
      <c r="AB275" s="73"/>
      <c r="AC275" s="54"/>
      <c r="AD275" s="32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SUM('10:16'!G276)</f>
        <v>0</v>
      </c>
      <c r="H276" s="315">
        <f t="shared" si="46"/>
        <v>0</v>
      </c>
      <c r="I276" s="93">
        <f>SUM('10:16'!I276)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SUM('10:16'!O276)</f>
        <v>0</v>
      </c>
      <c r="P276" s="93">
        <f>SUM('10:16'!P276)</f>
        <v>0</v>
      </c>
      <c r="Q276" s="93">
        <f>SUM('10:16'!Q276)</f>
        <v>0</v>
      </c>
      <c r="R276" s="93">
        <f>SUM('10:16'!R276)</f>
        <v>0</v>
      </c>
      <c r="S276" s="93">
        <f>SUM('10:16'!S276)</f>
        <v>0</v>
      </c>
      <c r="T276" s="93">
        <f>SUM('10:16'!T276)</f>
        <v>0</v>
      </c>
      <c r="U276" s="93">
        <f>SUM('10:16'!U276)</f>
        <v>0</v>
      </c>
      <c r="V276" s="196">
        <f t="shared" si="49"/>
        <v>0</v>
      </c>
      <c r="W276" s="33" t="str">
        <f t="shared" si="50"/>
        <v/>
      </c>
      <c r="X276" s="93">
        <f>SUM('10:16'!X276)</f>
        <v>0</v>
      </c>
      <c r="Y276" s="93">
        <f>SUM('10:16'!Y276)</f>
        <v>0</v>
      </c>
      <c r="Z276" s="93">
        <f>SUM('10:16'!Z276)</f>
        <v>0</v>
      </c>
      <c r="AA276" s="93">
        <f>SUM('10:16'!AA276)</f>
        <v>0</v>
      </c>
      <c r="AB276" s="73"/>
      <c r="AC276" s="54"/>
      <c r="AD276" s="32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SUM('10:16'!G277)</f>
        <v>0</v>
      </c>
      <c r="H277" s="315">
        <f t="shared" si="46"/>
        <v>0</v>
      </c>
      <c r="I277" s="93">
        <f>SUM('10:16'!I277)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SUM('10:16'!O277)</f>
        <v>0</v>
      </c>
      <c r="P277" s="93">
        <f>SUM('10:16'!P277)</f>
        <v>0</v>
      </c>
      <c r="Q277" s="93">
        <f>SUM('10:16'!Q277)</f>
        <v>0</v>
      </c>
      <c r="R277" s="93">
        <f>SUM('10:16'!R277)</f>
        <v>0</v>
      </c>
      <c r="S277" s="93">
        <f>SUM('10:16'!S277)</f>
        <v>0</v>
      </c>
      <c r="T277" s="93">
        <f>SUM('10:16'!T277)</f>
        <v>0</v>
      </c>
      <c r="U277" s="93">
        <f>SUM('10:16'!U277)</f>
        <v>0</v>
      </c>
      <c r="V277" s="196">
        <f t="shared" si="49"/>
        <v>0</v>
      </c>
      <c r="W277" s="33" t="str">
        <f t="shared" si="50"/>
        <v/>
      </c>
      <c r="X277" s="93">
        <f>SUM('10:16'!X277)</f>
        <v>0</v>
      </c>
      <c r="Y277" s="93">
        <f>SUM('10:16'!Y277)</f>
        <v>0</v>
      </c>
      <c r="Z277" s="93">
        <f>SUM('10:16'!Z277)</f>
        <v>0</v>
      </c>
      <c r="AA277" s="93">
        <f>SUM('10:16'!AA277)</f>
        <v>0</v>
      </c>
      <c r="AB277" s="73"/>
      <c r="AC277" s="54"/>
      <c r="AD277" s="32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SUM('10:16'!G278)</f>
        <v>0</v>
      </c>
      <c r="H278" s="315">
        <f t="shared" si="46"/>
        <v>0</v>
      </c>
      <c r="I278" s="93">
        <f>SUM('10:16'!I278)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SUM('10:16'!O278)</f>
        <v>0</v>
      </c>
      <c r="P278" s="93">
        <f>SUM('10:16'!P278)</f>
        <v>0</v>
      </c>
      <c r="Q278" s="93">
        <f>SUM('10:16'!Q278)</f>
        <v>0</v>
      </c>
      <c r="R278" s="93">
        <f>SUM('10:16'!R278)</f>
        <v>0</v>
      </c>
      <c r="S278" s="93">
        <f>SUM('10:16'!S278)</f>
        <v>0</v>
      </c>
      <c r="T278" s="93">
        <f>SUM('10:16'!T278)</f>
        <v>0</v>
      </c>
      <c r="U278" s="93">
        <f>SUM('10:16'!U278)</f>
        <v>0</v>
      </c>
      <c r="V278" s="196"/>
      <c r="W278" s="33"/>
      <c r="X278" s="93">
        <f>SUM('10:16'!X278)</f>
        <v>0</v>
      </c>
      <c r="Y278" s="93">
        <f>SUM('10:16'!Y278)</f>
        <v>0</v>
      </c>
      <c r="Z278" s="93">
        <f>SUM('10:16'!Z278)</f>
        <v>0</v>
      </c>
      <c r="AA278" s="93">
        <f>SUM('10:16'!AA278)</f>
        <v>0</v>
      </c>
      <c r="AB278" s="73"/>
      <c r="AC278" s="54"/>
      <c r="AD278" s="32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SUM('10:16'!G279)</f>
        <v>0</v>
      </c>
      <c r="H279" s="315">
        <f t="shared" si="46"/>
        <v>0</v>
      </c>
      <c r="I279" s="93">
        <f>SUM('10:16'!I279)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SUM('10:16'!O279)</f>
        <v>0</v>
      </c>
      <c r="P279" s="93">
        <f>SUM('10:16'!P279)</f>
        <v>0</v>
      </c>
      <c r="Q279" s="93">
        <f>SUM('10:16'!Q279)</f>
        <v>0</v>
      </c>
      <c r="R279" s="93">
        <f>SUM('10:16'!R279)</f>
        <v>0</v>
      </c>
      <c r="S279" s="93">
        <f>SUM('10:16'!S279)</f>
        <v>0</v>
      </c>
      <c r="T279" s="93">
        <f>SUM('10:16'!T279)</f>
        <v>0</v>
      </c>
      <c r="U279" s="93">
        <f>SUM('10:16'!U279)</f>
        <v>0</v>
      </c>
      <c r="V279" s="196"/>
      <c r="W279" s="33"/>
      <c r="X279" s="93">
        <f>SUM('10:16'!X279)</f>
        <v>0</v>
      </c>
      <c r="Y279" s="93">
        <f>SUM('10:16'!Y279)</f>
        <v>0</v>
      </c>
      <c r="Z279" s="93">
        <f>SUM('10:16'!Z279)</f>
        <v>0</v>
      </c>
      <c r="AA279" s="93">
        <f>SUM('10:16'!AA279)</f>
        <v>0</v>
      </c>
      <c r="AB279" s="73"/>
      <c r="AC279" s="54"/>
      <c r="AD279" s="32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SUM('10:16'!G280)</f>
        <v>0</v>
      </c>
      <c r="H280" s="315">
        <f t="shared" si="46"/>
        <v>0</v>
      </c>
      <c r="I280" s="93">
        <f>SUM('10:16'!I280)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SUM('10:16'!O280)</f>
        <v>0</v>
      </c>
      <c r="P280" s="93">
        <f>SUM('10:16'!P280)</f>
        <v>0</v>
      </c>
      <c r="Q280" s="93">
        <f>SUM('10:16'!Q280)</f>
        <v>0</v>
      </c>
      <c r="R280" s="93">
        <f>SUM('10:16'!R280)</f>
        <v>0</v>
      </c>
      <c r="S280" s="93">
        <f>SUM('10:16'!S280)</f>
        <v>0</v>
      </c>
      <c r="T280" s="93">
        <f>SUM('10:16'!T280)</f>
        <v>0</v>
      </c>
      <c r="U280" s="93">
        <f>SUM('10:16'!U280)</f>
        <v>0</v>
      </c>
      <c r="V280" s="196"/>
      <c r="W280" s="33"/>
      <c r="X280" s="93">
        <f>SUM('10:16'!X280)</f>
        <v>0</v>
      </c>
      <c r="Y280" s="93">
        <f>SUM('10:16'!Y280)</f>
        <v>0</v>
      </c>
      <c r="Z280" s="93">
        <f>SUM('10:16'!Z280)</f>
        <v>0</v>
      </c>
      <c r="AA280" s="93">
        <f>SUM('10:16'!AA280)</f>
        <v>0</v>
      </c>
      <c r="AB280" s="73"/>
      <c r="AC280" s="54"/>
      <c r="AD280" s="32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342</v>
      </c>
      <c r="C281" s="177" t="s">
        <v>372</v>
      </c>
      <c r="D281" s="17">
        <v>5</v>
      </c>
      <c r="E281" s="17"/>
      <c r="F281" s="6"/>
      <c r="G281" s="93">
        <f>SUM('10:16'!G281)</f>
        <v>0</v>
      </c>
      <c r="H281" s="315">
        <f t="shared" si="46"/>
        <v>0</v>
      </c>
      <c r="I281" s="93">
        <f>SUM('10:16'!I281)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SUM('10:16'!O281)</f>
        <v>0</v>
      </c>
      <c r="P281" s="93">
        <f>SUM('10:16'!P281)</f>
        <v>0</v>
      </c>
      <c r="Q281" s="93">
        <f>SUM('10:16'!Q281)</f>
        <v>0</v>
      </c>
      <c r="R281" s="93">
        <f>SUM('10:16'!R281)</f>
        <v>0</v>
      </c>
      <c r="S281" s="93">
        <f>SUM('10:16'!S281)</f>
        <v>0</v>
      </c>
      <c r="T281" s="93">
        <f>SUM('10:16'!T281)</f>
        <v>0</v>
      </c>
      <c r="U281" s="93">
        <f>SUM('10:16'!U281)</f>
        <v>0</v>
      </c>
      <c r="V281" s="196"/>
      <c r="W281" s="33"/>
      <c r="X281" s="93">
        <f>SUM('10:16'!X281)</f>
        <v>0</v>
      </c>
      <c r="Y281" s="93">
        <f>SUM('10:16'!Y281)</f>
        <v>0</v>
      </c>
      <c r="Z281" s="93">
        <f>SUM('10:16'!Z281)</f>
        <v>0</v>
      </c>
      <c r="AA281" s="93">
        <f>SUM('10:16'!AA281)</f>
        <v>0</v>
      </c>
      <c r="AB281" s="73"/>
      <c r="AC281" s="54"/>
      <c r="AD281" s="32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SUM('10:16'!G282)</f>
        <v>0</v>
      </c>
      <c r="H282" s="315">
        <f t="shared" si="46"/>
        <v>0</v>
      </c>
      <c r="I282" s="93">
        <f>SUM('10:16'!I282)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SUM('10:16'!O282)</f>
        <v>0</v>
      </c>
      <c r="P282" s="93">
        <f>SUM('10:16'!P282)</f>
        <v>0</v>
      </c>
      <c r="Q282" s="93">
        <f>SUM('10:16'!Q282)</f>
        <v>0</v>
      </c>
      <c r="R282" s="93">
        <f>SUM('10:16'!R282)</f>
        <v>0</v>
      </c>
      <c r="S282" s="93">
        <f>SUM('10:16'!S282)</f>
        <v>0</v>
      </c>
      <c r="T282" s="93">
        <f>SUM('10:16'!T282)</f>
        <v>0</v>
      </c>
      <c r="U282" s="93">
        <f>SUM('10:16'!U282)</f>
        <v>0</v>
      </c>
      <c r="V282" s="196"/>
      <c r="W282" s="33"/>
      <c r="X282" s="93">
        <f>SUM('10:16'!X282)</f>
        <v>0</v>
      </c>
      <c r="Y282" s="93">
        <f>SUM('10:16'!Y282)</f>
        <v>0</v>
      </c>
      <c r="Z282" s="93">
        <f>SUM('10:16'!Z282)</f>
        <v>0</v>
      </c>
      <c r="AA282" s="93">
        <f>SUM('10:16'!AA282)</f>
        <v>0</v>
      </c>
      <c r="AB282" s="73"/>
      <c r="AC282" s="54"/>
      <c r="AD282" s="32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SUM('10:16'!G283)</f>
        <v>0</v>
      </c>
      <c r="H283" s="315">
        <f t="shared" si="46"/>
        <v>0</v>
      </c>
      <c r="I283" s="93">
        <f>SUM('10:16'!I283)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SUM('10:16'!O283)</f>
        <v>0</v>
      </c>
      <c r="P283" s="93">
        <f>SUM('10:16'!P283)</f>
        <v>0</v>
      </c>
      <c r="Q283" s="93">
        <f>SUM('10:16'!Q283)</f>
        <v>0</v>
      </c>
      <c r="R283" s="93">
        <f>SUM('10:16'!R283)</f>
        <v>0</v>
      </c>
      <c r="S283" s="93">
        <f>SUM('10:16'!S283)</f>
        <v>0</v>
      </c>
      <c r="T283" s="93">
        <f>SUM('10:16'!T283)</f>
        <v>0</v>
      </c>
      <c r="U283" s="93">
        <f>SUM('10:16'!U283)</f>
        <v>0</v>
      </c>
      <c r="V283" s="196"/>
      <c r="W283" s="33"/>
      <c r="X283" s="93">
        <f>SUM('10:16'!X283)</f>
        <v>0</v>
      </c>
      <c r="Y283" s="93">
        <f>SUM('10:16'!Y283)</f>
        <v>0</v>
      </c>
      <c r="Z283" s="93">
        <f>SUM('10:16'!Z283)</f>
        <v>0</v>
      </c>
      <c r="AA283" s="93">
        <f>SUM('10:16'!AA283)</f>
        <v>0</v>
      </c>
      <c r="AB283" s="73"/>
      <c r="AC283" s="54"/>
      <c r="AD283" s="32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SUM('10:16'!G284)</f>
        <v>0</v>
      </c>
      <c r="H284" s="315">
        <f t="shared" si="46"/>
        <v>0</v>
      </c>
      <c r="I284" s="93">
        <f>SUM('10:16'!I284)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SUM('10:16'!O284)</f>
        <v>0</v>
      </c>
      <c r="P284" s="93">
        <f>SUM('10:16'!P284)</f>
        <v>0</v>
      </c>
      <c r="Q284" s="93">
        <f>SUM('10:16'!Q284)</f>
        <v>0</v>
      </c>
      <c r="R284" s="93">
        <f>SUM('10:16'!R284)</f>
        <v>0</v>
      </c>
      <c r="S284" s="93">
        <f>SUM('10:16'!S284)</f>
        <v>0</v>
      </c>
      <c r="T284" s="93">
        <f>SUM('10:16'!T284)</f>
        <v>0</v>
      </c>
      <c r="U284" s="93">
        <f>SUM('10:16'!U284)</f>
        <v>0</v>
      </c>
      <c r="V284" s="196">
        <f>SUM(X284:AA284)</f>
        <v>0</v>
      </c>
      <c r="W284" s="33" t="str">
        <f>IF(ISERROR(V284/G284),"",V284/G284)</f>
        <v/>
      </c>
      <c r="X284" s="93">
        <f>SUM('10:16'!X284)</f>
        <v>0</v>
      </c>
      <c r="Y284" s="93">
        <f>SUM('10:16'!Y284)</f>
        <v>0</v>
      </c>
      <c r="Z284" s="93">
        <f>SUM('10:16'!Z284)</f>
        <v>0</v>
      </c>
      <c r="AA284" s="93">
        <f>SUM('10:16'!AA284)</f>
        <v>0</v>
      </c>
      <c r="AB284" s="73"/>
      <c r="AC284" s="54"/>
      <c r="AD284" s="32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SUM('10:16'!G285)</f>
        <v>0</v>
      </c>
      <c r="H285" s="315">
        <f t="shared" si="46"/>
        <v>0</v>
      </c>
      <c r="I285" s="93">
        <f>SUM('10:16'!I285)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SUM('10:16'!O285)</f>
        <v>0</v>
      </c>
      <c r="P285" s="93">
        <f>SUM('10:16'!P285)</f>
        <v>0</v>
      </c>
      <c r="Q285" s="93">
        <f>SUM('10:16'!Q285)</f>
        <v>0</v>
      </c>
      <c r="R285" s="93">
        <f>SUM('10:16'!R285)</f>
        <v>0</v>
      </c>
      <c r="S285" s="93">
        <f>SUM('10:16'!S285)</f>
        <v>0</v>
      </c>
      <c r="T285" s="93">
        <f>SUM('10:16'!T285)</f>
        <v>0</v>
      </c>
      <c r="U285" s="93">
        <f>SUM('10:16'!U285)</f>
        <v>0</v>
      </c>
      <c r="V285" s="196">
        <f>SUM(X285:AA285)</f>
        <v>0</v>
      </c>
      <c r="W285" s="33" t="str">
        <f>IF(ISERROR(V285/G285),"",V285/G285)</f>
        <v/>
      </c>
      <c r="X285" s="93">
        <f>SUM('10:16'!X285)</f>
        <v>0</v>
      </c>
      <c r="Y285" s="93">
        <f>SUM('10:16'!Y285)</f>
        <v>0</v>
      </c>
      <c r="Z285" s="93">
        <f>SUM('10:16'!Z285)</f>
        <v>0</v>
      </c>
      <c r="AA285" s="93">
        <f>SUM('10:16'!AA285)</f>
        <v>0</v>
      </c>
      <c r="AB285" s="73"/>
      <c r="AC285" s="54"/>
      <c r="AD285" s="32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SUM('10:16'!G286)</f>
        <v>0</v>
      </c>
      <c r="H286" s="315">
        <f t="shared" si="46"/>
        <v>0</v>
      </c>
      <c r="I286" s="93">
        <f>SUM('10:16'!I286)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2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SUM('10:16'!G287)</f>
        <v>0</v>
      </c>
      <c r="H287" s="315">
        <f t="shared" si="46"/>
        <v>0</v>
      </c>
      <c r="I287" s="93">
        <f>SUM('10:16'!I287)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2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SUM('10:16'!G288)</f>
        <v>0</v>
      </c>
      <c r="H288" s="315">
        <f t="shared" si="46"/>
        <v>0</v>
      </c>
      <c r="I288" s="93">
        <f>SUM('10:16'!I288)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2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SUM('10:16'!G289)</f>
        <v>0</v>
      </c>
      <c r="H289" s="315">
        <f t="shared" si="46"/>
        <v>0</v>
      </c>
      <c r="I289" s="93">
        <f>SUM('10:16'!I289)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SUM('10:16'!O289)</f>
        <v>0</v>
      </c>
      <c r="P289" s="93">
        <f>SUM('10:16'!P289)</f>
        <v>0</v>
      </c>
      <c r="Q289" s="93">
        <f>SUM('10:16'!Q289)</f>
        <v>0</v>
      </c>
      <c r="R289" s="93">
        <f>SUM('10:16'!R289)</f>
        <v>0</v>
      </c>
      <c r="S289" s="93">
        <f>SUM('10:16'!S289)</f>
        <v>0</v>
      </c>
      <c r="T289" s="93">
        <f>SUM('10:16'!T289)</f>
        <v>0</v>
      </c>
      <c r="U289" s="93">
        <f>SUM('10:16'!U289)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SUM('10:16'!X289)</f>
        <v>0</v>
      </c>
      <c r="Y289" s="93">
        <f>SUM('10:16'!Y289)</f>
        <v>0</v>
      </c>
      <c r="Z289" s="93">
        <f>SUM('10:16'!Z289)</f>
        <v>0</v>
      </c>
      <c r="AA289" s="93">
        <f>SUM('10:16'!AA289)</f>
        <v>0</v>
      </c>
      <c r="AB289" s="73"/>
      <c r="AC289" s="54"/>
      <c r="AD289" s="32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SUM('10:16'!G290)</f>
        <v>0</v>
      </c>
      <c r="H290" s="315">
        <f t="shared" si="46"/>
        <v>0</v>
      </c>
      <c r="I290" s="93">
        <f>SUM('10:16'!I290)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SUM('10:16'!O290)</f>
        <v>0</v>
      </c>
      <c r="P290" s="93">
        <f>SUM('10:16'!P290)</f>
        <v>0</v>
      </c>
      <c r="Q290" s="93">
        <f>SUM('10:16'!Q290)</f>
        <v>0</v>
      </c>
      <c r="R290" s="93">
        <f>SUM('10:16'!R290)</f>
        <v>0</v>
      </c>
      <c r="S290" s="93">
        <f>SUM('10:16'!S290)</f>
        <v>0</v>
      </c>
      <c r="T290" s="93">
        <f>SUM('10:16'!T290)</f>
        <v>0</v>
      </c>
      <c r="U290" s="93">
        <f>SUM('10:16'!U290)</f>
        <v>0</v>
      </c>
      <c r="V290" s="196">
        <f>SUM(X290:AA290)</f>
        <v>0</v>
      </c>
      <c r="W290" s="33" t="str">
        <f t="shared" si="51"/>
        <v/>
      </c>
      <c r="X290" s="93">
        <f>SUM('10:16'!X290)</f>
        <v>0</v>
      </c>
      <c r="Y290" s="93">
        <f>SUM('10:16'!Y290)</f>
        <v>0</v>
      </c>
      <c r="Z290" s="93">
        <f>SUM('10:16'!Z290)</f>
        <v>0</v>
      </c>
      <c r="AA290" s="93">
        <f>SUM('10:16'!AA290)</f>
        <v>0</v>
      </c>
      <c r="AB290" s="73"/>
      <c r="AC290" s="54"/>
      <c r="AD290" s="32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SUM('10:16'!G291)</f>
        <v>0</v>
      </c>
      <c r="H291" s="315">
        <f t="shared" si="46"/>
        <v>0</v>
      </c>
      <c r="I291" s="93">
        <f>SUM('10:16'!I291)</f>
        <v>0</v>
      </c>
      <c r="J291" s="31" t="str">
        <f t="array" ref="J291">IF(ISERROR(G291/I291),"",G291/I291)</f>
        <v/>
      </c>
      <c r="K291" s="315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SUM('10:16'!O291)</f>
        <v>0</v>
      </c>
      <c r="P291" s="93">
        <f>SUM('10:16'!P291)</f>
        <v>0</v>
      </c>
      <c r="Q291" s="93">
        <f>SUM('10:16'!Q291)</f>
        <v>0</v>
      </c>
      <c r="R291" s="93">
        <f>SUM('10:16'!R291)</f>
        <v>0</v>
      </c>
      <c r="S291" s="93">
        <f>SUM('10:16'!S291)</f>
        <v>0</v>
      </c>
      <c r="T291" s="93">
        <f>SUM('10:16'!T291)</f>
        <v>0</v>
      </c>
      <c r="U291" s="93">
        <f>SUM('10:16'!U291)</f>
        <v>0</v>
      </c>
      <c r="V291" s="196">
        <f>SUM(X291:AA291)</f>
        <v>0</v>
      </c>
      <c r="W291" s="33" t="str">
        <f t="shared" si="51"/>
        <v/>
      </c>
      <c r="X291" s="93">
        <f>SUM('10:16'!X291)</f>
        <v>0</v>
      </c>
      <c r="Y291" s="93">
        <f>SUM('10:16'!Y291)</f>
        <v>0</v>
      </c>
      <c r="Z291" s="93">
        <f>SUM('10:16'!Z291)</f>
        <v>0</v>
      </c>
      <c r="AA291" s="93">
        <f>SUM('10:16'!AA291)</f>
        <v>0</v>
      </c>
      <c r="AB291" s="73"/>
      <c r="AC291" s="54"/>
      <c r="AD291" s="32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712" t="s">
        <v>92</v>
      </c>
      <c r="B292" s="713"/>
      <c r="C292" s="310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 t="str">
        <f t="shared" si="51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2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SUM('10:16'!G293)</f>
        <v>0</v>
      </c>
      <c r="H293" s="315">
        <f>D293*G293</f>
        <v>0</v>
      </c>
      <c r="I293" s="93">
        <f>SUM('10:16'!I293)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SUM('10:16'!O293)</f>
        <v>0</v>
      </c>
      <c r="P293" s="93">
        <f>SUM('10:16'!P293)</f>
        <v>0</v>
      </c>
      <c r="Q293" s="93">
        <f>SUM('10:16'!Q293)</f>
        <v>0</v>
      </c>
      <c r="R293" s="93">
        <f>SUM('10:16'!R293)</f>
        <v>0</v>
      </c>
      <c r="S293" s="93">
        <f>SUM('10:16'!S293)</f>
        <v>0</v>
      </c>
      <c r="T293" s="93">
        <f>SUM('10:16'!T293)</f>
        <v>0</v>
      </c>
      <c r="U293" s="93">
        <f>SUM('10:16'!U293)</f>
        <v>0</v>
      </c>
      <c r="V293" s="196">
        <f t="shared" ref="V293:V307" si="55">SUM(X293:AA293)</f>
        <v>0</v>
      </c>
      <c r="W293" s="33" t="str">
        <f t="shared" si="51"/>
        <v/>
      </c>
      <c r="X293" s="93">
        <f>SUM('10:16'!X293)</f>
        <v>0</v>
      </c>
      <c r="Y293" s="93">
        <f>SUM('10:16'!Y293)</f>
        <v>0</v>
      </c>
      <c r="Z293" s="93">
        <f>SUM('10:16'!Z293)</f>
        <v>0</v>
      </c>
      <c r="AA293" s="93">
        <f>SUM('10:16'!AA293)</f>
        <v>0</v>
      </c>
      <c r="AB293" s="73"/>
      <c r="AC293" s="54"/>
      <c r="AD293" s="32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SUM('10:16'!G294)</f>
        <v>0</v>
      </c>
      <c r="H294" s="315">
        <f t="shared" ref="H294:H307" si="56">D294*G294</f>
        <v>0</v>
      </c>
      <c r="I294" s="93">
        <f>SUM('10:16'!I294)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SUM('10:16'!O294)</f>
        <v>0</v>
      </c>
      <c r="P294" s="93">
        <f>SUM('10:16'!P294)</f>
        <v>0</v>
      </c>
      <c r="Q294" s="93">
        <f>SUM('10:16'!Q294)</f>
        <v>0</v>
      </c>
      <c r="R294" s="93">
        <f>SUM('10:16'!R294)</f>
        <v>0</v>
      </c>
      <c r="S294" s="93">
        <f>SUM('10:16'!S294)</f>
        <v>0</v>
      </c>
      <c r="T294" s="93">
        <f>SUM('10:16'!T294)</f>
        <v>0</v>
      </c>
      <c r="U294" s="93">
        <f>SUM('10:16'!U294)</f>
        <v>0</v>
      </c>
      <c r="V294" s="196">
        <f t="shared" si="55"/>
        <v>0</v>
      </c>
      <c r="W294" s="33" t="str">
        <f t="shared" si="51"/>
        <v/>
      </c>
      <c r="X294" s="93">
        <f>SUM('10:16'!X294)</f>
        <v>0</v>
      </c>
      <c r="Y294" s="93">
        <f>SUM('10:16'!Y294)</f>
        <v>0</v>
      </c>
      <c r="Z294" s="93">
        <f>SUM('10:16'!Z294)</f>
        <v>0</v>
      </c>
      <c r="AA294" s="93">
        <f>SUM('10:16'!AA294)</f>
        <v>0</v>
      </c>
      <c r="AB294" s="73"/>
      <c r="AC294" s="54"/>
      <c r="AD294" s="32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SUM('10:16'!G295)</f>
        <v>0</v>
      </c>
      <c r="H295" s="315">
        <f t="shared" si="56"/>
        <v>0</v>
      </c>
      <c r="I295" s="93">
        <f>SUM('10:16'!I295)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53"/>
        <v>0</v>
      </c>
      <c r="N295" s="31">
        <f t="shared" si="54"/>
        <v>0</v>
      </c>
      <c r="O295" s="93">
        <f>SUM('10:16'!O295)</f>
        <v>0</v>
      </c>
      <c r="P295" s="93">
        <f>SUM('10:16'!P295)</f>
        <v>0</v>
      </c>
      <c r="Q295" s="93">
        <f>SUM('10:16'!Q295)</f>
        <v>0</v>
      </c>
      <c r="R295" s="93">
        <f>SUM('10:16'!R295)</f>
        <v>0</v>
      </c>
      <c r="S295" s="93">
        <f>SUM('10:16'!S295)</f>
        <v>0</v>
      </c>
      <c r="T295" s="93">
        <f>SUM('10:16'!T295)</f>
        <v>0</v>
      </c>
      <c r="U295" s="93">
        <f>SUM('10:16'!U295)</f>
        <v>0</v>
      </c>
      <c r="V295" s="196">
        <f t="shared" si="55"/>
        <v>0</v>
      </c>
      <c r="W295" s="33" t="str">
        <f t="shared" si="51"/>
        <v/>
      </c>
      <c r="X295" s="93">
        <f>SUM('10:16'!X295)</f>
        <v>0</v>
      </c>
      <c r="Y295" s="93">
        <f>SUM('10:16'!Y295)</f>
        <v>0</v>
      </c>
      <c r="Z295" s="93">
        <f>SUM('10:16'!Z295)</f>
        <v>0</v>
      </c>
      <c r="AA295" s="93">
        <f>SUM('10:16'!AA295)</f>
        <v>0</v>
      </c>
      <c r="AB295" s="73"/>
      <c r="AC295" s="54"/>
      <c r="AD295" s="32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SUM('10:16'!G296)</f>
        <v>0</v>
      </c>
      <c r="H296" s="315">
        <f t="shared" si="56"/>
        <v>0</v>
      </c>
      <c r="I296" s="93">
        <f>SUM('10:16'!I296)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SUM('10:16'!O296)</f>
        <v>0</v>
      </c>
      <c r="P296" s="93">
        <f>SUM('10:16'!P296)</f>
        <v>0</v>
      </c>
      <c r="Q296" s="93">
        <f>SUM('10:16'!Q296)</f>
        <v>0</v>
      </c>
      <c r="R296" s="93">
        <f>SUM('10:16'!R296)</f>
        <v>0</v>
      </c>
      <c r="S296" s="93">
        <f>SUM('10:16'!S296)</f>
        <v>0</v>
      </c>
      <c r="T296" s="93">
        <f>SUM('10:16'!T296)</f>
        <v>0</v>
      </c>
      <c r="U296" s="93">
        <f>SUM('10:16'!U296)</f>
        <v>0</v>
      </c>
      <c r="V296" s="196">
        <f t="shared" si="55"/>
        <v>0</v>
      </c>
      <c r="W296" s="33" t="str">
        <f t="shared" si="51"/>
        <v/>
      </c>
      <c r="X296" s="93">
        <f>SUM('10:16'!X296)</f>
        <v>0</v>
      </c>
      <c r="Y296" s="93">
        <f>SUM('10:16'!Y296)</f>
        <v>0</v>
      </c>
      <c r="Z296" s="93">
        <f>SUM('10:16'!Z296)</f>
        <v>0</v>
      </c>
      <c r="AA296" s="93">
        <f>SUM('10:16'!AA296)</f>
        <v>0</v>
      </c>
      <c r="AB296" s="73"/>
      <c r="AC296" s="54"/>
      <c r="AD296" s="32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316" t="s">
        <v>72</v>
      </c>
      <c r="D297" s="17">
        <v>5.03</v>
      </c>
      <c r="E297" s="17"/>
      <c r="F297" s="6"/>
      <c r="G297" s="93">
        <f>SUM('10:16'!G297)</f>
        <v>0</v>
      </c>
      <c r="H297" s="315">
        <f t="shared" si="56"/>
        <v>0</v>
      </c>
      <c r="I297" s="93">
        <f>SUM('10:16'!I297)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SUM('10:16'!O297)</f>
        <v>0</v>
      </c>
      <c r="P297" s="93">
        <f>SUM('10:16'!P297)</f>
        <v>0</v>
      </c>
      <c r="Q297" s="93">
        <f>SUM('10:16'!Q297)</f>
        <v>0</v>
      </c>
      <c r="R297" s="93">
        <f>SUM('10:16'!R297)</f>
        <v>0</v>
      </c>
      <c r="S297" s="93">
        <f>SUM('10:16'!S297)</f>
        <v>0</v>
      </c>
      <c r="T297" s="93">
        <f>SUM('10:16'!T297)</f>
        <v>0</v>
      </c>
      <c r="U297" s="93">
        <f>SUM('10:16'!U297)</f>
        <v>0</v>
      </c>
      <c r="V297" s="196">
        <f t="shared" si="55"/>
        <v>0</v>
      </c>
      <c r="W297" s="33" t="str">
        <f t="shared" si="51"/>
        <v/>
      </c>
      <c r="X297" s="93">
        <f>SUM('10:16'!X297)</f>
        <v>0</v>
      </c>
      <c r="Y297" s="93">
        <f>SUM('10:16'!Y297)</f>
        <v>0</v>
      </c>
      <c r="Z297" s="93">
        <f>SUM('10:16'!Z297)</f>
        <v>0</v>
      </c>
      <c r="AA297" s="93">
        <f>SUM('10:16'!AA297)</f>
        <v>0</v>
      </c>
      <c r="AB297" s="73"/>
      <c r="AC297" s="54"/>
      <c r="AD297" s="32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SUM('10:16'!G298)</f>
        <v>0</v>
      </c>
      <c r="H298" s="315">
        <f t="shared" si="56"/>
        <v>0</v>
      </c>
      <c r="I298" s="93">
        <f>SUM('10:16'!I298)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SUM('10:16'!O298)</f>
        <v>0</v>
      </c>
      <c r="P298" s="93">
        <f>SUM('10:16'!P298)</f>
        <v>0</v>
      </c>
      <c r="Q298" s="93">
        <f>SUM('10:16'!Q298)</f>
        <v>0</v>
      </c>
      <c r="R298" s="93">
        <f>SUM('10:16'!R298)</f>
        <v>0</v>
      </c>
      <c r="S298" s="93">
        <f>SUM('10:16'!S298)</f>
        <v>0</v>
      </c>
      <c r="T298" s="93">
        <f>SUM('10:16'!T298)</f>
        <v>0</v>
      </c>
      <c r="U298" s="93">
        <f>SUM('10:16'!U298)</f>
        <v>0</v>
      </c>
      <c r="V298" s="196">
        <f t="shared" si="55"/>
        <v>0</v>
      </c>
      <c r="W298" s="33" t="str">
        <f t="shared" si="51"/>
        <v/>
      </c>
      <c r="X298" s="93">
        <f>SUM('10:16'!X298)</f>
        <v>0</v>
      </c>
      <c r="Y298" s="93">
        <f>SUM('10:16'!Y298)</f>
        <v>0</v>
      </c>
      <c r="Z298" s="93">
        <f>SUM('10:16'!Z298)</f>
        <v>0</v>
      </c>
      <c r="AA298" s="93">
        <f>SUM('10:16'!AA298)</f>
        <v>0</v>
      </c>
      <c r="AB298" s="73"/>
      <c r="AC298" s="54"/>
      <c r="AD298" s="32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SUM('10:16'!G299)</f>
        <v>0</v>
      </c>
      <c r="H299" s="315">
        <f t="shared" si="56"/>
        <v>0</v>
      </c>
      <c r="I299" s="93">
        <f>SUM('10:16'!I299)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SUM('10:16'!O299)</f>
        <v>0</v>
      </c>
      <c r="P299" s="93">
        <f>SUM('10:16'!P299)</f>
        <v>0</v>
      </c>
      <c r="Q299" s="93">
        <f>SUM('10:16'!Q299)</f>
        <v>0</v>
      </c>
      <c r="R299" s="93">
        <f>SUM('10:16'!R299)</f>
        <v>0</v>
      </c>
      <c r="S299" s="93">
        <f>SUM('10:16'!S299)</f>
        <v>0</v>
      </c>
      <c r="T299" s="93">
        <f>SUM('10:16'!T299)</f>
        <v>0</v>
      </c>
      <c r="U299" s="93">
        <f>SUM('10:16'!U299)</f>
        <v>0</v>
      </c>
      <c r="V299" s="196">
        <f t="shared" si="55"/>
        <v>0</v>
      </c>
      <c r="W299" s="33" t="str">
        <f t="shared" si="51"/>
        <v/>
      </c>
      <c r="X299" s="93">
        <f>SUM('10:16'!X299)</f>
        <v>0</v>
      </c>
      <c r="Y299" s="93">
        <f>SUM('10:16'!Y299)</f>
        <v>0</v>
      </c>
      <c r="Z299" s="93">
        <f>SUM('10:16'!Z299)</f>
        <v>0</v>
      </c>
      <c r="AA299" s="93">
        <f>SUM('10:16'!AA299)</f>
        <v>0</v>
      </c>
      <c r="AB299" s="73"/>
      <c r="AC299" s="54"/>
      <c r="AD299" s="32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316" t="s">
        <v>96</v>
      </c>
      <c r="D300" s="17">
        <v>5.03</v>
      </c>
      <c r="E300" s="17"/>
      <c r="F300" s="6"/>
      <c r="G300" s="93">
        <f>SUM('10:16'!G300)</f>
        <v>0</v>
      </c>
      <c r="H300" s="315">
        <f t="shared" si="56"/>
        <v>0</v>
      </c>
      <c r="I300" s="93">
        <f>SUM('10:16'!I300)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SUM('10:16'!O300)</f>
        <v>0</v>
      </c>
      <c r="P300" s="93">
        <f>SUM('10:16'!P300)</f>
        <v>0</v>
      </c>
      <c r="Q300" s="93">
        <f>SUM('10:16'!Q300)</f>
        <v>0</v>
      </c>
      <c r="R300" s="93">
        <f>SUM('10:16'!R300)</f>
        <v>0</v>
      </c>
      <c r="S300" s="93">
        <f>SUM('10:16'!S300)</f>
        <v>0</v>
      </c>
      <c r="T300" s="93">
        <f>SUM('10:16'!T300)</f>
        <v>0</v>
      </c>
      <c r="U300" s="93">
        <f>SUM('10:16'!U300)</f>
        <v>0</v>
      </c>
      <c r="V300" s="196">
        <f t="shared" si="55"/>
        <v>0</v>
      </c>
      <c r="W300" s="33" t="str">
        <f t="shared" si="51"/>
        <v/>
      </c>
      <c r="X300" s="93">
        <f>SUM('10:16'!X300)</f>
        <v>0</v>
      </c>
      <c r="Y300" s="93">
        <f>SUM('10:16'!Y300)</f>
        <v>0</v>
      </c>
      <c r="Z300" s="93">
        <f>SUM('10:16'!Z300)</f>
        <v>0</v>
      </c>
      <c r="AA300" s="93">
        <f>SUM('10:16'!AA300)</f>
        <v>0</v>
      </c>
      <c r="AB300" s="73"/>
      <c r="AC300" s="54"/>
      <c r="AD300" s="32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316" t="s">
        <v>82</v>
      </c>
      <c r="D301" s="17">
        <v>5.03</v>
      </c>
      <c r="E301" s="17"/>
      <c r="F301" s="6"/>
      <c r="G301" s="93">
        <f>SUM('10:16'!G301)</f>
        <v>0</v>
      </c>
      <c r="H301" s="315">
        <f t="shared" si="56"/>
        <v>0</v>
      </c>
      <c r="I301" s="93">
        <f>SUM('10:16'!I301)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SUM('10:16'!O301)</f>
        <v>0</v>
      </c>
      <c r="P301" s="93">
        <f>SUM('10:16'!P301)</f>
        <v>0</v>
      </c>
      <c r="Q301" s="93">
        <f>SUM('10:16'!Q301)</f>
        <v>0</v>
      </c>
      <c r="R301" s="93">
        <f>SUM('10:16'!R301)</f>
        <v>0</v>
      </c>
      <c r="S301" s="93">
        <f>SUM('10:16'!S301)</f>
        <v>0</v>
      </c>
      <c r="T301" s="93">
        <f>SUM('10:16'!T301)</f>
        <v>0</v>
      </c>
      <c r="U301" s="93">
        <f>SUM('10:16'!U301)</f>
        <v>0</v>
      </c>
      <c r="V301" s="196">
        <f t="shared" si="55"/>
        <v>0</v>
      </c>
      <c r="W301" s="33" t="str">
        <f t="shared" si="51"/>
        <v/>
      </c>
      <c r="X301" s="93">
        <f>SUM('10:16'!X301)</f>
        <v>0</v>
      </c>
      <c r="Y301" s="93">
        <f>SUM('10:16'!Y301)</f>
        <v>0</v>
      </c>
      <c r="Z301" s="93">
        <f>SUM('10:16'!Z301)</f>
        <v>0</v>
      </c>
      <c r="AA301" s="93">
        <f>SUM('10:16'!AA301)</f>
        <v>0</v>
      </c>
      <c r="AB301" s="73"/>
      <c r="AC301" s="54"/>
      <c r="AD301" s="32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316" t="s">
        <v>72</v>
      </c>
      <c r="D302" s="17">
        <v>5.03</v>
      </c>
      <c r="E302" s="17"/>
      <c r="F302" s="6"/>
      <c r="G302" s="93">
        <f>SUM('10:16'!G302)</f>
        <v>0</v>
      </c>
      <c r="H302" s="315">
        <f t="shared" si="56"/>
        <v>0</v>
      </c>
      <c r="I302" s="93">
        <f>SUM('10:16'!I302)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SUM('10:16'!O302)</f>
        <v>0</v>
      </c>
      <c r="P302" s="93">
        <f>SUM('10:16'!P302)</f>
        <v>0</v>
      </c>
      <c r="Q302" s="93">
        <f>SUM('10:16'!Q302)</f>
        <v>0</v>
      </c>
      <c r="R302" s="93">
        <f>SUM('10:16'!R302)</f>
        <v>0</v>
      </c>
      <c r="S302" s="93">
        <f>SUM('10:16'!S302)</f>
        <v>0</v>
      </c>
      <c r="T302" s="93">
        <f>SUM('10:16'!T302)</f>
        <v>0</v>
      </c>
      <c r="U302" s="93">
        <f>SUM('10:16'!U302)</f>
        <v>0</v>
      </c>
      <c r="V302" s="196">
        <f t="shared" si="55"/>
        <v>0</v>
      </c>
      <c r="W302" s="33" t="str">
        <f t="shared" si="51"/>
        <v/>
      </c>
      <c r="X302" s="93">
        <f>SUM('10:16'!X302)</f>
        <v>0</v>
      </c>
      <c r="Y302" s="93">
        <f>SUM('10:16'!Y302)</f>
        <v>0</v>
      </c>
      <c r="Z302" s="93">
        <f>SUM('10:16'!Z302)</f>
        <v>0</v>
      </c>
      <c r="AA302" s="93">
        <f>SUM('10:16'!AA302)</f>
        <v>0</v>
      </c>
      <c r="AB302" s="73"/>
      <c r="AC302" s="54"/>
      <c r="AD302" s="32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316" t="s">
        <v>60</v>
      </c>
      <c r="D303" s="17">
        <v>5.03</v>
      </c>
      <c r="E303" s="17"/>
      <c r="F303" s="6"/>
      <c r="G303" s="93">
        <f>SUM('10:16'!G303)</f>
        <v>0</v>
      </c>
      <c r="H303" s="315">
        <f t="shared" si="56"/>
        <v>0</v>
      </c>
      <c r="I303" s="93">
        <f>SUM('10:16'!I303)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SUM('10:16'!O303)</f>
        <v>0</v>
      </c>
      <c r="P303" s="93">
        <f>SUM('10:16'!P303)</f>
        <v>0</v>
      </c>
      <c r="Q303" s="93">
        <f>SUM('10:16'!Q303)</f>
        <v>0</v>
      </c>
      <c r="R303" s="93">
        <f>SUM('10:16'!R303)</f>
        <v>0</v>
      </c>
      <c r="S303" s="93">
        <f>SUM('10:16'!S303)</f>
        <v>0</v>
      </c>
      <c r="T303" s="93">
        <f>SUM('10:16'!T303)</f>
        <v>0</v>
      </c>
      <c r="U303" s="93">
        <f>SUM('10:16'!U303)</f>
        <v>0</v>
      </c>
      <c r="V303" s="196">
        <f t="shared" si="55"/>
        <v>0</v>
      </c>
      <c r="W303" s="33" t="str">
        <f t="shared" si="51"/>
        <v/>
      </c>
      <c r="X303" s="93">
        <f>SUM('10:16'!X303)</f>
        <v>0</v>
      </c>
      <c r="Y303" s="93">
        <f>SUM('10:16'!Y303)</f>
        <v>0</v>
      </c>
      <c r="Z303" s="93">
        <f>SUM('10:16'!Z303)</f>
        <v>0</v>
      </c>
      <c r="AA303" s="93">
        <f>SUM('10:16'!AA303)</f>
        <v>0</v>
      </c>
      <c r="AB303" s="73"/>
      <c r="AC303" s="54"/>
      <c r="AD303" s="32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316" t="s">
        <v>96</v>
      </c>
      <c r="D304" s="17">
        <v>5.03</v>
      </c>
      <c r="E304" s="17"/>
      <c r="F304" s="6"/>
      <c r="G304" s="93">
        <f>SUM('10:16'!G304)</f>
        <v>0</v>
      </c>
      <c r="H304" s="315">
        <f t="shared" si="56"/>
        <v>0</v>
      </c>
      <c r="I304" s="93">
        <f>SUM('10:16'!I304)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SUM('10:16'!O304)</f>
        <v>0</v>
      </c>
      <c r="P304" s="93">
        <f>SUM('10:16'!P304)</f>
        <v>0</v>
      </c>
      <c r="Q304" s="93">
        <f>SUM('10:16'!Q304)</f>
        <v>0</v>
      </c>
      <c r="R304" s="93">
        <f>SUM('10:16'!R304)</f>
        <v>0</v>
      </c>
      <c r="S304" s="93">
        <f>SUM('10:16'!S304)</f>
        <v>0</v>
      </c>
      <c r="T304" s="93">
        <f>SUM('10:16'!T304)</f>
        <v>0</v>
      </c>
      <c r="U304" s="93">
        <f>SUM('10:16'!U304)</f>
        <v>0</v>
      </c>
      <c r="V304" s="196">
        <f t="shared" si="55"/>
        <v>0</v>
      </c>
      <c r="W304" s="33" t="str">
        <f t="shared" si="51"/>
        <v/>
      </c>
      <c r="X304" s="93">
        <f>SUM('10:16'!X304)</f>
        <v>0</v>
      </c>
      <c r="Y304" s="93">
        <f>SUM('10:16'!Y304)</f>
        <v>0</v>
      </c>
      <c r="Z304" s="93">
        <f>SUM('10:16'!Z304)</f>
        <v>0</v>
      </c>
      <c r="AA304" s="93">
        <f>SUM('10:16'!AA304)</f>
        <v>0</v>
      </c>
      <c r="AB304" s="73"/>
      <c r="AC304" s="54"/>
      <c r="AD304" s="32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316" t="s">
        <v>73</v>
      </c>
      <c r="D305" s="17">
        <v>5.03</v>
      </c>
      <c r="E305" s="17"/>
      <c r="F305" s="6"/>
      <c r="G305" s="93">
        <f>SUM('10:16'!G305)</f>
        <v>0</v>
      </c>
      <c r="H305" s="315">
        <f t="shared" si="56"/>
        <v>0</v>
      </c>
      <c r="I305" s="93">
        <f>SUM('10:16'!I305)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SUM('10:16'!O305)</f>
        <v>0</v>
      </c>
      <c r="P305" s="93">
        <f>SUM('10:16'!P305)</f>
        <v>0</v>
      </c>
      <c r="Q305" s="93">
        <f>SUM('10:16'!Q305)</f>
        <v>0</v>
      </c>
      <c r="R305" s="93">
        <f>SUM('10:16'!R305)</f>
        <v>0</v>
      </c>
      <c r="S305" s="93">
        <f>SUM('10:16'!S305)</f>
        <v>0</v>
      </c>
      <c r="T305" s="93">
        <f>SUM('10:16'!T305)</f>
        <v>0</v>
      </c>
      <c r="U305" s="93">
        <f>SUM('10:16'!U305)</f>
        <v>0</v>
      </c>
      <c r="V305" s="196">
        <f t="shared" si="55"/>
        <v>0</v>
      </c>
      <c r="W305" s="33" t="str">
        <f t="shared" si="51"/>
        <v/>
      </c>
      <c r="X305" s="93">
        <f>SUM('10:16'!X305)</f>
        <v>0</v>
      </c>
      <c r="Y305" s="93">
        <f>SUM('10:16'!Y305)</f>
        <v>0</v>
      </c>
      <c r="Z305" s="93">
        <f>SUM('10:16'!Z305)</f>
        <v>0</v>
      </c>
      <c r="AA305" s="93">
        <f>SUM('10:16'!AA305)</f>
        <v>0</v>
      </c>
      <c r="AB305" s="73"/>
      <c r="AC305" s="54"/>
      <c r="AD305" s="32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SUM('10:16'!G306)</f>
        <v>0</v>
      </c>
      <c r="H306" s="315">
        <f t="shared" si="56"/>
        <v>0</v>
      </c>
      <c r="I306" s="93">
        <f>SUM('10:16'!I306)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SUM('10:16'!O306)</f>
        <v>0</v>
      </c>
      <c r="P306" s="93">
        <f>SUM('10:16'!P306)</f>
        <v>0</v>
      </c>
      <c r="Q306" s="93">
        <f>SUM('10:16'!Q306)</f>
        <v>0</v>
      </c>
      <c r="R306" s="93">
        <f>SUM('10:16'!R306)</f>
        <v>0</v>
      </c>
      <c r="S306" s="93">
        <f>SUM('10:16'!S306)</f>
        <v>0</v>
      </c>
      <c r="T306" s="93">
        <f>SUM('10:16'!T306)</f>
        <v>0</v>
      </c>
      <c r="U306" s="93">
        <f>SUM('10:16'!U306)</f>
        <v>0</v>
      </c>
      <c r="V306" s="196">
        <f t="shared" si="55"/>
        <v>0</v>
      </c>
      <c r="W306" s="33" t="str">
        <f t="shared" si="51"/>
        <v/>
      </c>
      <c r="X306" s="93">
        <f>SUM('10:16'!X306)</f>
        <v>0</v>
      </c>
      <c r="Y306" s="93">
        <f>SUM('10:16'!Y306)</f>
        <v>0</v>
      </c>
      <c r="Z306" s="93">
        <f>SUM('10:16'!Z306)</f>
        <v>0</v>
      </c>
      <c r="AA306" s="93">
        <f>SUM('10:16'!AA306)</f>
        <v>0</v>
      </c>
      <c r="AB306" s="73"/>
      <c r="AC306" s="54"/>
      <c r="AD306" s="32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SUM('10:16'!G307)</f>
        <v>0</v>
      </c>
      <c r="H307" s="315">
        <f t="shared" si="56"/>
        <v>0</v>
      </c>
      <c r="I307" s="93">
        <f>SUM('10:16'!I307)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SUM('10:16'!O307)</f>
        <v>0</v>
      </c>
      <c r="P307" s="93">
        <f>SUM('10:16'!P307)</f>
        <v>0</v>
      </c>
      <c r="Q307" s="93">
        <f>SUM('10:16'!Q307)</f>
        <v>0</v>
      </c>
      <c r="R307" s="93">
        <f>SUM('10:16'!R307)</f>
        <v>0</v>
      </c>
      <c r="S307" s="93">
        <f>SUM('10:16'!S307)</f>
        <v>0</v>
      </c>
      <c r="T307" s="93">
        <f>SUM('10:16'!T307)</f>
        <v>0</v>
      </c>
      <c r="U307" s="93">
        <f>SUM('10:16'!U307)</f>
        <v>0</v>
      </c>
      <c r="V307" s="196">
        <f t="shared" si="55"/>
        <v>0</v>
      </c>
      <c r="W307" s="33" t="str">
        <f t="shared" si="51"/>
        <v/>
      </c>
      <c r="X307" s="93">
        <f>SUM('10:16'!X307)</f>
        <v>0</v>
      </c>
      <c r="Y307" s="93">
        <f>SUM('10:16'!Y307)</f>
        <v>0</v>
      </c>
      <c r="Z307" s="93">
        <f>SUM('10:16'!Z307)</f>
        <v>0</v>
      </c>
      <c r="AA307" s="93">
        <f>SUM('10:16'!AA307)</f>
        <v>0</v>
      </c>
      <c r="AB307" s="73"/>
      <c r="AC307" s="54"/>
      <c r="AD307" s="32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712" t="s">
        <v>99</v>
      </c>
      <c r="B308" s="713"/>
      <c r="C308" s="310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57">SUM(M293:M307)</f>
        <v>0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 t="str">
        <f t="shared" si="51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2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SUM('10:16'!G309)</f>
        <v>0</v>
      </c>
      <c r="H309" s="315">
        <f t="shared" ref="H309:H318" si="58">D309*G309</f>
        <v>0</v>
      </c>
      <c r="I309" s="93">
        <f>SUM('10:16'!I309)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SUM('10:16'!O309)</f>
        <v>0</v>
      </c>
      <c r="P309" s="93">
        <f>SUM('10:16'!P309)</f>
        <v>0</v>
      </c>
      <c r="Q309" s="93">
        <f>SUM('10:16'!Q309)</f>
        <v>0</v>
      </c>
      <c r="R309" s="93">
        <f>SUM('10:16'!R309)</f>
        <v>0</v>
      </c>
      <c r="S309" s="93">
        <f>SUM('10:16'!S309)</f>
        <v>0</v>
      </c>
      <c r="T309" s="93">
        <f>SUM('10:16'!T309)</f>
        <v>0</v>
      </c>
      <c r="U309" s="93">
        <f>SUM('10:16'!U309)</f>
        <v>0</v>
      </c>
      <c r="V309" s="196">
        <f>SUM(X309:AA309)</f>
        <v>0</v>
      </c>
      <c r="W309" s="33" t="str">
        <f t="shared" si="51"/>
        <v/>
      </c>
      <c r="X309" s="93">
        <f>SUM('10:16'!X309)</f>
        <v>0</v>
      </c>
      <c r="Y309" s="93">
        <f>SUM('10:16'!Y309)</f>
        <v>0</v>
      </c>
      <c r="Z309" s="93">
        <f>SUM('10:16'!Z309)</f>
        <v>0</v>
      </c>
      <c r="AA309" s="93">
        <f>SUM('10:16'!AA309)</f>
        <v>0</v>
      </c>
      <c r="AB309" s="73"/>
      <c r="AC309" s="54"/>
      <c r="AD309" s="32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SUM('10:16'!G310)</f>
        <v>0</v>
      </c>
      <c r="H310" s="315">
        <f t="shared" si="58"/>
        <v>0</v>
      </c>
      <c r="I310" s="93">
        <f>SUM('10:16'!I310)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SUM('10:16'!O310)</f>
        <v>0</v>
      </c>
      <c r="P310" s="93">
        <f>SUM('10:16'!P310)</f>
        <v>0</v>
      </c>
      <c r="Q310" s="93">
        <f>SUM('10:16'!Q310)</f>
        <v>0</v>
      </c>
      <c r="R310" s="93">
        <f>SUM('10:16'!R310)</f>
        <v>0</v>
      </c>
      <c r="S310" s="93">
        <f>SUM('10:16'!S310)</f>
        <v>0</v>
      </c>
      <c r="T310" s="93">
        <f>SUM('10:16'!T310)</f>
        <v>0</v>
      </c>
      <c r="U310" s="93">
        <f>SUM('10:16'!U310)</f>
        <v>0</v>
      </c>
      <c r="V310" s="196">
        <f>SUM(X310:AA310)</f>
        <v>0</v>
      </c>
      <c r="W310" s="33" t="str">
        <f t="shared" si="51"/>
        <v/>
      </c>
      <c r="X310" s="93">
        <f>SUM('10:16'!X310)</f>
        <v>0</v>
      </c>
      <c r="Y310" s="93">
        <f>SUM('10:16'!Y310)</f>
        <v>0</v>
      </c>
      <c r="Z310" s="93">
        <f>SUM('10:16'!Z310)</f>
        <v>0</v>
      </c>
      <c r="AA310" s="93">
        <f>SUM('10:16'!AA310)</f>
        <v>0</v>
      </c>
      <c r="AB310" s="73"/>
      <c r="AC310" s="54"/>
      <c r="AD310" s="32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SUM('10:16'!G311)</f>
        <v>0</v>
      </c>
      <c r="H311" s="315">
        <f t="shared" si="58"/>
        <v>0</v>
      </c>
      <c r="I311" s="93">
        <f>SUM('10:16'!I311)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SUM('10:16'!O311)</f>
        <v>0</v>
      </c>
      <c r="P311" s="93">
        <f>SUM('10:16'!P311)</f>
        <v>0</v>
      </c>
      <c r="Q311" s="93">
        <f>SUM('10:16'!Q311)</f>
        <v>0</v>
      </c>
      <c r="R311" s="93">
        <f>SUM('10:16'!R311)</f>
        <v>0</v>
      </c>
      <c r="S311" s="93">
        <f>SUM('10:16'!S311)</f>
        <v>0</v>
      </c>
      <c r="T311" s="93">
        <f>SUM('10:16'!T311)</f>
        <v>0</v>
      </c>
      <c r="U311" s="93">
        <f>SUM('10:16'!U311)</f>
        <v>0</v>
      </c>
      <c r="V311" s="196">
        <f>SUM(X311:AA311)</f>
        <v>0</v>
      </c>
      <c r="W311" s="33" t="str">
        <f t="shared" si="51"/>
        <v/>
      </c>
      <c r="X311" s="93">
        <f>SUM('10:16'!X311)</f>
        <v>0</v>
      </c>
      <c r="Y311" s="93">
        <f>SUM('10:16'!Y311)</f>
        <v>0</v>
      </c>
      <c r="Z311" s="93">
        <f>SUM('10:16'!Z311)</f>
        <v>0</v>
      </c>
      <c r="AA311" s="93">
        <f>SUM('10:16'!AA311)</f>
        <v>0</v>
      </c>
      <c r="AB311" s="73"/>
      <c r="AC311" s="54"/>
      <c r="AD311" s="32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SUM('10:16'!G312)</f>
        <v>0</v>
      </c>
      <c r="H312" s="315">
        <f t="shared" si="58"/>
        <v>0</v>
      </c>
      <c r="I312" s="93">
        <f>SUM('10:16'!I312)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SUM('10:16'!O312)</f>
        <v>0</v>
      </c>
      <c r="P312" s="93">
        <f>SUM('10:16'!P312)</f>
        <v>0</v>
      </c>
      <c r="Q312" s="93">
        <f>SUM('10:16'!Q312)</f>
        <v>0</v>
      </c>
      <c r="R312" s="93">
        <f>SUM('10:16'!R312)</f>
        <v>0</v>
      </c>
      <c r="S312" s="93">
        <f>SUM('10:16'!S312)</f>
        <v>0</v>
      </c>
      <c r="T312" s="93">
        <f>SUM('10:16'!T312)</f>
        <v>0</v>
      </c>
      <c r="U312" s="93">
        <f>SUM('10:16'!U312)</f>
        <v>0</v>
      </c>
      <c r="V312" s="196">
        <f>SUM(X312:AA312)</f>
        <v>0</v>
      </c>
      <c r="W312" s="33" t="str">
        <f t="shared" si="51"/>
        <v/>
      </c>
      <c r="X312" s="93">
        <f>SUM('10:16'!X312)</f>
        <v>0</v>
      </c>
      <c r="Y312" s="93">
        <f>SUM('10:16'!Y312)</f>
        <v>0</v>
      </c>
      <c r="Z312" s="93">
        <f>SUM('10:16'!Z312)</f>
        <v>0</v>
      </c>
      <c r="AA312" s="93">
        <f>SUM('10:16'!AA312)</f>
        <v>0</v>
      </c>
      <c r="AB312" s="73"/>
      <c r="AC312" s="54"/>
      <c r="AD312" s="32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SUM('10:16'!G313)</f>
        <v>0</v>
      </c>
      <c r="H313" s="315">
        <f t="shared" si="58"/>
        <v>0</v>
      </c>
      <c r="I313" s="93">
        <f>SUM('10:16'!I313)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SUM('10:16'!O313)</f>
        <v>0</v>
      </c>
      <c r="P313" s="93">
        <f>SUM('10:16'!P313)</f>
        <v>0</v>
      </c>
      <c r="Q313" s="93">
        <f>SUM('10:16'!Q313)</f>
        <v>0</v>
      </c>
      <c r="R313" s="93">
        <f>SUM('10:16'!R313)</f>
        <v>0</v>
      </c>
      <c r="S313" s="93">
        <f>SUM('10:16'!S313)</f>
        <v>0</v>
      </c>
      <c r="T313" s="93">
        <f>SUM('10:16'!T313)</f>
        <v>0</v>
      </c>
      <c r="U313" s="93">
        <f>SUM('10:16'!U313)</f>
        <v>0</v>
      </c>
      <c r="V313" s="196">
        <f>SUM(X313:AA313)</f>
        <v>0</v>
      </c>
      <c r="W313" s="33" t="str">
        <f t="shared" si="51"/>
        <v/>
      </c>
      <c r="X313" s="93">
        <f>SUM('10:16'!X313)</f>
        <v>0</v>
      </c>
      <c r="Y313" s="93">
        <f>SUM('10:16'!Y313)</f>
        <v>0</v>
      </c>
      <c r="Z313" s="93">
        <f>SUM('10:16'!Z313)</f>
        <v>0</v>
      </c>
      <c r="AA313" s="93">
        <f>SUM('10:16'!AA313)</f>
        <v>0</v>
      </c>
      <c r="AB313" s="73"/>
      <c r="AC313" s="54"/>
      <c r="AD313" s="32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436</v>
      </c>
      <c r="C314" s="177" t="s">
        <v>438</v>
      </c>
      <c r="D314" s="17">
        <v>5.03</v>
      </c>
      <c r="E314" s="17"/>
      <c r="F314" s="6"/>
      <c r="G314" s="93">
        <f>SUM('10:16'!G314)</f>
        <v>0</v>
      </c>
      <c r="H314" s="323">
        <f t="shared" si="58"/>
        <v>0</v>
      </c>
      <c r="I314" s="93">
        <f>SUM('10:16'!I314)</f>
        <v>0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2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/>
      <c r="H315" s="323">
        <f t="shared" si="58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/>
      <c r="H316" s="325">
        <f t="shared" si="58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/>
      <c r="H317" s="336">
        <f t="shared" si="58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SUM('10:16'!G318)</f>
        <v>0</v>
      </c>
      <c r="H318" s="315">
        <f t="shared" si="58"/>
        <v>0</v>
      </c>
      <c r="I318" s="93">
        <f>SUM('10:16'!I318)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SUM('10:16'!O318)</f>
        <v>0</v>
      </c>
      <c r="P318" s="93">
        <f>SUM('10:16'!P318)</f>
        <v>0</v>
      </c>
      <c r="Q318" s="93">
        <f>SUM('10:16'!Q318)</f>
        <v>0</v>
      </c>
      <c r="R318" s="93">
        <f>SUM('10:16'!R318)</f>
        <v>0</v>
      </c>
      <c r="S318" s="93">
        <f>SUM('10:16'!S318)</f>
        <v>0</v>
      </c>
      <c r="T318" s="93">
        <f>SUM('10:16'!T318)</f>
        <v>0</v>
      </c>
      <c r="U318" s="93">
        <f>SUM('10:16'!U318)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SUM('10:16'!X318)</f>
        <v>0</v>
      </c>
      <c r="Y318" s="93">
        <f>SUM('10:16'!Y318)</f>
        <v>0</v>
      </c>
      <c r="Z318" s="93">
        <f>SUM('10:16'!Z318)</f>
        <v>0</v>
      </c>
      <c r="AA318" s="93">
        <f>SUM('10:16'!AA318)</f>
        <v>0</v>
      </c>
      <c r="AB318" s="73"/>
      <c r="AC318" s="54"/>
      <c r="AD318" s="32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712" t="s">
        <v>102</v>
      </c>
      <c r="B319" s="713"/>
      <c r="C319" s="310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2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309"/>
      <c r="D320" s="17">
        <v>3.65</v>
      </c>
      <c r="E320" s="17"/>
      <c r="F320" s="53"/>
      <c r="G320" s="93">
        <f>SUM('10:16'!G320)</f>
        <v>0</v>
      </c>
      <c r="H320" s="315">
        <f>D320*G320</f>
        <v>0</v>
      </c>
      <c r="I320" s="93">
        <f>SUM('10:16'!I320)</f>
        <v>0</v>
      </c>
      <c r="J320" s="31" t="str">
        <f t="array" ref="J320">IF(ISERROR(G320/I320),"",G320/I320)</f>
        <v/>
      </c>
      <c r="K320" s="315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SUM('10:16'!O320)</f>
        <v>0</v>
      </c>
      <c r="P320" s="93">
        <f>SUM('10:16'!P320)</f>
        <v>0</v>
      </c>
      <c r="Q320" s="93">
        <f>SUM('10:16'!Q320)</f>
        <v>0</v>
      </c>
      <c r="R320" s="93">
        <f>SUM('10:16'!R320)</f>
        <v>0</v>
      </c>
      <c r="S320" s="93">
        <f>SUM('10:16'!S320)</f>
        <v>0</v>
      </c>
      <c r="T320" s="93">
        <f>SUM('10:16'!T320)</f>
        <v>0</v>
      </c>
      <c r="U320" s="93">
        <f>SUM('10:16'!U320)</f>
        <v>0</v>
      </c>
      <c r="V320" s="196">
        <f>SUM(X320:AA320)</f>
        <v>0</v>
      </c>
      <c r="W320" s="33" t="str">
        <f t="shared" si="59"/>
        <v/>
      </c>
      <c r="X320" s="93">
        <f>SUM('10:16'!X320)</f>
        <v>0</v>
      </c>
      <c r="Y320" s="93">
        <f>SUM('10:16'!Y320)</f>
        <v>0</v>
      </c>
      <c r="Z320" s="93">
        <f>SUM('10:16'!Z320)</f>
        <v>0</v>
      </c>
      <c r="AA320" s="93">
        <f>SUM('10:16'!AA320)</f>
        <v>0</v>
      </c>
      <c r="AB320" s="73"/>
      <c r="AC320" s="54"/>
      <c r="AD320" s="32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309"/>
      <c r="D321" s="17">
        <v>6.58</v>
      </c>
      <c r="E321" s="17"/>
      <c r="F321" s="6"/>
      <c r="G321" s="93">
        <f>SUM('10:16'!G321)</f>
        <v>0</v>
      </c>
      <c r="H321" s="315">
        <f t="shared" ref="H321:H333" si="60">D321*G321</f>
        <v>0</v>
      </c>
      <c r="I321" s="93">
        <f>SUM('10:16'!I321)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SUM('10:16'!O321)</f>
        <v>0</v>
      </c>
      <c r="P321" s="93">
        <f>SUM('10:16'!P321)</f>
        <v>0</v>
      </c>
      <c r="Q321" s="93">
        <f>SUM('10:16'!Q321)</f>
        <v>0</v>
      </c>
      <c r="R321" s="93">
        <f>SUM('10:16'!R321)</f>
        <v>0</v>
      </c>
      <c r="S321" s="93">
        <f>SUM('10:16'!S321)</f>
        <v>0</v>
      </c>
      <c r="T321" s="93">
        <f>SUM('10:16'!T321)</f>
        <v>0</v>
      </c>
      <c r="U321" s="93">
        <f>SUM('10:16'!U321)</f>
        <v>0</v>
      </c>
      <c r="V321" s="196">
        <f>SUM(X321:AA321)</f>
        <v>0</v>
      </c>
      <c r="W321" s="33" t="str">
        <f t="shared" si="59"/>
        <v/>
      </c>
      <c r="X321" s="93">
        <f>SUM('10:16'!X321)</f>
        <v>0</v>
      </c>
      <c r="Y321" s="93">
        <f>SUM('10:16'!Y321)</f>
        <v>0</v>
      </c>
      <c r="Z321" s="93">
        <f>SUM('10:16'!Z321)</f>
        <v>0</v>
      </c>
      <c r="AA321" s="93">
        <f>SUM('10:16'!AA321)</f>
        <v>0</v>
      </c>
      <c r="AB321" s="73"/>
      <c r="AC321" s="54"/>
      <c r="AD321" s="32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309"/>
      <c r="D322" s="17">
        <v>7.8</v>
      </c>
      <c r="E322" s="17"/>
      <c r="F322" s="6"/>
      <c r="G322" s="93">
        <f>SUM('10:16'!G322)</f>
        <v>0</v>
      </c>
      <c r="H322" s="315">
        <f t="shared" si="60"/>
        <v>0</v>
      </c>
      <c r="I322" s="93">
        <f>SUM('10:16'!I322)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SUM('10:16'!O322)</f>
        <v>0</v>
      </c>
      <c r="P322" s="93">
        <f>SUM('10:16'!P322)</f>
        <v>0</v>
      </c>
      <c r="Q322" s="93">
        <f>SUM('10:16'!Q322)</f>
        <v>0</v>
      </c>
      <c r="R322" s="93">
        <f>SUM('10:16'!R322)</f>
        <v>0</v>
      </c>
      <c r="S322" s="93">
        <f>SUM('10:16'!S322)</f>
        <v>0</v>
      </c>
      <c r="T322" s="93">
        <f>SUM('10:16'!T322)</f>
        <v>0</v>
      </c>
      <c r="U322" s="93">
        <f>SUM('10:16'!U322)</f>
        <v>0</v>
      </c>
      <c r="V322" s="196">
        <f>SUM(X322:AA322)</f>
        <v>0</v>
      </c>
      <c r="W322" s="33" t="str">
        <f t="shared" si="59"/>
        <v/>
      </c>
      <c r="X322" s="93">
        <f>SUM('10:16'!X322)</f>
        <v>0</v>
      </c>
      <c r="Y322" s="93">
        <f>SUM('10:16'!Y322)</f>
        <v>0</v>
      </c>
      <c r="Z322" s="93">
        <f>SUM('10:16'!Z322)</f>
        <v>0</v>
      </c>
      <c r="AA322" s="93">
        <f>SUM('10:16'!AA322)</f>
        <v>0</v>
      </c>
      <c r="AB322" s="73"/>
      <c r="AC322" s="54"/>
      <c r="AD322" s="32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309"/>
      <c r="D323" s="17">
        <v>4.4000000000000004</v>
      </c>
      <c r="E323" s="17"/>
      <c r="F323" s="6"/>
      <c r="G323" s="93">
        <f>SUM('10:16'!G323)</f>
        <v>0</v>
      </c>
      <c r="H323" s="315">
        <f t="shared" si="60"/>
        <v>0</v>
      </c>
      <c r="I323" s="93">
        <f>SUM('10:16'!I323)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SUM('10:16'!O323)</f>
        <v>0</v>
      </c>
      <c r="P323" s="93">
        <f>SUM('10:16'!P323)</f>
        <v>0</v>
      </c>
      <c r="Q323" s="93">
        <f>SUM('10:16'!Q323)</f>
        <v>0</v>
      </c>
      <c r="R323" s="93">
        <f>SUM('10:16'!R323)</f>
        <v>0</v>
      </c>
      <c r="S323" s="93">
        <f>SUM('10:16'!S323)</f>
        <v>0</v>
      </c>
      <c r="T323" s="93">
        <f>SUM('10:16'!T323)</f>
        <v>0</v>
      </c>
      <c r="U323" s="93">
        <f>SUM('10:16'!U323)</f>
        <v>0</v>
      </c>
      <c r="V323" s="196">
        <f>SUM(X323:AA323)</f>
        <v>0</v>
      </c>
      <c r="W323" s="33" t="str">
        <f t="shared" si="59"/>
        <v/>
      </c>
      <c r="X323" s="93">
        <f>SUM('10:16'!X323)</f>
        <v>0</v>
      </c>
      <c r="Y323" s="93">
        <f>SUM('10:16'!Y323)</f>
        <v>0</v>
      </c>
      <c r="Z323" s="93">
        <f>SUM('10:16'!Z323)</f>
        <v>0</v>
      </c>
      <c r="AA323" s="93">
        <f>SUM('10:16'!AA323)</f>
        <v>0</v>
      </c>
      <c r="AB323" s="73"/>
      <c r="AC323" s="54"/>
      <c r="AD323" s="32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309"/>
      <c r="D324" s="17"/>
      <c r="E324" s="17"/>
      <c r="F324" s="6"/>
      <c r="G324" s="93">
        <f>SUM('10:16'!G324)</f>
        <v>0</v>
      </c>
      <c r="H324" s="315">
        <f t="shared" si="60"/>
        <v>0</v>
      </c>
      <c r="I324" s="93">
        <f>SUM('10:16'!I324)</f>
        <v>0</v>
      </c>
      <c r="J324" s="31"/>
      <c r="K324" s="35"/>
      <c r="L324" s="87">
        <v>6</v>
      </c>
      <c r="M324" s="36"/>
      <c r="N324" s="31"/>
      <c r="O324" s="93">
        <f>SUM('10:16'!O324)</f>
        <v>0</v>
      </c>
      <c r="P324" s="93">
        <f>SUM('10:16'!P324)</f>
        <v>0</v>
      </c>
      <c r="Q324" s="93">
        <f>SUM('10:16'!Q324)</f>
        <v>0</v>
      </c>
      <c r="R324" s="93">
        <f>SUM('10:16'!R324)</f>
        <v>0</v>
      </c>
      <c r="S324" s="93">
        <f>SUM('10:16'!S324)</f>
        <v>0</v>
      </c>
      <c r="T324" s="93">
        <f>SUM('10:16'!T324)</f>
        <v>0</v>
      </c>
      <c r="U324" s="93">
        <f>SUM('10:16'!U324)</f>
        <v>0</v>
      </c>
      <c r="V324" s="196"/>
      <c r="W324" s="33"/>
      <c r="X324" s="93">
        <f>SUM('10:16'!X324)</f>
        <v>0</v>
      </c>
      <c r="Y324" s="93">
        <f>SUM('10:16'!Y324)</f>
        <v>0</v>
      </c>
      <c r="Z324" s="93">
        <f>SUM('10:16'!Z324)</f>
        <v>0</v>
      </c>
      <c r="AA324" s="93">
        <f>SUM('10:16'!AA324)</f>
        <v>0</v>
      </c>
      <c r="AB324" s="73"/>
      <c r="AC324" s="54"/>
      <c r="AD324" s="32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309" t="s">
        <v>53</v>
      </c>
      <c r="D325" s="17">
        <v>6.04</v>
      </c>
      <c r="E325" s="17"/>
      <c r="F325" s="6"/>
      <c r="G325" s="93">
        <f>SUM('10:16'!G325)</f>
        <v>0</v>
      </c>
      <c r="H325" s="315">
        <f t="shared" si="60"/>
        <v>0</v>
      </c>
      <c r="I325" s="93">
        <f>SUM('10:16'!I325)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SUM('10:16'!O325)</f>
        <v>0</v>
      </c>
      <c r="P325" s="93">
        <f>SUM('10:16'!P325)</f>
        <v>0</v>
      </c>
      <c r="Q325" s="93">
        <f>SUM('10:16'!Q325)</f>
        <v>0</v>
      </c>
      <c r="R325" s="93">
        <f>SUM('10:16'!R325)</f>
        <v>0</v>
      </c>
      <c r="S325" s="93">
        <f>SUM('10:16'!S325)</f>
        <v>0</v>
      </c>
      <c r="T325" s="93">
        <f>SUM('10:16'!T325)</f>
        <v>0</v>
      </c>
      <c r="U325" s="93">
        <f>SUM('10:16'!U325)</f>
        <v>0</v>
      </c>
      <c r="V325" s="196">
        <f>SUM(X325:AA325)</f>
        <v>0</v>
      </c>
      <c r="W325" s="33" t="str">
        <f>IF(ISERROR(V325/G325),"",V325/G325)</f>
        <v/>
      </c>
      <c r="X325" s="93">
        <f>SUM('10:16'!X325)</f>
        <v>0</v>
      </c>
      <c r="Y325" s="93">
        <f>SUM('10:16'!Y325)</f>
        <v>0</v>
      </c>
      <c r="Z325" s="93">
        <f>SUM('10:16'!Z325)</f>
        <v>0</v>
      </c>
      <c r="AA325" s="93">
        <f>SUM('10:16'!AA325)</f>
        <v>0</v>
      </c>
      <c r="AB325" s="73"/>
      <c r="AC325" s="54"/>
      <c r="AD325" s="32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309" t="s">
        <v>60</v>
      </c>
      <c r="D326" s="17">
        <v>6.04</v>
      </c>
      <c r="E326" s="17"/>
      <c r="F326" s="6"/>
      <c r="G326" s="93">
        <f>SUM('10:16'!G326)</f>
        <v>0</v>
      </c>
      <c r="H326" s="315">
        <f t="shared" si="60"/>
        <v>0</v>
      </c>
      <c r="I326" s="93">
        <f>SUM('10:16'!I326)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SUM('10:16'!O326)</f>
        <v>0</v>
      </c>
      <c r="P326" s="93">
        <f>SUM('10:16'!P326)</f>
        <v>0</v>
      </c>
      <c r="Q326" s="93">
        <f>SUM('10:16'!Q326)</f>
        <v>0</v>
      </c>
      <c r="R326" s="93">
        <f>SUM('10:16'!R326)</f>
        <v>0</v>
      </c>
      <c r="S326" s="93">
        <f>SUM('10:16'!S326)</f>
        <v>0</v>
      </c>
      <c r="T326" s="93">
        <f>SUM('10:16'!T326)</f>
        <v>0</v>
      </c>
      <c r="U326" s="93">
        <f>SUM('10:16'!U326)</f>
        <v>0</v>
      </c>
      <c r="V326" s="196">
        <f>SUM(X326:AA326)</f>
        <v>0</v>
      </c>
      <c r="W326" s="33" t="str">
        <f>IF(ISERROR(V326/G326),"",V326/G326)</f>
        <v/>
      </c>
      <c r="X326" s="93">
        <f>SUM('10:16'!X326)</f>
        <v>0</v>
      </c>
      <c r="Y326" s="93">
        <f>SUM('10:16'!Y326)</f>
        <v>0</v>
      </c>
      <c r="Z326" s="93">
        <f>SUM('10:16'!Z326)</f>
        <v>0</v>
      </c>
      <c r="AA326" s="93">
        <f>SUM('10:16'!AA326)</f>
        <v>0</v>
      </c>
      <c r="AB326" s="73"/>
      <c r="AC326" s="54"/>
      <c r="AD326" s="32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309" t="s">
        <v>53</v>
      </c>
      <c r="D327" s="17">
        <v>6</v>
      </c>
      <c r="E327" s="17"/>
      <c r="F327" s="6"/>
      <c r="G327" s="93">
        <f>SUM('10:16'!G327)</f>
        <v>0</v>
      </c>
      <c r="H327" s="315">
        <f t="shared" si="60"/>
        <v>0</v>
      </c>
      <c r="I327" s="93">
        <f>SUM('10:16'!I327)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21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309" t="s">
        <v>60</v>
      </c>
      <c r="D328" s="17">
        <v>6</v>
      </c>
      <c r="E328" s="17"/>
      <c r="F328" s="6"/>
      <c r="G328" s="93">
        <f>SUM('10:16'!G328)</f>
        <v>0</v>
      </c>
      <c r="H328" s="315">
        <f t="shared" si="60"/>
        <v>0</v>
      </c>
      <c r="I328" s="93">
        <f>SUM('10:16'!I328)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SUM('10:16'!O328)</f>
        <v>0</v>
      </c>
      <c r="P328" s="93">
        <f>SUM('10:16'!P328)</f>
        <v>0</v>
      </c>
      <c r="Q328" s="93">
        <f>SUM('10:16'!Q328)</f>
        <v>0</v>
      </c>
      <c r="R328" s="93">
        <f>SUM('10:16'!R328)</f>
        <v>0</v>
      </c>
      <c r="S328" s="93">
        <f>SUM('10:16'!S328)</f>
        <v>0</v>
      </c>
      <c r="T328" s="93">
        <f>SUM('10:16'!T328)</f>
        <v>0</v>
      </c>
      <c r="U328" s="93">
        <f>SUM('10:16'!U328)</f>
        <v>0</v>
      </c>
      <c r="V328" s="196"/>
      <c r="W328" s="33"/>
      <c r="X328" s="93">
        <f>SUM('10:16'!X328)</f>
        <v>0</v>
      </c>
      <c r="Y328" s="93">
        <f>SUM('10:16'!Y328)</f>
        <v>0</v>
      </c>
      <c r="Z328" s="93">
        <f>SUM('10:16'!Z328)</f>
        <v>0</v>
      </c>
      <c r="AA328" s="93">
        <f>SUM('10:16'!AA328)</f>
        <v>0</v>
      </c>
      <c r="AB328" s="73"/>
      <c r="AC328" s="54"/>
      <c r="AD328" s="32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15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21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SUM('10:16'!G330)</f>
        <v>0</v>
      </c>
      <c r="H330" s="315">
        <f t="shared" si="60"/>
        <v>0</v>
      </c>
      <c r="I330" s="93">
        <f>SUM('10:16'!I330)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SUM('10:16'!O330)</f>
        <v>0</v>
      </c>
      <c r="P330" s="93">
        <f>SUM('10:16'!P330)</f>
        <v>0</v>
      </c>
      <c r="Q330" s="93">
        <f>SUM('10:16'!Q330)</f>
        <v>0</v>
      </c>
      <c r="R330" s="93">
        <f>SUM('10:16'!R330)</f>
        <v>0</v>
      </c>
      <c r="S330" s="93">
        <f>SUM('10:16'!S330)</f>
        <v>0</v>
      </c>
      <c r="T330" s="93">
        <f>SUM('10:16'!T330)</f>
        <v>0</v>
      </c>
      <c r="U330" s="93">
        <f>SUM('10:16'!U330)</f>
        <v>0</v>
      </c>
      <c r="V330" s="196">
        <f>SUM(X330:AA330)</f>
        <v>0</v>
      </c>
      <c r="W330" s="33" t="str">
        <f>IF(ISERROR(V330/G330),"",V330/G330)</f>
        <v/>
      </c>
      <c r="X330" s="93">
        <f>SUM('10:16'!X330)</f>
        <v>0</v>
      </c>
      <c r="Y330" s="93">
        <f>SUM('10:16'!Y330)</f>
        <v>0</v>
      </c>
      <c r="Z330" s="93">
        <f>SUM('10:16'!Z330)</f>
        <v>0</v>
      </c>
      <c r="AA330" s="93">
        <f>SUM('10:16'!AA330)</f>
        <v>0</v>
      </c>
      <c r="AB330" s="73"/>
      <c r="AC330" s="54"/>
      <c r="AD330" s="32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311" t="s">
        <v>159</v>
      </c>
      <c r="C331" s="16"/>
      <c r="D331" s="17">
        <v>4.5</v>
      </c>
      <c r="E331" s="17"/>
      <c r="F331" s="6"/>
      <c r="G331" s="93">
        <f>SUM('10:16'!G331)</f>
        <v>0</v>
      </c>
      <c r="H331" s="315">
        <f t="shared" si="60"/>
        <v>0</v>
      </c>
      <c r="I331" s="93">
        <f>SUM('10:16'!I331)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SUM('10:16'!O331)</f>
        <v>0</v>
      </c>
      <c r="P331" s="93">
        <f>SUM('10:16'!P331)</f>
        <v>0</v>
      </c>
      <c r="Q331" s="93">
        <f>SUM('10:16'!Q331)</f>
        <v>0</v>
      </c>
      <c r="R331" s="93">
        <f>SUM('10:16'!R331)</f>
        <v>0</v>
      </c>
      <c r="S331" s="93">
        <f>SUM('10:16'!S331)</f>
        <v>0</v>
      </c>
      <c r="T331" s="93">
        <f>SUM('10:16'!T331)</f>
        <v>0</v>
      </c>
      <c r="U331" s="93">
        <f>SUM('10:16'!U331)</f>
        <v>0</v>
      </c>
      <c r="V331" s="196"/>
      <c r="W331" s="33"/>
      <c r="X331" s="93">
        <f>SUM('10:16'!X331)</f>
        <v>0</v>
      </c>
      <c r="Y331" s="93">
        <f>SUM('10:16'!Y331)</f>
        <v>0</v>
      </c>
      <c r="Z331" s="93">
        <f>SUM('10:16'!Z331)</f>
        <v>0</v>
      </c>
      <c r="AA331" s="93">
        <f>SUM('10:16'!AA331)</f>
        <v>0</v>
      </c>
      <c r="AB331" s="73"/>
      <c r="AC331" s="54"/>
      <c r="AD331" s="32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311" t="s">
        <v>160</v>
      </c>
      <c r="C332" s="16"/>
      <c r="D332" s="17">
        <v>4.5</v>
      </c>
      <c r="E332" s="17"/>
      <c r="F332" s="6"/>
      <c r="G332" s="93">
        <f>SUM('10:16'!G332)</f>
        <v>0</v>
      </c>
      <c r="H332" s="315">
        <f t="shared" si="60"/>
        <v>0</v>
      </c>
      <c r="I332" s="93">
        <f>SUM('10:16'!I332)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SUM('10:16'!O332)</f>
        <v>0</v>
      </c>
      <c r="P332" s="93">
        <f>SUM('10:16'!P332)</f>
        <v>0</v>
      </c>
      <c r="Q332" s="93">
        <f>SUM('10:16'!Q332)</f>
        <v>0</v>
      </c>
      <c r="R332" s="93">
        <f>SUM('10:16'!R332)</f>
        <v>0</v>
      </c>
      <c r="S332" s="93">
        <f>SUM('10:16'!S332)</f>
        <v>0</v>
      </c>
      <c r="T332" s="93">
        <f>SUM('10:16'!T332)</f>
        <v>0</v>
      </c>
      <c r="U332" s="93">
        <f>SUM('10:16'!U332)</f>
        <v>0</v>
      </c>
      <c r="V332" s="196"/>
      <c r="W332" s="33"/>
      <c r="X332" s="93">
        <f>SUM('10:16'!X332)</f>
        <v>0</v>
      </c>
      <c r="Y332" s="93">
        <f>SUM('10:16'!Y332)</f>
        <v>0</v>
      </c>
      <c r="Z332" s="93">
        <f>SUM('10:16'!Z332)</f>
        <v>0</v>
      </c>
      <c r="AA332" s="93">
        <f>SUM('10:16'!AA332)</f>
        <v>0</v>
      </c>
      <c r="AB332" s="73"/>
      <c r="AC332" s="54"/>
      <c r="AD332" s="32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SUM('10:16'!G333)</f>
        <v>0</v>
      </c>
      <c r="H333" s="315">
        <f t="shared" si="60"/>
        <v>0</v>
      </c>
      <c r="I333" s="93">
        <f>SUM('10:16'!I333)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SUM('10:16'!O333)</f>
        <v>0</v>
      </c>
      <c r="P333" s="93">
        <f>SUM('10:16'!P333)</f>
        <v>0</v>
      </c>
      <c r="Q333" s="93">
        <f>SUM('10:16'!Q333)</f>
        <v>0</v>
      </c>
      <c r="R333" s="93">
        <f>SUM('10:16'!R333)</f>
        <v>0</v>
      </c>
      <c r="S333" s="93">
        <f>SUM('10:16'!S333)</f>
        <v>0</v>
      </c>
      <c r="T333" s="93">
        <f>SUM('10:16'!T333)</f>
        <v>0</v>
      </c>
      <c r="U333" s="93">
        <f>SUM('10:16'!U333)</f>
        <v>0</v>
      </c>
      <c r="V333" s="196"/>
      <c r="W333" s="33"/>
      <c r="X333" s="93">
        <f>SUM('10:16'!X333)</f>
        <v>0</v>
      </c>
      <c r="Y333" s="93">
        <f>SUM('10:16'!Y333)</f>
        <v>0</v>
      </c>
      <c r="Z333" s="93">
        <f>SUM('10:16'!Z333)</f>
        <v>0</v>
      </c>
      <c r="AA333" s="93">
        <f>SUM('10:16'!AA333)</f>
        <v>0</v>
      </c>
      <c r="AB333" s="73"/>
      <c r="AC333" s="54"/>
      <c r="AD333" s="32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712" t="s">
        <v>106</v>
      </c>
      <c r="B334" s="713"/>
      <c r="C334" s="310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714" t="s">
        <v>108</v>
      </c>
      <c r="B335" s="715"/>
      <c r="C335" s="715"/>
      <c r="D335" s="715"/>
      <c r="E335" s="715"/>
      <c r="F335" s="716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62">SUM(M199,M257,M292,M308,M319,M334)</f>
        <v>0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21"/>
      <c r="AE335" s="77"/>
      <c r="AF335" s="77"/>
      <c r="AG335" s="77"/>
      <c r="AH335" s="77"/>
      <c r="AI335" s="57"/>
      <c r="AJ335" s="57"/>
      <c r="AK335" s="57"/>
      <c r="AL335" s="717"/>
      <c r="AM335" s="717"/>
      <c r="AN335" s="717"/>
      <c r="AO335" s="717"/>
      <c r="AP335" s="717"/>
      <c r="AQ335" s="717"/>
      <c r="AR335" s="717"/>
      <c r="AS335" s="717"/>
      <c r="AT335" s="717"/>
      <c r="AU335" s="717"/>
      <c r="AV335" s="717"/>
      <c r="AW335" s="717"/>
      <c r="AX335" s="717"/>
      <c r="AY335" s="717"/>
      <c r="AZ335" s="717"/>
      <c r="BA335" s="717"/>
    </row>
    <row r="336" spans="1:53" ht="15.75" customHeight="1">
      <c r="A336" s="616" t="s">
        <v>497</v>
      </c>
      <c r="B336" s="313" t="s">
        <v>110</v>
      </c>
      <c r="C336" s="695" t="s">
        <v>111</v>
      </c>
      <c r="D336" s="695"/>
      <c r="E336" s="705" t="s">
        <v>112</v>
      </c>
      <c r="F336" s="705"/>
      <c r="G336" s="675" t="s">
        <v>113</v>
      </c>
      <c r="H336" s="675"/>
      <c r="I336" s="705" t="s">
        <v>114</v>
      </c>
      <c r="J336" s="705"/>
      <c r="K336" s="705" t="s">
        <v>36</v>
      </c>
      <c r="L336" s="705"/>
      <c r="M336" s="705" t="s">
        <v>115</v>
      </c>
      <c r="N336" s="705"/>
      <c r="O336" s="705" t="s">
        <v>116</v>
      </c>
      <c r="P336" s="675" t="s">
        <v>117</v>
      </c>
      <c r="Q336" s="675"/>
      <c r="R336" s="675" t="s">
        <v>36</v>
      </c>
      <c r="S336" s="675"/>
      <c r="T336" s="675" t="s">
        <v>118</v>
      </c>
      <c r="U336" s="675"/>
      <c r="V336" s="675" t="s">
        <v>119</v>
      </c>
      <c r="W336" s="675"/>
      <c r="X336" s="675" t="s">
        <v>36</v>
      </c>
      <c r="Y336" s="675"/>
      <c r="Z336" s="675" t="s">
        <v>118</v>
      </c>
      <c r="AA336" s="675"/>
      <c r="AB336" s="12"/>
      <c r="AC336" s="12"/>
      <c r="AD336" s="12"/>
      <c r="AE336" s="3"/>
      <c r="AF336" s="3"/>
      <c r="AG336" s="3"/>
      <c r="AH336" s="31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617"/>
      <c r="B337" s="313" t="s">
        <v>120</v>
      </c>
      <c r="C337" s="710">
        <f>SUM('10:16'!C337)</f>
        <v>7</v>
      </c>
      <c r="D337" s="711"/>
      <c r="E337" s="709">
        <f>D337*11</f>
        <v>0</v>
      </c>
      <c r="F337" s="709"/>
      <c r="G337" s="710">
        <f>SUM('10:16'!G337)</f>
        <v>7</v>
      </c>
      <c r="H337" s="711"/>
      <c r="I337" s="705">
        <f>G337*11</f>
        <v>77</v>
      </c>
      <c r="J337" s="705"/>
      <c r="K337" s="705">
        <f>E337-I337</f>
        <v>-77</v>
      </c>
      <c r="L337" s="705"/>
      <c r="M337" s="707" t="str">
        <f>IF(ISERROR(K337/E337),"",K337/E337)</f>
        <v/>
      </c>
      <c r="N337" s="707"/>
      <c r="O337" s="705"/>
      <c r="P337" s="675" t="s">
        <v>70</v>
      </c>
      <c r="Q337" s="675"/>
      <c r="R337" s="698">
        <f>SUM(O199:U199)</f>
        <v>0</v>
      </c>
      <c r="S337" s="698"/>
      <c r="T337" s="706" t="str">
        <f t="array" ref="T337">IF(ISERROR(R337/R344),"",R337/R344)</f>
        <v/>
      </c>
      <c r="U337" s="706"/>
      <c r="V337" s="675" t="s">
        <v>41</v>
      </c>
      <c r="W337" s="675"/>
      <c r="X337" s="686">
        <f>SUM(P198,P256,P291,P307,P318,P333)</f>
        <v>0</v>
      </c>
      <c r="Y337" s="685"/>
      <c r="Z337" s="706" t="str">
        <f t="array" ref="Z337">IF(ISERROR(X337/X344),"",X337/X344)</f>
        <v/>
      </c>
      <c r="AA337" s="706"/>
      <c r="AB337" s="12"/>
      <c r="AC337" s="22"/>
      <c r="AD337" s="22"/>
      <c r="AE337" s="3"/>
      <c r="AF337" s="3"/>
      <c r="AG337" s="3"/>
      <c r="AH337" s="32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17"/>
      <c r="B338" s="313" t="s">
        <v>121</v>
      </c>
      <c r="C338" s="710">
        <f>SUM('10:16'!C338)</f>
        <v>0</v>
      </c>
      <c r="D338" s="711"/>
      <c r="E338" s="709">
        <f>D338*11</f>
        <v>0</v>
      </c>
      <c r="F338" s="709"/>
      <c r="G338" s="710">
        <f>SUM('10:16'!G338)</f>
        <v>0</v>
      </c>
      <c r="H338" s="711"/>
      <c r="I338" s="705">
        <f>G338*11</f>
        <v>0</v>
      </c>
      <c r="J338" s="705"/>
      <c r="K338" s="705">
        <f>E338-I338</f>
        <v>0</v>
      </c>
      <c r="L338" s="705"/>
      <c r="M338" s="707" t="str">
        <f>IF(ISERROR(K338/E338),"",K338/E338)</f>
        <v/>
      </c>
      <c r="N338" s="707"/>
      <c r="O338" s="705"/>
      <c r="P338" s="675" t="s">
        <v>86</v>
      </c>
      <c r="Q338" s="675"/>
      <c r="R338" s="698">
        <f>SUM(O257:U257)</f>
        <v>0</v>
      </c>
      <c r="S338" s="698"/>
      <c r="T338" s="706" t="str">
        <f>IF(ISERROR(R338/R344),"",R338/R344)</f>
        <v/>
      </c>
      <c r="U338" s="706"/>
      <c r="V338" s="675" t="s">
        <v>42</v>
      </c>
      <c r="W338" s="675"/>
      <c r="X338" s="686">
        <f>SUM(P199,P257,P292,P308,P319,P334)</f>
        <v>0</v>
      </c>
      <c r="Y338" s="685"/>
      <c r="Z338" s="706" t="str">
        <f>IF(ISERROR(X338/X344),"",X338/X344)</f>
        <v/>
      </c>
      <c r="AA338" s="706"/>
      <c r="AB338" s="12"/>
      <c r="AC338" s="22"/>
      <c r="AD338" s="22"/>
      <c r="AE338" s="3"/>
      <c r="AF338" s="3"/>
      <c r="AG338" s="3"/>
      <c r="AH338" s="32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17"/>
      <c r="B339" s="313" t="s">
        <v>122</v>
      </c>
      <c r="C339" s="710">
        <f>SUM('10:16'!C339)</f>
        <v>0</v>
      </c>
      <c r="D339" s="711"/>
      <c r="E339" s="709">
        <f>D339*11</f>
        <v>0</v>
      </c>
      <c r="F339" s="709"/>
      <c r="G339" s="710">
        <f>SUM('10:16'!G339)</f>
        <v>7</v>
      </c>
      <c r="H339" s="711"/>
      <c r="I339" s="705">
        <f>G339*8</f>
        <v>56</v>
      </c>
      <c r="J339" s="705"/>
      <c r="K339" s="705">
        <f>E339-I339</f>
        <v>-56</v>
      </c>
      <c r="L339" s="705"/>
      <c r="M339" s="707" t="str">
        <f>IF(ISERROR(K339/E339),"",K339/E339)</f>
        <v/>
      </c>
      <c r="N339" s="707"/>
      <c r="O339" s="705"/>
      <c r="P339" s="675" t="s">
        <v>92</v>
      </c>
      <c r="Q339" s="675"/>
      <c r="R339" s="698">
        <f>SUM(O292:U292)</f>
        <v>0</v>
      </c>
      <c r="S339" s="698"/>
      <c r="T339" s="706" t="str">
        <f>IF(ISERROR(R339/R344),"",R339/R344)</f>
        <v/>
      </c>
      <c r="U339" s="706"/>
      <c r="V339" s="675" t="s">
        <v>43</v>
      </c>
      <c r="W339" s="675"/>
      <c r="X339" s="686">
        <f>SUM(P200,P258,P293,P309,P320,P335)</f>
        <v>0</v>
      </c>
      <c r="Y339" s="685"/>
      <c r="Z339" s="706" t="str">
        <f>IF(ISERROR(X339/X344),"",X339/X344)</f>
        <v/>
      </c>
      <c r="AA339" s="706"/>
      <c r="AB339" s="12"/>
      <c r="AC339" s="22"/>
      <c r="AD339" s="22"/>
      <c r="AE339" s="3"/>
      <c r="AF339" s="3"/>
      <c r="AG339" s="321"/>
      <c r="AH339" s="32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617"/>
      <c r="B340" s="313" t="s">
        <v>47</v>
      </c>
      <c r="C340" s="710">
        <f>SUM('10:16'!C340)</f>
        <v>7</v>
      </c>
      <c r="D340" s="711"/>
      <c r="E340" s="709">
        <f>D340*11</f>
        <v>0</v>
      </c>
      <c r="F340" s="709"/>
      <c r="G340" s="710">
        <f>SUM('10:16'!G340)</f>
        <v>7</v>
      </c>
      <c r="H340" s="711"/>
      <c r="I340" s="705">
        <f>G340*11</f>
        <v>77</v>
      </c>
      <c r="J340" s="705"/>
      <c r="K340" s="705">
        <f>E340-I340</f>
        <v>-77</v>
      </c>
      <c r="L340" s="705"/>
      <c r="M340" s="707" t="str">
        <f>IF(ISERROR(K340/E340),"",K340/E340)</f>
        <v/>
      </c>
      <c r="N340" s="707"/>
      <c r="O340" s="705"/>
      <c r="P340" s="675" t="s">
        <v>99</v>
      </c>
      <c r="Q340" s="675"/>
      <c r="R340" s="698">
        <f>SUM(O308:U308)</f>
        <v>0</v>
      </c>
      <c r="S340" s="698"/>
      <c r="T340" s="706" t="str">
        <f>IF(ISERROR(R340/R344),"",R340/R344)</f>
        <v/>
      </c>
      <c r="U340" s="706"/>
      <c r="V340" s="675" t="s">
        <v>44</v>
      </c>
      <c r="W340" s="675"/>
      <c r="X340" s="686">
        <f>SUM(P202,P259,P294,P310,P321,P336)</f>
        <v>0</v>
      </c>
      <c r="Y340" s="685"/>
      <c r="Z340" s="706" t="str">
        <f>IF(ISERROR(X340/X344),"",X340/X344)</f>
        <v/>
      </c>
      <c r="AA340" s="706"/>
      <c r="AB340" s="12"/>
      <c r="AC340" s="22"/>
      <c r="AD340" s="22"/>
      <c r="AE340" s="3"/>
      <c r="AF340" s="3"/>
      <c r="AG340" s="321"/>
      <c r="AH340" s="32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618"/>
      <c r="B341" s="313" t="s">
        <v>123</v>
      </c>
      <c r="C341" s="708">
        <f>SUM(C337:D340)</f>
        <v>14</v>
      </c>
      <c r="D341" s="705"/>
      <c r="E341" s="709">
        <f>SUM(F337:F340)</f>
        <v>0</v>
      </c>
      <c r="F341" s="705"/>
      <c r="G341" s="708">
        <f>SUM(G337:H340)</f>
        <v>21</v>
      </c>
      <c r="H341" s="705"/>
      <c r="I341" s="705">
        <f>SUM(I337:J340)</f>
        <v>210</v>
      </c>
      <c r="J341" s="705"/>
      <c r="K341" s="705">
        <f>SUM(K337:L340)</f>
        <v>-210</v>
      </c>
      <c r="L341" s="705"/>
      <c r="M341" s="707" t="str">
        <f>IF(ISERROR(K341/E341),"",K341/E341)</f>
        <v/>
      </c>
      <c r="N341" s="707"/>
      <c r="O341" s="705"/>
      <c r="P341" s="675" t="s">
        <v>102</v>
      </c>
      <c r="Q341" s="675"/>
      <c r="R341" s="698">
        <f>SUM(O319:U319)</f>
        <v>0</v>
      </c>
      <c r="S341" s="698"/>
      <c r="T341" s="706" t="str">
        <f>IF(ISERROR(R341/R344),"",R341/R344)</f>
        <v/>
      </c>
      <c r="U341" s="706"/>
      <c r="V341" s="675" t="s">
        <v>45</v>
      </c>
      <c r="W341" s="675"/>
      <c r="X341" s="686">
        <f>SUM(P203,P260,P295,P311,P322,P337)</f>
        <v>0</v>
      </c>
      <c r="Y341" s="685"/>
      <c r="Z341" s="706" t="str">
        <f>IF(ISERROR(X341/X344),"",X341/X344)</f>
        <v/>
      </c>
      <c r="AA341" s="706"/>
      <c r="AB341" s="12"/>
      <c r="AC341" s="22"/>
      <c r="AD341" s="22"/>
      <c r="AE341" s="3"/>
      <c r="AF341" s="3"/>
      <c r="AG341" s="321"/>
      <c r="AH341" s="32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18"/>
      <c r="AV341" s="318"/>
      <c r="AW341" s="318"/>
      <c r="AX341" s="318"/>
      <c r="AY341" s="318"/>
      <c r="AZ341" s="318"/>
      <c r="BA341" s="318"/>
    </row>
    <row r="342" spans="1:53" ht="17.25">
      <c r="A342" s="263" t="s">
        <v>498</v>
      </c>
      <c r="B342" s="313">
        <f>G335</f>
        <v>0</v>
      </c>
      <c r="C342" s="698" t="s">
        <v>155</v>
      </c>
      <c r="D342" s="698"/>
      <c r="E342" s="675">
        <f>H335</f>
        <v>0</v>
      </c>
      <c r="F342" s="675"/>
      <c r="G342" s="675" t="s">
        <v>34</v>
      </c>
      <c r="H342" s="675"/>
      <c r="I342" s="704" t="str">
        <f>L335</f>
        <v/>
      </c>
      <c r="J342" s="704"/>
      <c r="K342" s="705" t="s">
        <v>32</v>
      </c>
      <c r="L342" s="705"/>
      <c r="M342" s="704" t="str">
        <f>J335</f>
        <v/>
      </c>
      <c r="N342" s="704"/>
      <c r="O342" s="705"/>
      <c r="P342" s="675" t="s">
        <v>106</v>
      </c>
      <c r="Q342" s="675"/>
      <c r="R342" s="698">
        <f>SUM(O334:U334)</f>
        <v>0</v>
      </c>
      <c r="S342" s="698"/>
      <c r="T342" s="706" t="str">
        <f>IF(ISERROR(R342/R344),"",R342/R344)</f>
        <v/>
      </c>
      <c r="U342" s="706"/>
      <c r="V342" s="675" t="s">
        <v>46</v>
      </c>
      <c r="W342" s="675"/>
      <c r="X342" s="686">
        <f>SUM(P204,P261,P296,P312,P323,P338)</f>
        <v>0</v>
      </c>
      <c r="Y342" s="685"/>
      <c r="Z342" s="706" t="str">
        <f>IF(ISERROR(X342/X344),"",X342/X344)</f>
        <v/>
      </c>
      <c r="AA342" s="706"/>
      <c r="AB342" s="12"/>
      <c r="AC342" s="22"/>
      <c r="AD342" s="22"/>
      <c r="AE342" s="3"/>
      <c r="AF342" s="3"/>
      <c r="AG342" s="321"/>
      <c r="AH342" s="32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18"/>
      <c r="AV342" s="318"/>
      <c r="AW342" s="318"/>
      <c r="AX342" s="318"/>
      <c r="AY342" s="318"/>
      <c r="AZ342" s="318"/>
      <c r="BA342" s="318"/>
    </row>
    <row r="343" spans="1:53" ht="15.75" customHeight="1">
      <c r="A343" s="264" t="s">
        <v>499</v>
      </c>
      <c r="B343" s="313">
        <f>I335+C341</f>
        <v>14</v>
      </c>
      <c r="C343" s="675" t="s">
        <v>114</v>
      </c>
      <c r="D343" s="675"/>
      <c r="E343" s="695">
        <f>K335+I341</f>
        <v>210</v>
      </c>
      <c r="F343" s="695"/>
      <c r="G343" s="675" t="s">
        <v>150</v>
      </c>
      <c r="H343" s="675"/>
      <c r="I343" s="704">
        <f>B343-E343</f>
        <v>-196</v>
      </c>
      <c r="J343" s="704"/>
      <c r="K343" s="705" t="s">
        <v>151</v>
      </c>
      <c r="L343" s="705"/>
      <c r="M343" s="707">
        <f>IF(ISERROR(I343/B343),"",I343/B343)</f>
        <v>-14</v>
      </c>
      <c r="N343" s="707"/>
      <c r="O343" s="705"/>
      <c r="P343" s="675" t="s">
        <v>107</v>
      </c>
      <c r="Q343" s="675"/>
      <c r="R343" s="698"/>
      <c r="S343" s="698"/>
      <c r="T343" s="706" t="str">
        <f>IF(ISERROR(R343/R344),"",R343/R344)</f>
        <v/>
      </c>
      <c r="U343" s="706"/>
      <c r="V343" s="675" t="s">
        <v>47</v>
      </c>
      <c r="W343" s="675"/>
      <c r="X343" s="686">
        <f>SUM(P205,P262,P297,P313,P324,P339)</f>
        <v>0</v>
      </c>
      <c r="Y343" s="685"/>
      <c r="Z343" s="706" t="str">
        <f>IF(ISERROR(X343/X344),"",X343/X344)</f>
        <v/>
      </c>
      <c r="AA343" s="706"/>
      <c r="AB343" s="12"/>
      <c r="AC343" s="22"/>
      <c r="AD343" s="22"/>
      <c r="AE343" s="3"/>
      <c r="AF343" s="3"/>
      <c r="AG343" s="321"/>
      <c r="AH343" s="32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18"/>
      <c r="AV343" s="318"/>
      <c r="AW343" s="318"/>
      <c r="AX343" s="318"/>
      <c r="AY343" s="318"/>
      <c r="AZ343" s="318"/>
      <c r="BA343" s="318"/>
    </row>
    <row r="344" spans="1:53" ht="15.75" customHeight="1">
      <c r="A344" s="264" t="s">
        <v>501</v>
      </c>
      <c r="B344" s="313">
        <f>N335</f>
        <v>0</v>
      </c>
      <c r="C344" s="675" t="s">
        <v>149</v>
      </c>
      <c r="D344" s="675"/>
      <c r="E344" s="706">
        <f>IF(ISERROR(B344/B343),"",B344/B343)</f>
        <v>0</v>
      </c>
      <c r="F344" s="706"/>
      <c r="G344" s="675" t="s">
        <v>158</v>
      </c>
      <c r="H344" s="675"/>
      <c r="I344" s="705">
        <f>V335</f>
        <v>0</v>
      </c>
      <c r="J344" s="705"/>
      <c r="K344" s="705" t="s">
        <v>156</v>
      </c>
      <c r="L344" s="705"/>
      <c r="M344" s="707" t="str">
        <f t="array" ref="M344">IF(ISERROR(I344/B342),"",I344/B342)</f>
        <v/>
      </c>
      <c r="N344" s="707"/>
      <c r="O344" s="705"/>
      <c r="P344" s="675" t="s">
        <v>123</v>
      </c>
      <c r="Q344" s="675"/>
      <c r="R344" s="698">
        <f>SUM(R337:S343)</f>
        <v>0</v>
      </c>
      <c r="S344" s="698"/>
      <c r="T344" s="706">
        <f>SUM(T337:U343)</f>
        <v>0</v>
      </c>
      <c r="U344" s="706"/>
      <c r="V344" s="675" t="s">
        <v>123</v>
      </c>
      <c r="W344" s="675"/>
      <c r="X344" s="698">
        <f>SUM(X337:Y343)</f>
        <v>0</v>
      </c>
      <c r="Y344" s="698"/>
      <c r="Z344" s="706">
        <f>SUM(Z337:AA343)</f>
        <v>0</v>
      </c>
      <c r="AA344" s="706"/>
      <c r="AB344" s="12"/>
      <c r="AC344" s="22"/>
      <c r="AD344" s="22"/>
      <c r="AE344" s="3"/>
      <c r="AF344" s="3"/>
      <c r="AG344" s="321"/>
      <c r="AH344" s="32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18"/>
      <c r="AV344" s="318"/>
      <c r="AW344" s="318"/>
      <c r="AX344" s="318"/>
      <c r="AY344" s="318"/>
      <c r="AZ344" s="318"/>
      <c r="BA344" s="318"/>
    </row>
    <row r="345" spans="1:53" ht="15.75" customHeight="1">
      <c r="A345" s="737" t="s">
        <v>129</v>
      </c>
      <c r="B345" s="737"/>
      <c r="C345" s="737"/>
      <c r="D345" s="737"/>
      <c r="E345" s="737"/>
      <c r="F345" s="737"/>
      <c r="G345" s="737"/>
      <c r="H345" s="737"/>
      <c r="I345" s="737"/>
      <c r="J345" s="737"/>
      <c r="K345" s="737"/>
      <c r="L345" s="737"/>
      <c r="M345" s="737"/>
      <c r="N345" s="737"/>
      <c r="O345" s="737"/>
      <c r="P345" s="737"/>
      <c r="Q345" s="737"/>
      <c r="R345" s="737"/>
      <c r="S345" s="737"/>
      <c r="T345" s="737"/>
      <c r="U345" s="737"/>
      <c r="V345" s="737"/>
      <c r="W345" s="737"/>
      <c r="X345" s="737"/>
      <c r="Y345" s="737"/>
      <c r="Z345" s="737"/>
      <c r="AA345" s="737"/>
      <c r="AB345" s="737"/>
      <c r="AC345" s="737"/>
      <c r="AD345" s="737"/>
      <c r="AE345" s="737"/>
      <c r="AF345" s="737"/>
      <c r="AG345" s="737"/>
      <c r="AH345" s="737"/>
      <c r="AI345" s="737"/>
      <c r="AJ345" s="737"/>
      <c r="AK345" s="737"/>
      <c r="AL345" s="737"/>
      <c r="AM345" s="737"/>
      <c r="AN345" s="737"/>
      <c r="AO345" s="737"/>
      <c r="AP345" s="737"/>
      <c r="AQ345" s="737"/>
      <c r="AR345" s="737"/>
      <c r="AS345" s="737"/>
      <c r="AT345" s="737"/>
      <c r="AU345" s="737"/>
      <c r="AV345" s="737"/>
      <c r="AW345" s="737"/>
      <c r="AX345" s="737"/>
      <c r="AY345" s="737"/>
      <c r="AZ345" s="737"/>
      <c r="BA345" s="737"/>
    </row>
    <row r="346" spans="1:53">
      <c r="A346" s="627" t="s">
        <v>496</v>
      </c>
      <c r="B346" s="726" t="s">
        <v>25</v>
      </c>
      <c r="C346" s="726" t="s">
        <v>26</v>
      </c>
      <c r="D346" s="726" t="s">
        <v>27</v>
      </c>
      <c r="E346" s="738" t="s">
        <v>28</v>
      </c>
      <c r="F346" s="741" t="s">
        <v>29</v>
      </c>
      <c r="G346" s="705" t="s">
        <v>30</v>
      </c>
      <c r="H346" s="705"/>
      <c r="I346" s="726" t="s">
        <v>31</v>
      </c>
      <c r="J346" s="729" t="s">
        <v>32</v>
      </c>
      <c r="K346" s="732" t="s">
        <v>33</v>
      </c>
      <c r="L346" s="726" t="s">
        <v>34</v>
      </c>
      <c r="M346" s="735" t="s">
        <v>35</v>
      </c>
      <c r="N346" s="723" t="s">
        <v>36</v>
      </c>
      <c r="O346" s="705" t="s">
        <v>37</v>
      </c>
      <c r="P346" s="705"/>
      <c r="Q346" s="705"/>
      <c r="R346" s="705"/>
      <c r="S346" s="705"/>
      <c r="T346" s="705"/>
      <c r="U346" s="705"/>
      <c r="V346" s="724" t="s">
        <v>38</v>
      </c>
      <c r="W346" s="723" t="s">
        <v>39</v>
      </c>
      <c r="X346" s="705" t="s">
        <v>40</v>
      </c>
      <c r="Y346" s="705"/>
      <c r="Z346" s="705"/>
      <c r="AA346" s="705"/>
      <c r="AB346" s="21"/>
      <c r="AC346" s="21"/>
      <c r="AD346" s="21"/>
      <c r="AE346" s="21"/>
      <c r="AF346" s="21"/>
      <c r="AG346" s="21"/>
      <c r="AH346" s="21"/>
      <c r="AI346" s="725"/>
      <c r="AJ346" s="721"/>
      <c r="AK346" s="721"/>
      <c r="AL346" s="721"/>
      <c r="AM346" s="721"/>
      <c r="AN346" s="721"/>
      <c r="AO346" s="721"/>
      <c r="AP346" s="721"/>
      <c r="AQ346" s="721"/>
      <c r="AR346" s="721"/>
      <c r="AS346" s="721"/>
      <c r="AT346" s="721"/>
      <c r="AU346" s="721"/>
      <c r="AV346" s="721"/>
      <c r="AW346" s="721"/>
      <c r="AX346" s="721"/>
      <c r="AY346" s="721"/>
      <c r="AZ346" s="721"/>
      <c r="BA346" s="721"/>
    </row>
    <row r="347" spans="1:53">
      <c r="A347" s="628"/>
      <c r="B347" s="727"/>
      <c r="C347" s="727"/>
      <c r="D347" s="727"/>
      <c r="E347" s="739"/>
      <c r="F347" s="742"/>
      <c r="G347" s="705"/>
      <c r="H347" s="705"/>
      <c r="I347" s="727"/>
      <c r="J347" s="730"/>
      <c r="K347" s="733"/>
      <c r="L347" s="727"/>
      <c r="M347" s="736"/>
      <c r="N347" s="723"/>
      <c r="O347" s="705" t="s">
        <v>41</v>
      </c>
      <c r="P347" s="705" t="s">
        <v>42</v>
      </c>
      <c r="Q347" s="705" t="s">
        <v>43</v>
      </c>
      <c r="R347" s="722" t="s">
        <v>44</v>
      </c>
      <c r="S347" s="675" t="s">
        <v>45</v>
      </c>
      <c r="T347" s="705" t="s">
        <v>46</v>
      </c>
      <c r="U347" s="705" t="s">
        <v>47</v>
      </c>
      <c r="V347" s="724"/>
      <c r="W347" s="723"/>
      <c r="X347" s="705" t="s">
        <v>13</v>
      </c>
      <c r="Y347" s="705" t="s">
        <v>48</v>
      </c>
      <c r="Z347" s="705" t="s">
        <v>49</v>
      </c>
      <c r="AA347" s="705" t="s">
        <v>47</v>
      </c>
      <c r="AB347" s="21"/>
      <c r="AC347" s="21"/>
      <c r="AD347" s="21"/>
      <c r="AE347" s="21"/>
      <c r="AF347" s="21"/>
      <c r="AG347" s="21"/>
      <c r="AH347" s="21"/>
      <c r="AI347" s="725"/>
      <c r="AJ347" s="721"/>
      <c r="AK347" s="721"/>
      <c r="AL347" s="721"/>
      <c r="AM347" s="721"/>
      <c r="AN347" s="721"/>
      <c r="AO347" s="721"/>
      <c r="AP347" s="721"/>
      <c r="AQ347" s="721"/>
      <c r="AR347" s="721"/>
      <c r="AS347" s="744"/>
      <c r="AT347" s="744"/>
      <c r="AU347" s="744"/>
      <c r="AV347" s="744"/>
      <c r="AW347" s="744"/>
      <c r="AX347" s="744"/>
      <c r="AY347" s="744"/>
      <c r="AZ347" s="744"/>
      <c r="BA347" s="744"/>
    </row>
    <row r="348" spans="1:53" ht="15.75" customHeight="1">
      <c r="A348" s="629"/>
      <c r="B348" s="728"/>
      <c r="C348" s="728"/>
      <c r="D348" s="728"/>
      <c r="E348" s="740"/>
      <c r="F348" s="743"/>
      <c r="G348" s="309" t="s">
        <v>50</v>
      </c>
      <c r="H348" s="309" t="s">
        <v>51</v>
      </c>
      <c r="I348" s="728"/>
      <c r="J348" s="731"/>
      <c r="K348" s="734"/>
      <c r="L348" s="728"/>
      <c r="M348" s="736"/>
      <c r="N348" s="723"/>
      <c r="O348" s="705"/>
      <c r="P348" s="705"/>
      <c r="Q348" s="705"/>
      <c r="R348" s="722"/>
      <c r="S348" s="675"/>
      <c r="T348" s="705"/>
      <c r="U348" s="705"/>
      <c r="V348" s="724"/>
      <c r="W348" s="723"/>
      <c r="X348" s="705"/>
      <c r="Y348" s="705"/>
      <c r="Z348" s="705"/>
      <c r="AA348" s="705"/>
      <c r="AB348" s="21"/>
      <c r="AC348" s="21"/>
      <c r="AD348" s="21"/>
      <c r="AE348" s="21"/>
      <c r="AF348" s="21"/>
      <c r="AG348" s="21"/>
      <c r="AH348" s="21"/>
      <c r="AI348" s="725"/>
      <c r="AJ348" s="721"/>
      <c r="AK348" s="721"/>
      <c r="AL348" s="318"/>
      <c r="AM348" s="318"/>
      <c r="AN348" s="318"/>
      <c r="AO348" s="318"/>
      <c r="AP348" s="318"/>
      <c r="AQ348" s="318"/>
      <c r="AR348" s="318"/>
      <c r="AS348" s="21"/>
      <c r="AT348" s="21"/>
      <c r="AU348" s="21"/>
      <c r="AV348" s="319"/>
      <c r="AW348" s="318"/>
      <c r="AX348" s="318"/>
      <c r="AY348" s="318"/>
      <c r="AZ348" s="318"/>
      <c r="BA348" s="318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SUM('10:16'!G349)</f>
        <v>0</v>
      </c>
      <c r="H349" s="95">
        <f t="shared" ref="H349:H369" si="63">D349*G349</f>
        <v>0</v>
      </c>
      <c r="I349" s="93">
        <f>SUM('10:16'!I349)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SUM('10:16'!O349)</f>
        <v>0</v>
      </c>
      <c r="P349" s="93">
        <f>SUM('10:16'!P349)</f>
        <v>0</v>
      </c>
      <c r="Q349" s="93">
        <f>SUM('10:16'!Q349)</f>
        <v>0</v>
      </c>
      <c r="R349" s="93">
        <f>SUM('10:16'!R349)</f>
        <v>0</v>
      </c>
      <c r="S349" s="93">
        <f>SUM('10:16'!S349)</f>
        <v>0</v>
      </c>
      <c r="T349" s="93">
        <f>SUM('10:16'!T349)</f>
        <v>0</v>
      </c>
      <c r="U349" s="93">
        <f>SUM('10:16'!U349)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SUM('10:16'!X349)</f>
        <v>0</v>
      </c>
      <c r="Y349" s="93">
        <f>SUM('10:16'!Y349)</f>
        <v>0</v>
      </c>
      <c r="Z349" s="93">
        <f>SUM('10:16'!Z349)</f>
        <v>0</v>
      </c>
      <c r="AA349" s="93">
        <f>SUM('10:16'!AA349)</f>
        <v>0</v>
      </c>
      <c r="AB349" s="73"/>
      <c r="AC349" s="54"/>
      <c r="AD349" s="321"/>
      <c r="AE349" s="54"/>
      <c r="AF349" s="54"/>
      <c r="AG349" s="54"/>
      <c r="AH349" s="54"/>
      <c r="AI349" s="57"/>
      <c r="AJ349" s="57"/>
      <c r="AK349" s="57"/>
      <c r="AL349" s="320"/>
      <c r="AM349" s="54"/>
      <c r="AN349" s="320"/>
      <c r="AO349" s="32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SUM('10:16'!G350)</f>
        <v>0</v>
      </c>
      <c r="H350" s="95">
        <f t="shared" si="63"/>
        <v>0</v>
      </c>
      <c r="I350" s="93">
        <f>SUM('10:16'!I350)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SUM('10:16'!O350)</f>
        <v>0</v>
      </c>
      <c r="P350" s="93">
        <f>SUM('10:16'!P350)</f>
        <v>0</v>
      </c>
      <c r="Q350" s="93">
        <f>SUM('10:16'!Q350)</f>
        <v>0</v>
      </c>
      <c r="R350" s="93">
        <f>SUM('10:16'!R350)</f>
        <v>0</v>
      </c>
      <c r="S350" s="93">
        <f>SUM('10:16'!S350)</f>
        <v>0</v>
      </c>
      <c r="T350" s="93">
        <f>SUM('10:16'!T350)</f>
        <v>0</v>
      </c>
      <c r="U350" s="93">
        <f>SUM('10:16'!U350)</f>
        <v>0</v>
      </c>
      <c r="V350" s="196">
        <f t="shared" si="65"/>
        <v>0</v>
      </c>
      <c r="W350" s="33" t="str">
        <f t="shared" si="66"/>
        <v/>
      </c>
      <c r="X350" s="93">
        <f>SUM('10:16'!X350)</f>
        <v>0</v>
      </c>
      <c r="Y350" s="93">
        <f>SUM('10:16'!Y350)</f>
        <v>0</v>
      </c>
      <c r="Z350" s="93">
        <f>SUM('10:16'!Z350)</f>
        <v>0</v>
      </c>
      <c r="AA350" s="93">
        <f>SUM('10:16'!AA350)</f>
        <v>0</v>
      </c>
      <c r="AB350" s="73"/>
      <c r="AC350" s="54"/>
      <c r="AD350" s="321"/>
      <c r="AE350" s="54"/>
      <c r="AF350" s="54"/>
      <c r="AG350" s="54"/>
      <c r="AH350" s="54"/>
      <c r="AI350" s="57"/>
      <c r="AJ350" s="57"/>
      <c r="AK350" s="57"/>
      <c r="AL350" s="54"/>
      <c r="AM350" s="54"/>
      <c r="AN350" s="320"/>
      <c r="AO350" s="54"/>
      <c r="AP350" s="320"/>
      <c r="AQ350" s="54"/>
      <c r="AR350" s="54"/>
      <c r="AS350" s="320"/>
      <c r="AT350" s="320"/>
      <c r="AU350" s="320"/>
      <c r="AV350" s="320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SUM('10:16'!G351)</f>
        <v>0</v>
      </c>
      <c r="H351" s="95">
        <f t="shared" si="63"/>
        <v>0</v>
      </c>
      <c r="I351" s="93">
        <f>SUM('10:16'!I351)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SUM('10:16'!O351)</f>
        <v>0</v>
      </c>
      <c r="P351" s="93">
        <f>SUM('10:16'!P351)</f>
        <v>0</v>
      </c>
      <c r="Q351" s="93">
        <f>SUM('10:16'!Q351)</f>
        <v>0</v>
      </c>
      <c r="R351" s="93">
        <f>SUM('10:16'!R351)</f>
        <v>0</v>
      </c>
      <c r="S351" s="93">
        <f>SUM('10:16'!S351)</f>
        <v>0</v>
      </c>
      <c r="T351" s="93">
        <f>SUM('10:16'!T351)</f>
        <v>0</v>
      </c>
      <c r="U351" s="93">
        <f>SUM('10:16'!U351)</f>
        <v>0</v>
      </c>
      <c r="V351" s="196">
        <f t="shared" si="65"/>
        <v>0</v>
      </c>
      <c r="W351" s="33" t="str">
        <f t="shared" si="66"/>
        <v/>
      </c>
      <c r="X351" s="93">
        <f>SUM('10:16'!X351)</f>
        <v>0</v>
      </c>
      <c r="Y351" s="93">
        <f>SUM('10:16'!Y351)</f>
        <v>0</v>
      </c>
      <c r="Z351" s="93">
        <f>SUM('10:16'!Z351)</f>
        <v>0</v>
      </c>
      <c r="AA351" s="93">
        <f>SUM('10:16'!AA351)</f>
        <v>0</v>
      </c>
      <c r="AB351" s="73"/>
      <c r="AC351" s="54"/>
      <c r="AD351" s="32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2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SUM('10:16'!G352)</f>
        <v>0</v>
      </c>
      <c r="H352" s="95">
        <f t="shared" si="63"/>
        <v>0</v>
      </c>
      <c r="I352" s="93">
        <f>SUM('10:16'!I352)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SUM('10:16'!O352)</f>
        <v>0</v>
      </c>
      <c r="P352" s="93">
        <f>SUM('10:16'!P352)</f>
        <v>0</v>
      </c>
      <c r="Q352" s="93">
        <f>SUM('10:16'!Q352)</f>
        <v>0</v>
      </c>
      <c r="R352" s="93">
        <f>SUM('10:16'!R352)</f>
        <v>0</v>
      </c>
      <c r="S352" s="93">
        <f>SUM('10:16'!S352)</f>
        <v>0</v>
      </c>
      <c r="T352" s="93">
        <f>SUM('10:16'!T352)</f>
        <v>0</v>
      </c>
      <c r="U352" s="93">
        <f>SUM('10:16'!U352)</f>
        <v>0</v>
      </c>
      <c r="V352" s="196">
        <f t="shared" si="65"/>
        <v>0</v>
      </c>
      <c r="W352" s="33" t="str">
        <f t="shared" si="66"/>
        <v/>
      </c>
      <c r="X352" s="93">
        <f>SUM('10:16'!X352)</f>
        <v>0</v>
      </c>
      <c r="Y352" s="93">
        <f>SUM('10:16'!Y352)</f>
        <v>0</v>
      </c>
      <c r="Z352" s="93">
        <f>SUM('10:16'!Z352)</f>
        <v>0</v>
      </c>
      <c r="AA352" s="93">
        <f>SUM('10:16'!AA352)</f>
        <v>0</v>
      </c>
      <c r="AB352" s="73"/>
      <c r="AC352" s="54"/>
      <c r="AD352" s="32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SUM('10:16'!G353)</f>
        <v>0</v>
      </c>
      <c r="H353" s="95">
        <f t="shared" si="63"/>
        <v>0</v>
      </c>
      <c r="I353" s="93">
        <f>SUM('10:16'!I353)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SUM('10:16'!O353)</f>
        <v>0</v>
      </c>
      <c r="P353" s="93">
        <f>SUM('10:16'!P353)</f>
        <v>0</v>
      </c>
      <c r="Q353" s="93">
        <f>SUM('10:16'!Q353)</f>
        <v>0</v>
      </c>
      <c r="R353" s="93">
        <f>SUM('10:16'!R353)</f>
        <v>0</v>
      </c>
      <c r="S353" s="93">
        <f>SUM('10:16'!S353)</f>
        <v>0</v>
      </c>
      <c r="T353" s="93">
        <f>SUM('10:16'!T353)</f>
        <v>0</v>
      </c>
      <c r="U353" s="93">
        <f>SUM('10:16'!U353)</f>
        <v>0</v>
      </c>
      <c r="V353" s="196">
        <f t="shared" si="65"/>
        <v>0</v>
      </c>
      <c r="W353" s="33" t="str">
        <f t="shared" si="66"/>
        <v/>
      </c>
      <c r="X353" s="93">
        <f>SUM('10:16'!X353)</f>
        <v>0</v>
      </c>
      <c r="Y353" s="93">
        <f>SUM('10:16'!Y353)</f>
        <v>0</v>
      </c>
      <c r="Z353" s="93">
        <f>SUM('10:16'!Z353)</f>
        <v>0</v>
      </c>
      <c r="AA353" s="93">
        <f>SUM('10:16'!AA353)</f>
        <v>0</v>
      </c>
      <c r="AB353" s="73"/>
      <c r="AC353" s="54"/>
      <c r="AD353" s="32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SUM('10:16'!G354)</f>
        <v>0</v>
      </c>
      <c r="H354" s="95">
        <f t="shared" si="63"/>
        <v>0</v>
      </c>
      <c r="I354" s="93">
        <f>SUM('10:16'!I354)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SUM('10:16'!O354)</f>
        <v>0</v>
      </c>
      <c r="P354" s="93">
        <f>SUM('10:16'!P354)</f>
        <v>0</v>
      </c>
      <c r="Q354" s="93">
        <f>SUM('10:16'!Q354)</f>
        <v>0</v>
      </c>
      <c r="R354" s="93">
        <f>SUM('10:16'!R354)</f>
        <v>0</v>
      </c>
      <c r="S354" s="93">
        <f>SUM('10:16'!S354)</f>
        <v>0</v>
      </c>
      <c r="T354" s="93">
        <f>SUM('10:16'!T354)</f>
        <v>0</v>
      </c>
      <c r="U354" s="93">
        <f>SUM('10:16'!U354)</f>
        <v>0</v>
      </c>
      <c r="V354" s="196">
        <f t="shared" si="65"/>
        <v>0</v>
      </c>
      <c r="W354" s="33" t="str">
        <f t="shared" si="66"/>
        <v/>
      </c>
      <c r="X354" s="93">
        <f>SUM('10:16'!X354)</f>
        <v>0</v>
      </c>
      <c r="Y354" s="93">
        <f>SUM('10:16'!Y354)</f>
        <v>0</v>
      </c>
      <c r="Z354" s="93">
        <f>SUM('10:16'!Z354)</f>
        <v>0</v>
      </c>
      <c r="AA354" s="93">
        <f>SUM('10:16'!AA354)</f>
        <v>0</v>
      </c>
      <c r="AB354" s="73"/>
      <c r="AC354" s="54"/>
      <c r="AD354" s="32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SUM('10:16'!G355)</f>
        <v>0</v>
      </c>
      <c r="H355" s="95">
        <f t="shared" si="63"/>
        <v>0</v>
      </c>
      <c r="I355" s="93">
        <f>SUM('10:16'!I355)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SUM('10:16'!O355)</f>
        <v>0</v>
      </c>
      <c r="P355" s="93">
        <f>SUM('10:16'!P355)</f>
        <v>0</v>
      </c>
      <c r="Q355" s="93">
        <f>SUM('10:16'!Q355)</f>
        <v>0</v>
      </c>
      <c r="R355" s="93">
        <f>SUM('10:16'!R355)</f>
        <v>0</v>
      </c>
      <c r="S355" s="93">
        <f>SUM('10:16'!S355)</f>
        <v>0</v>
      </c>
      <c r="T355" s="93">
        <f>SUM('10:16'!T355)</f>
        <v>0</v>
      </c>
      <c r="U355" s="93">
        <f>SUM('10:16'!U355)</f>
        <v>0</v>
      </c>
      <c r="V355" s="196">
        <f t="shared" si="65"/>
        <v>0</v>
      </c>
      <c r="W355" s="33" t="str">
        <f t="shared" si="66"/>
        <v/>
      </c>
      <c r="X355" s="93">
        <f>SUM('10:16'!X355)</f>
        <v>0</v>
      </c>
      <c r="Y355" s="93">
        <f>SUM('10:16'!Y355)</f>
        <v>0</v>
      </c>
      <c r="Z355" s="93">
        <f>SUM('10:16'!Z355)</f>
        <v>0</v>
      </c>
      <c r="AA355" s="93">
        <f>SUM('10:16'!AA355)</f>
        <v>0</v>
      </c>
      <c r="AB355" s="73"/>
      <c r="AC355" s="54"/>
      <c r="AD355" s="32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SUM('10:16'!G356)</f>
        <v>0</v>
      </c>
      <c r="H356" s="95">
        <f t="shared" si="63"/>
        <v>0</v>
      </c>
      <c r="I356" s="93">
        <f>SUM('10:16'!I356)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SUM('10:16'!O356)</f>
        <v>0</v>
      </c>
      <c r="P356" s="93">
        <f>SUM('10:16'!P356)</f>
        <v>0</v>
      </c>
      <c r="Q356" s="93">
        <f>SUM('10:16'!Q356)</f>
        <v>0</v>
      </c>
      <c r="R356" s="93">
        <f>SUM('10:16'!R356)</f>
        <v>0</v>
      </c>
      <c r="S356" s="93">
        <f>SUM('10:16'!S356)</f>
        <v>0</v>
      </c>
      <c r="T356" s="93">
        <f>SUM('10:16'!T356)</f>
        <v>0</v>
      </c>
      <c r="U356" s="93">
        <f>SUM('10:16'!U356)</f>
        <v>0</v>
      </c>
      <c r="V356" s="196">
        <f t="shared" si="65"/>
        <v>0</v>
      </c>
      <c r="W356" s="33" t="str">
        <f t="shared" si="66"/>
        <v/>
      </c>
      <c r="X356" s="93">
        <f>SUM('10:16'!X356)</f>
        <v>0</v>
      </c>
      <c r="Y356" s="93">
        <f>SUM('10:16'!Y356)</f>
        <v>0</v>
      </c>
      <c r="Z356" s="93">
        <f>SUM('10:16'!Z356)</f>
        <v>0</v>
      </c>
      <c r="AA356" s="93">
        <f>SUM('10:16'!AA356)</f>
        <v>0</v>
      </c>
      <c r="AB356" s="73"/>
      <c r="AC356" s="54"/>
      <c r="AD356" s="32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SUM('10:16'!G357)</f>
        <v>0</v>
      </c>
      <c r="H357" s="95">
        <f t="shared" si="63"/>
        <v>0</v>
      </c>
      <c r="I357" s="93">
        <f>SUM('10:16'!I357)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SUM('10:16'!O357)</f>
        <v>0</v>
      </c>
      <c r="P357" s="93">
        <f>SUM('10:16'!P357)</f>
        <v>0</v>
      </c>
      <c r="Q357" s="93">
        <f>SUM('10:16'!Q357)</f>
        <v>0</v>
      </c>
      <c r="R357" s="93">
        <f>SUM('10:16'!R357)</f>
        <v>0</v>
      </c>
      <c r="S357" s="93">
        <f>SUM('10:16'!S357)</f>
        <v>0</v>
      </c>
      <c r="T357" s="93">
        <f>SUM('10:16'!T357)</f>
        <v>0</v>
      </c>
      <c r="U357" s="93">
        <f>SUM('10:16'!U357)</f>
        <v>0</v>
      </c>
      <c r="V357" s="196">
        <f t="shared" si="65"/>
        <v>0</v>
      </c>
      <c r="W357" s="33" t="str">
        <f t="shared" si="66"/>
        <v/>
      </c>
      <c r="X357" s="93">
        <f>SUM('10:16'!X357)</f>
        <v>0</v>
      </c>
      <c r="Y357" s="93">
        <f>SUM('10:16'!Y357)</f>
        <v>0</v>
      </c>
      <c r="Z357" s="93">
        <f>SUM('10:16'!Z357)</f>
        <v>0</v>
      </c>
      <c r="AA357" s="93">
        <f>SUM('10:16'!AA357)</f>
        <v>0</v>
      </c>
      <c r="AB357" s="73"/>
      <c r="AC357" s="54"/>
      <c r="AD357" s="321"/>
      <c r="AE357" s="54"/>
      <c r="AF357" s="54"/>
      <c r="AG357" s="54"/>
      <c r="AH357" s="54"/>
      <c r="AI357" s="57"/>
      <c r="AJ357" s="57"/>
      <c r="AK357" s="57"/>
      <c r="AL357" s="320"/>
      <c r="AM357" s="54"/>
      <c r="AN357" s="54"/>
      <c r="AO357" s="54"/>
      <c r="AP357" s="320"/>
      <c r="AQ357" s="320"/>
      <c r="AR357" s="32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SUM('10:16'!G358)</f>
        <v>0</v>
      </c>
      <c r="H358" s="95">
        <f t="shared" si="63"/>
        <v>0</v>
      </c>
      <c r="I358" s="93">
        <f>SUM('10:16'!I358)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SUM('10:16'!O358)</f>
        <v>0</v>
      </c>
      <c r="P358" s="93">
        <f>SUM('10:16'!P358)</f>
        <v>0</v>
      </c>
      <c r="Q358" s="93">
        <f>SUM('10:16'!Q358)</f>
        <v>0</v>
      </c>
      <c r="R358" s="93">
        <f>SUM('10:16'!R358)</f>
        <v>0</v>
      </c>
      <c r="S358" s="93">
        <f>SUM('10:16'!S358)</f>
        <v>0</v>
      </c>
      <c r="T358" s="93">
        <f>SUM('10:16'!T358)</f>
        <v>0</v>
      </c>
      <c r="U358" s="93">
        <f>SUM('10:16'!U358)</f>
        <v>0</v>
      </c>
      <c r="V358" s="196">
        <f t="shared" si="65"/>
        <v>0</v>
      </c>
      <c r="W358" s="33" t="str">
        <f t="shared" si="66"/>
        <v/>
      </c>
      <c r="X358" s="93">
        <f>SUM('10:16'!X358)</f>
        <v>0</v>
      </c>
      <c r="Y358" s="93">
        <f>SUM('10:16'!Y358)</f>
        <v>0</v>
      </c>
      <c r="Z358" s="93">
        <f>SUM('10:16'!Z358)</f>
        <v>0</v>
      </c>
      <c r="AA358" s="93">
        <f>SUM('10:16'!AA358)</f>
        <v>0</v>
      </c>
      <c r="AB358" s="73"/>
      <c r="AC358" s="54"/>
      <c r="AD358" s="32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SUM('10:16'!G359)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2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SUM('10:16'!G360)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2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SUM('10:16'!G361)</f>
        <v>0</v>
      </c>
      <c r="H361" s="95">
        <f t="shared" si="63"/>
        <v>0</v>
      </c>
      <c r="I361" s="93">
        <f>SUM('10:16'!I361)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SUM('10:16'!O361)</f>
        <v>0</v>
      </c>
      <c r="P361" s="93">
        <f>SUM('10:16'!P361)</f>
        <v>0</v>
      </c>
      <c r="Q361" s="93">
        <f>SUM('10:16'!Q361)</f>
        <v>0</v>
      </c>
      <c r="R361" s="93">
        <f>SUM('10:16'!R361)</f>
        <v>0</v>
      </c>
      <c r="S361" s="93">
        <f>SUM('10:16'!S361)</f>
        <v>0</v>
      </c>
      <c r="T361" s="93">
        <f>SUM('10:16'!T361)</f>
        <v>0</v>
      </c>
      <c r="U361" s="93">
        <f>SUM('10:16'!U361)</f>
        <v>0</v>
      </c>
      <c r="V361" s="196">
        <f>SUM(X361:AA361)</f>
        <v>0</v>
      </c>
      <c r="W361" s="33" t="str">
        <f>IF(ISERROR(V361/G361),"",V361/G361)</f>
        <v/>
      </c>
      <c r="X361" s="93">
        <f>SUM('10:16'!X361)</f>
        <v>0</v>
      </c>
      <c r="Y361" s="93">
        <f>SUM('10:16'!Y361)</f>
        <v>0</v>
      </c>
      <c r="Z361" s="93">
        <f>SUM('10:16'!Z361)</f>
        <v>0</v>
      </c>
      <c r="AA361" s="93">
        <f>SUM('10:16'!AA361)</f>
        <v>0</v>
      </c>
      <c r="AB361" s="73"/>
      <c r="AC361" s="54"/>
      <c r="AD361" s="32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SUM('10:16'!G362)</f>
        <v>0</v>
      </c>
      <c r="H362" s="95">
        <f t="shared" si="63"/>
        <v>0</v>
      </c>
      <c r="I362" s="93">
        <f>SUM('10:16'!I362)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SUM('10:16'!O362)</f>
        <v>0</v>
      </c>
      <c r="P362" s="93">
        <f>SUM('10:16'!P362)</f>
        <v>0</v>
      </c>
      <c r="Q362" s="93">
        <f>SUM('10:16'!Q362)</f>
        <v>0</v>
      </c>
      <c r="R362" s="93">
        <f>SUM('10:16'!R362)</f>
        <v>0</v>
      </c>
      <c r="S362" s="93">
        <f>SUM('10:16'!S362)</f>
        <v>0</v>
      </c>
      <c r="T362" s="93">
        <f>SUM('10:16'!T362)</f>
        <v>0</v>
      </c>
      <c r="U362" s="93">
        <f>SUM('10:16'!U362)</f>
        <v>0</v>
      </c>
      <c r="V362" s="196">
        <f>SUM(X362:AA362)</f>
        <v>0</v>
      </c>
      <c r="W362" s="33" t="str">
        <f>IF(ISERROR(V362/G362),"",V362/G362)</f>
        <v/>
      </c>
      <c r="X362" s="93">
        <f>SUM('10:16'!X362)</f>
        <v>0</v>
      </c>
      <c r="Y362" s="93">
        <f>SUM('10:16'!Y362)</f>
        <v>0</v>
      </c>
      <c r="Z362" s="93">
        <f>SUM('10:16'!Z362)</f>
        <v>0</v>
      </c>
      <c r="AA362" s="93">
        <f>SUM('10:16'!AA362)</f>
        <v>0</v>
      </c>
      <c r="AB362" s="73"/>
      <c r="AC362" s="54"/>
      <c r="AD362" s="32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SUM('10:16'!G363)</f>
        <v>0</v>
      </c>
      <c r="H363" s="95">
        <f t="shared" si="63"/>
        <v>0</v>
      </c>
      <c r="I363" s="93">
        <f>SUM('10:16'!I363)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SUM('10:16'!O363)</f>
        <v>0</v>
      </c>
      <c r="P363" s="93">
        <f>SUM('10:16'!P363)</f>
        <v>0</v>
      </c>
      <c r="Q363" s="93">
        <f>SUM('10:16'!Q363)</f>
        <v>0</v>
      </c>
      <c r="R363" s="93">
        <f>SUM('10:16'!R363)</f>
        <v>0</v>
      </c>
      <c r="S363" s="93">
        <f>SUM('10:16'!S363)</f>
        <v>0</v>
      </c>
      <c r="T363" s="93">
        <f>SUM('10:16'!T363)</f>
        <v>0</v>
      </c>
      <c r="U363" s="93">
        <f>SUM('10:16'!U363)</f>
        <v>0</v>
      </c>
      <c r="V363" s="196">
        <f>SUM(X363:AA363)</f>
        <v>0</v>
      </c>
      <c r="W363" s="33" t="str">
        <f>IF(ISERROR(V363/G363),"",V363/G363)</f>
        <v/>
      </c>
      <c r="X363" s="93">
        <f>SUM('10:16'!X363)</f>
        <v>0</v>
      </c>
      <c r="Y363" s="93">
        <f>SUM('10:16'!Y363)</f>
        <v>0</v>
      </c>
      <c r="Z363" s="93">
        <f>SUM('10:16'!Z363)</f>
        <v>0</v>
      </c>
      <c r="AA363" s="93">
        <f>SUM('10:16'!AA363)</f>
        <v>0</v>
      </c>
      <c r="AB363" s="73"/>
      <c r="AC363" s="54"/>
      <c r="AD363" s="32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307" t="s">
        <v>190</v>
      </c>
      <c r="D364" s="107">
        <v>4.8</v>
      </c>
      <c r="E364" s="17"/>
      <c r="F364" s="6"/>
      <c r="G364" s="93">
        <f>SUM('10:16'!G364)</f>
        <v>0</v>
      </c>
      <c r="H364" s="95">
        <f t="shared" si="63"/>
        <v>0</v>
      </c>
      <c r="I364" s="93">
        <f>SUM('10:16'!I364)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SUM('10:16'!O364)</f>
        <v>0</v>
      </c>
      <c r="P364" s="93">
        <f>SUM('10:16'!P364)</f>
        <v>0</v>
      </c>
      <c r="Q364" s="93">
        <f>SUM('10:16'!Q364)</f>
        <v>0</v>
      </c>
      <c r="R364" s="93">
        <f>SUM('10:16'!R364)</f>
        <v>0</v>
      </c>
      <c r="S364" s="93">
        <f>SUM('10:16'!S364)</f>
        <v>0</v>
      </c>
      <c r="T364" s="93">
        <f>SUM('10:16'!T364)</f>
        <v>0</v>
      </c>
      <c r="U364" s="93">
        <f>SUM('10:16'!U364)</f>
        <v>0</v>
      </c>
      <c r="V364" s="196">
        <f>SUM(X364:AA364)</f>
        <v>0</v>
      </c>
      <c r="W364" s="33" t="str">
        <f>IF(ISERROR(V364/G364),"",V364/G364)</f>
        <v/>
      </c>
      <c r="X364" s="93">
        <f>SUM('10:16'!X364)</f>
        <v>0</v>
      </c>
      <c r="Y364" s="93">
        <f>SUM('10:16'!Y364)</f>
        <v>0</v>
      </c>
      <c r="Z364" s="93">
        <f>SUM('10:16'!Z364)</f>
        <v>0</v>
      </c>
      <c r="AA364" s="93">
        <f>SUM('10:16'!AA364)</f>
        <v>0</v>
      </c>
      <c r="AB364" s="73"/>
      <c r="AC364" s="54"/>
      <c r="AD364" s="32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307" t="s">
        <v>187</v>
      </c>
      <c r="D365" s="107">
        <v>4.8</v>
      </c>
      <c r="E365" s="17"/>
      <c r="F365" s="6"/>
      <c r="G365" s="93">
        <f>SUM('10:16'!G365)</f>
        <v>0</v>
      </c>
      <c r="H365" s="95">
        <f t="shared" si="63"/>
        <v>0</v>
      </c>
      <c r="I365" s="93">
        <f>SUM('10:16'!I365)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SUM('10:16'!O365)</f>
        <v>0</v>
      </c>
      <c r="P365" s="93">
        <f>SUM('10:16'!P365)</f>
        <v>0</v>
      </c>
      <c r="Q365" s="93">
        <f>SUM('10:16'!Q365)</f>
        <v>0</v>
      </c>
      <c r="R365" s="93">
        <f>SUM('10:16'!R365)</f>
        <v>0</v>
      </c>
      <c r="S365" s="93">
        <f>SUM('10:16'!S365)</f>
        <v>0</v>
      </c>
      <c r="T365" s="93">
        <f>SUM('10:16'!T365)</f>
        <v>0</v>
      </c>
      <c r="U365" s="93">
        <f>SUM('10:16'!U365)</f>
        <v>0</v>
      </c>
      <c r="V365" s="196"/>
      <c r="W365" s="33"/>
      <c r="X365" s="93">
        <f>SUM('10:16'!X365)</f>
        <v>0</v>
      </c>
      <c r="Y365" s="93">
        <f>SUM('10:16'!Y365)</f>
        <v>0</v>
      </c>
      <c r="Z365" s="93">
        <f>SUM('10:16'!Z365)</f>
        <v>0</v>
      </c>
      <c r="AA365" s="93">
        <f>SUM('10:16'!AA365)</f>
        <v>0</v>
      </c>
      <c r="AB365" s="73"/>
      <c r="AC365" s="54"/>
      <c r="AD365" s="32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307" t="s">
        <v>179</v>
      </c>
      <c r="D366" s="107">
        <v>4.8</v>
      </c>
      <c r="E366" s="17"/>
      <c r="F366" s="6"/>
      <c r="G366" s="93">
        <f>SUM('10:16'!G366)</f>
        <v>0</v>
      </c>
      <c r="H366" s="95">
        <f t="shared" si="63"/>
        <v>0</v>
      </c>
      <c r="I366" s="93">
        <f>SUM('10:16'!I366)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SUM('10:16'!O366)</f>
        <v>0</v>
      </c>
      <c r="P366" s="93">
        <f>SUM('10:16'!P366)</f>
        <v>0</v>
      </c>
      <c r="Q366" s="93">
        <f>SUM('10:16'!Q366)</f>
        <v>0</v>
      </c>
      <c r="R366" s="93">
        <f>SUM('10:16'!R366)</f>
        <v>0</v>
      </c>
      <c r="S366" s="93">
        <f>SUM('10:16'!S366)</f>
        <v>0</v>
      </c>
      <c r="T366" s="93">
        <f>SUM('10:16'!T366)</f>
        <v>0</v>
      </c>
      <c r="U366" s="93">
        <f>SUM('10:16'!U366)</f>
        <v>0</v>
      </c>
      <c r="V366" s="196"/>
      <c r="W366" s="33"/>
      <c r="X366" s="93">
        <f>SUM('10:16'!X366)</f>
        <v>0</v>
      </c>
      <c r="Y366" s="93">
        <f>SUM('10:16'!Y366)</f>
        <v>0</v>
      </c>
      <c r="Z366" s="93">
        <f>SUM('10:16'!Z366)</f>
        <v>0</v>
      </c>
      <c r="AA366" s="93">
        <f>SUM('10:16'!AA366)</f>
        <v>0</v>
      </c>
      <c r="AB366" s="73"/>
      <c r="AC366" s="54"/>
      <c r="AD366" s="32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307" t="s">
        <v>199</v>
      </c>
      <c r="D367" s="107">
        <v>4.8</v>
      </c>
      <c r="E367" s="17"/>
      <c r="F367" s="6"/>
      <c r="G367" s="93">
        <f>SUM('10:16'!G367)</f>
        <v>0</v>
      </c>
      <c r="H367" s="95">
        <f t="shared" si="63"/>
        <v>0</v>
      </c>
      <c r="I367" s="93">
        <f>SUM('10:16'!I367)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SUM('10:16'!O367)</f>
        <v>0</v>
      </c>
      <c r="P367" s="93">
        <f>SUM('10:16'!P367)</f>
        <v>0</v>
      </c>
      <c r="Q367" s="93">
        <f>SUM('10:16'!Q367)</f>
        <v>0</v>
      </c>
      <c r="R367" s="93">
        <f>SUM('10:16'!R367)</f>
        <v>0</v>
      </c>
      <c r="S367" s="93">
        <f>SUM('10:16'!S367)</f>
        <v>0</v>
      </c>
      <c r="T367" s="93">
        <f>SUM('10:16'!T367)</f>
        <v>0</v>
      </c>
      <c r="U367" s="93">
        <f>SUM('10:16'!U367)</f>
        <v>0</v>
      </c>
      <c r="V367" s="196"/>
      <c r="W367" s="33"/>
      <c r="X367" s="93">
        <f>SUM('10:16'!X367)</f>
        <v>0</v>
      </c>
      <c r="Y367" s="93">
        <f>SUM('10:16'!Y367)</f>
        <v>0</v>
      </c>
      <c r="Z367" s="93">
        <f>SUM('10:16'!Z367)</f>
        <v>0</v>
      </c>
      <c r="AA367" s="93">
        <f>SUM('10:16'!AA367)</f>
        <v>0</v>
      </c>
      <c r="AB367" s="73"/>
      <c r="AC367" s="54"/>
      <c r="AD367" s="32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SUM('10:16'!G368)</f>
        <v>0</v>
      </c>
      <c r="H368" s="95">
        <f t="shared" si="63"/>
        <v>0</v>
      </c>
      <c r="I368" s="93">
        <f>SUM('10:16'!I368)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SUM('10:16'!O368)</f>
        <v>0</v>
      </c>
      <c r="P368" s="93">
        <f>SUM('10:16'!P368)</f>
        <v>0</v>
      </c>
      <c r="Q368" s="93">
        <f>SUM('10:16'!Q368)</f>
        <v>0</v>
      </c>
      <c r="R368" s="93">
        <f>SUM('10:16'!R368)</f>
        <v>0</v>
      </c>
      <c r="S368" s="93">
        <f>SUM('10:16'!S368)</f>
        <v>0</v>
      </c>
      <c r="T368" s="93">
        <f>SUM('10:16'!T368)</f>
        <v>0</v>
      </c>
      <c r="U368" s="93">
        <f>SUM('10:16'!U368)</f>
        <v>0</v>
      </c>
      <c r="V368" s="196"/>
      <c r="W368" s="33"/>
      <c r="X368" s="93">
        <f>SUM('10:16'!X368)</f>
        <v>0</v>
      </c>
      <c r="Y368" s="93">
        <f>SUM('10:16'!Y368)</f>
        <v>0</v>
      </c>
      <c r="Z368" s="93">
        <f>SUM('10:16'!Z368)</f>
        <v>0</v>
      </c>
      <c r="AA368" s="93">
        <f>SUM('10:16'!AA368)</f>
        <v>0</v>
      </c>
      <c r="AB368" s="73"/>
      <c r="AC368" s="54"/>
      <c r="AD368" s="32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SUM('10:16'!G369)</f>
        <v>0</v>
      </c>
      <c r="H369" s="95">
        <f t="shared" si="63"/>
        <v>0</v>
      </c>
      <c r="I369" s="93">
        <f>SUM('10:16'!I369)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SUM('10:16'!O369)</f>
        <v>0</v>
      </c>
      <c r="P369" s="93">
        <f>SUM('10:16'!P369)</f>
        <v>0</v>
      </c>
      <c r="Q369" s="93">
        <f>SUM('10:16'!Q369)</f>
        <v>0</v>
      </c>
      <c r="R369" s="93">
        <f>SUM('10:16'!R369)</f>
        <v>0</v>
      </c>
      <c r="S369" s="93">
        <f>SUM('10:16'!S369)</f>
        <v>0</v>
      </c>
      <c r="T369" s="93">
        <f>SUM('10:16'!T369)</f>
        <v>0</v>
      </c>
      <c r="U369" s="93">
        <f>SUM('10:16'!U369)</f>
        <v>0</v>
      </c>
      <c r="V369" s="196">
        <f>SUM(X369:AA369)</f>
        <v>0</v>
      </c>
      <c r="W369" s="33" t="str">
        <f>IF(ISERROR(V369/G369),"",V369/G369)</f>
        <v/>
      </c>
      <c r="X369" s="93">
        <f>SUM('10:16'!X369)</f>
        <v>0</v>
      </c>
      <c r="Y369" s="93">
        <f>SUM('10:16'!Y369)</f>
        <v>0</v>
      </c>
      <c r="Z369" s="93">
        <f>SUM('10:16'!Z369)</f>
        <v>0</v>
      </c>
      <c r="AA369" s="93">
        <f>SUM('10:16'!AA369)</f>
        <v>0</v>
      </c>
      <c r="AB369" s="73"/>
      <c r="AC369" s="54"/>
      <c r="AD369" s="32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718" t="s">
        <v>70</v>
      </c>
      <c r="B370" s="719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SUM('10:16'!G371)</f>
        <v>0</v>
      </c>
      <c r="H371" s="315">
        <f t="shared" ref="H371:H427" si="70">D371*G371</f>
        <v>0</v>
      </c>
      <c r="I371" s="93">
        <f>SUM('10:16'!I371)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SUM('10:16'!O371)</f>
        <v>0</v>
      </c>
      <c r="P371" s="93">
        <f>SUM('10:16'!P371)</f>
        <v>0</v>
      </c>
      <c r="Q371" s="93">
        <f>SUM('10:16'!Q371)</f>
        <v>0</v>
      </c>
      <c r="R371" s="93">
        <f>SUM('10:16'!R371)</f>
        <v>0</v>
      </c>
      <c r="S371" s="93">
        <f>SUM('10:16'!S371)</f>
        <v>0</v>
      </c>
      <c r="T371" s="93">
        <f>SUM('10:16'!T371)</f>
        <v>0</v>
      </c>
      <c r="U371" s="93">
        <f>SUM('10:16'!U371)</f>
        <v>0</v>
      </c>
      <c r="V371" s="196">
        <f>SUM(X371:AA371)</f>
        <v>0</v>
      </c>
      <c r="W371" s="33" t="str">
        <f>IF(ISERROR(V371/G371),"",V371/G371)</f>
        <v/>
      </c>
      <c r="X371" s="93">
        <f>SUM('10:16'!X371)</f>
        <v>0</v>
      </c>
      <c r="Y371" s="93">
        <f>SUM('10:16'!Y371)</f>
        <v>0</v>
      </c>
      <c r="Z371" s="93">
        <f>SUM('10:16'!Z371)</f>
        <v>0</v>
      </c>
      <c r="AA371" s="93">
        <f>SUM('10:16'!AA371)</f>
        <v>0</v>
      </c>
      <c r="AB371" s="25"/>
      <c r="AC371" s="54"/>
      <c r="AD371" s="32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SUM('10:16'!G372)</f>
        <v>0</v>
      </c>
      <c r="H372" s="315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2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SUM('10:16'!G373)</f>
        <v>0</v>
      </c>
      <c r="H373" s="315">
        <f t="shared" si="70"/>
        <v>0</v>
      </c>
      <c r="I373" s="93">
        <f>SUM('10:16'!I373)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SUM('10:16'!O373)</f>
        <v>0</v>
      </c>
      <c r="P373" s="93">
        <f>SUM('10:16'!P373)</f>
        <v>0</v>
      </c>
      <c r="Q373" s="93">
        <f>SUM('10:16'!Q373)</f>
        <v>0</v>
      </c>
      <c r="R373" s="93">
        <f>SUM('10:16'!R373)</f>
        <v>0</v>
      </c>
      <c r="S373" s="93">
        <f>SUM('10:16'!S373)</f>
        <v>0</v>
      </c>
      <c r="T373" s="93">
        <f>SUM('10:16'!T373)</f>
        <v>0</v>
      </c>
      <c r="U373" s="93">
        <f>SUM('10:16'!U373)</f>
        <v>0</v>
      </c>
      <c r="V373" s="196">
        <f>SUM(X373:AA373)</f>
        <v>0</v>
      </c>
      <c r="W373" s="33" t="str">
        <f>IF(ISERROR(V373/G373),"",V373/G373)</f>
        <v/>
      </c>
      <c r="X373" s="93">
        <f>SUM('10:16'!X373)</f>
        <v>0</v>
      </c>
      <c r="Y373" s="93">
        <f>SUM('10:16'!Y373)</f>
        <v>0</v>
      </c>
      <c r="Z373" s="93">
        <f>SUM('10:16'!Z373)</f>
        <v>0</v>
      </c>
      <c r="AA373" s="93">
        <f>SUM('10:16'!AA373)</f>
        <v>0</v>
      </c>
      <c r="AB373" s="25"/>
      <c r="AC373" s="54"/>
      <c r="AD373" s="32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SUM('10:16'!G374)</f>
        <v>0</v>
      </c>
      <c r="H374" s="315">
        <f t="shared" si="70"/>
        <v>0</v>
      </c>
      <c r="I374" s="93">
        <f>SUM('10:16'!I374)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SUM('10:16'!O374)</f>
        <v>0</v>
      </c>
      <c r="P374" s="93">
        <f>SUM('10:16'!P374)</f>
        <v>0</v>
      </c>
      <c r="Q374" s="93">
        <f>SUM('10:16'!Q374)</f>
        <v>0</v>
      </c>
      <c r="R374" s="93">
        <f>SUM('10:16'!R374)</f>
        <v>0</v>
      </c>
      <c r="S374" s="93">
        <f>SUM('10:16'!S374)</f>
        <v>0</v>
      </c>
      <c r="T374" s="93">
        <f>SUM('10:16'!T374)</f>
        <v>0</v>
      </c>
      <c r="U374" s="93">
        <f>SUM('10:16'!U374)</f>
        <v>0</v>
      </c>
      <c r="V374" s="196">
        <f>SUM(X374:AA374)</f>
        <v>0</v>
      </c>
      <c r="W374" s="33" t="str">
        <f>IF(ISERROR(V374/G374),"",V374/G374)</f>
        <v/>
      </c>
      <c r="X374" s="93">
        <f>SUM('10:16'!X374)</f>
        <v>0</v>
      </c>
      <c r="Y374" s="93">
        <f>SUM('10:16'!Y374)</f>
        <v>0</v>
      </c>
      <c r="Z374" s="93">
        <f>SUM('10:16'!Z374)</f>
        <v>0</v>
      </c>
      <c r="AA374" s="93">
        <f>SUM('10:16'!AA374)</f>
        <v>0</v>
      </c>
      <c r="AB374" s="25"/>
      <c r="AC374" s="54"/>
      <c r="AD374" s="32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SUM('10:16'!G375)</f>
        <v>0</v>
      </c>
      <c r="H375" s="315">
        <f t="shared" si="70"/>
        <v>0</v>
      </c>
      <c r="I375" s="93">
        <f>SUM('10:16'!I375)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SUM('10:16'!O375)</f>
        <v>0</v>
      </c>
      <c r="P375" s="93">
        <f>SUM('10:16'!P375)</f>
        <v>0</v>
      </c>
      <c r="Q375" s="93">
        <f>SUM('10:16'!Q375)</f>
        <v>0</v>
      </c>
      <c r="R375" s="93">
        <f>SUM('10:16'!R375)</f>
        <v>0</v>
      </c>
      <c r="S375" s="93">
        <f>SUM('10:16'!S375)</f>
        <v>0</v>
      </c>
      <c r="T375" s="93">
        <f>SUM('10:16'!T375)</f>
        <v>0</v>
      </c>
      <c r="U375" s="93">
        <f>SUM('10:16'!U375)</f>
        <v>0</v>
      </c>
      <c r="V375" s="196">
        <f>SUM(X375:AA375)</f>
        <v>0</v>
      </c>
      <c r="W375" s="33" t="str">
        <f>IF(ISERROR(V375/G375),"",V375/G375)</f>
        <v/>
      </c>
      <c r="X375" s="93">
        <f>SUM('10:16'!X375)</f>
        <v>0</v>
      </c>
      <c r="Y375" s="93">
        <f>SUM('10:16'!Y375)</f>
        <v>0</v>
      </c>
      <c r="Z375" s="93">
        <f>SUM('10:16'!Z375)</f>
        <v>0</v>
      </c>
      <c r="AA375" s="93">
        <f>SUM('10:16'!AA375)</f>
        <v>0</v>
      </c>
      <c r="AB375" s="25"/>
      <c r="AC375" s="54"/>
      <c r="AD375" s="32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306" t="s">
        <v>414</v>
      </c>
      <c r="C376" s="177" t="s">
        <v>415</v>
      </c>
      <c r="D376" s="17"/>
      <c r="E376" s="17"/>
      <c r="F376" s="6"/>
      <c r="G376" s="93">
        <f>SUM('10:16'!G376)</f>
        <v>0</v>
      </c>
      <c r="H376" s="315">
        <f t="shared" si="70"/>
        <v>0</v>
      </c>
      <c r="I376" s="93">
        <f>SUM('10:16'!I376)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2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306" t="s">
        <v>414</v>
      </c>
      <c r="C377" s="177" t="s">
        <v>416</v>
      </c>
      <c r="D377" s="17"/>
      <c r="E377" s="17"/>
      <c r="F377" s="6"/>
      <c r="G377" s="93">
        <f>SUM('10:16'!G377)</f>
        <v>0</v>
      </c>
      <c r="H377" s="315">
        <f t="shared" si="70"/>
        <v>0</v>
      </c>
      <c r="I377" s="93">
        <f>SUM('10:16'!I377)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2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306" t="s">
        <v>414</v>
      </c>
      <c r="C378" s="177" t="s">
        <v>61</v>
      </c>
      <c r="D378" s="17"/>
      <c r="E378" s="17"/>
      <c r="F378" s="6"/>
      <c r="G378" s="93">
        <f>SUM('10:16'!G378)</f>
        <v>0</v>
      </c>
      <c r="H378" s="315">
        <f t="shared" si="70"/>
        <v>0</v>
      </c>
      <c r="I378" s="93">
        <f>SUM('10:16'!I378)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2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SUM('10:16'!G379)</f>
        <v>0</v>
      </c>
      <c r="H379" s="315">
        <f t="shared" si="70"/>
        <v>0</v>
      </c>
      <c r="I379" s="93">
        <f>SUM('10:16'!I379)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SUM('10:16'!O379)</f>
        <v>0</v>
      </c>
      <c r="P379" s="93">
        <f>SUM('10:16'!P379)</f>
        <v>0</v>
      </c>
      <c r="Q379" s="93">
        <f>SUM('10:16'!Q379)</f>
        <v>0</v>
      </c>
      <c r="R379" s="93">
        <f>SUM('10:16'!R379)</f>
        <v>0</v>
      </c>
      <c r="S379" s="93">
        <f>SUM('10:16'!S379)</f>
        <v>0</v>
      </c>
      <c r="T379" s="93">
        <f>SUM('10:16'!T379)</f>
        <v>0</v>
      </c>
      <c r="U379" s="93">
        <f>SUM('10:16'!U379)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SUM('10:16'!X379)</f>
        <v>0</v>
      </c>
      <c r="Y379" s="93">
        <f>SUM('10:16'!Y379)</f>
        <v>0</v>
      </c>
      <c r="Z379" s="93">
        <f>SUM('10:16'!Z379)</f>
        <v>0</v>
      </c>
      <c r="AA379" s="93">
        <f>SUM('10:16'!AA379)</f>
        <v>0</v>
      </c>
      <c r="AB379" s="25"/>
      <c r="AC379" s="54"/>
      <c r="AD379" s="32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SUM('10:16'!G380)</f>
        <v>0</v>
      </c>
      <c r="H380" s="315">
        <f t="shared" si="70"/>
        <v>0</v>
      </c>
      <c r="I380" s="93">
        <f>SUM('10:16'!I380)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SUM('10:16'!O380)</f>
        <v>0</v>
      </c>
      <c r="P380" s="93">
        <f>SUM('10:16'!P380)</f>
        <v>0</v>
      </c>
      <c r="Q380" s="93">
        <f>SUM('10:16'!Q380)</f>
        <v>0</v>
      </c>
      <c r="R380" s="93">
        <f>SUM('10:16'!R380)</f>
        <v>0</v>
      </c>
      <c r="S380" s="93">
        <f>SUM('10:16'!S380)</f>
        <v>0</v>
      </c>
      <c r="T380" s="93">
        <f>SUM('10:16'!T380)</f>
        <v>0</v>
      </c>
      <c r="U380" s="93">
        <f>SUM('10:16'!U380)</f>
        <v>0</v>
      </c>
      <c r="V380" s="196">
        <f t="shared" si="73"/>
        <v>0</v>
      </c>
      <c r="W380" s="33" t="str">
        <f t="shared" si="74"/>
        <v/>
      </c>
      <c r="X380" s="93">
        <f>SUM('10:16'!X380)</f>
        <v>0</v>
      </c>
      <c r="Y380" s="93">
        <f>SUM('10:16'!Y380)</f>
        <v>0</v>
      </c>
      <c r="Z380" s="93">
        <f>SUM('10:16'!Z380)</f>
        <v>0</v>
      </c>
      <c r="AA380" s="93">
        <f>SUM('10:16'!AA380)</f>
        <v>0</v>
      </c>
      <c r="AB380" s="25"/>
      <c r="AC380" s="54"/>
      <c r="AD380" s="32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SUM('10:16'!G381)</f>
        <v>0</v>
      </c>
      <c r="H381" s="315">
        <f t="shared" si="70"/>
        <v>0</v>
      </c>
      <c r="I381" s="93">
        <f>SUM('10:16'!I381)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SUM('10:16'!O381)</f>
        <v>0</v>
      </c>
      <c r="P381" s="93">
        <f>SUM('10:16'!P381)</f>
        <v>0</v>
      </c>
      <c r="Q381" s="93">
        <f>SUM('10:16'!Q381)</f>
        <v>0</v>
      </c>
      <c r="R381" s="93">
        <f>SUM('10:16'!R381)</f>
        <v>0</v>
      </c>
      <c r="S381" s="93">
        <f>SUM('10:16'!S381)</f>
        <v>0</v>
      </c>
      <c r="T381" s="93">
        <f>SUM('10:16'!T381)</f>
        <v>0</v>
      </c>
      <c r="U381" s="93">
        <f>SUM('10:16'!U381)</f>
        <v>0</v>
      </c>
      <c r="V381" s="196">
        <f t="shared" si="73"/>
        <v>0</v>
      </c>
      <c r="W381" s="33" t="str">
        <f t="shared" si="74"/>
        <v/>
      </c>
      <c r="X381" s="93">
        <f>SUM('10:16'!X381)</f>
        <v>0</v>
      </c>
      <c r="Y381" s="93">
        <f>SUM('10:16'!Y381)</f>
        <v>0</v>
      </c>
      <c r="Z381" s="93">
        <f>SUM('10:16'!Z381)</f>
        <v>0</v>
      </c>
      <c r="AA381" s="93">
        <f>SUM('10:16'!AA381)</f>
        <v>0</v>
      </c>
      <c r="AB381" s="25"/>
      <c r="AC381" s="54"/>
      <c r="AD381" s="32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SUM('10:16'!G382)</f>
        <v>0</v>
      </c>
      <c r="H382" s="315">
        <f t="shared" si="70"/>
        <v>0</v>
      </c>
      <c r="I382" s="93">
        <f>SUM('10:16'!I382)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SUM('10:16'!O382)</f>
        <v>0</v>
      </c>
      <c r="P382" s="93">
        <f>SUM('10:16'!P382)</f>
        <v>0</v>
      </c>
      <c r="Q382" s="93">
        <f>SUM('10:16'!Q382)</f>
        <v>0</v>
      </c>
      <c r="R382" s="93">
        <f>SUM('10:16'!R382)</f>
        <v>0</v>
      </c>
      <c r="S382" s="93">
        <f>SUM('10:16'!S382)</f>
        <v>0</v>
      </c>
      <c r="T382" s="93">
        <f>SUM('10:16'!T382)</f>
        <v>0</v>
      </c>
      <c r="U382" s="93">
        <f>SUM('10:16'!U382)</f>
        <v>0</v>
      </c>
      <c r="V382" s="196">
        <f t="shared" si="73"/>
        <v>0</v>
      </c>
      <c r="W382" s="33" t="str">
        <f t="shared" si="74"/>
        <v/>
      </c>
      <c r="X382" s="93">
        <f>SUM('10:16'!X382)</f>
        <v>0</v>
      </c>
      <c r="Y382" s="93">
        <f>SUM('10:16'!Y382)</f>
        <v>0</v>
      </c>
      <c r="Z382" s="93">
        <f>SUM('10:16'!Z382)</f>
        <v>0</v>
      </c>
      <c r="AA382" s="93">
        <f>SUM('10:16'!AA382)</f>
        <v>0</v>
      </c>
      <c r="AB382" s="25"/>
      <c r="AC382" s="54"/>
      <c r="AD382" s="32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SUM('10:16'!G383)</f>
        <v>0</v>
      </c>
      <c r="H383" s="315">
        <f t="shared" si="70"/>
        <v>0</v>
      </c>
      <c r="I383" s="93">
        <f>SUM('10:16'!I383)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SUM('10:16'!O383)</f>
        <v>0</v>
      </c>
      <c r="P383" s="93">
        <f>SUM('10:16'!P383)</f>
        <v>0</v>
      </c>
      <c r="Q383" s="93">
        <f>SUM('10:16'!Q383)</f>
        <v>0</v>
      </c>
      <c r="R383" s="93">
        <f>SUM('10:16'!R383)</f>
        <v>0</v>
      </c>
      <c r="S383" s="93">
        <f>SUM('10:16'!S383)</f>
        <v>0</v>
      </c>
      <c r="T383" s="93">
        <f>SUM('10:16'!T383)</f>
        <v>0</v>
      </c>
      <c r="U383" s="93">
        <f>SUM('10:16'!U383)</f>
        <v>0</v>
      </c>
      <c r="V383" s="196">
        <f t="shared" si="73"/>
        <v>0</v>
      </c>
      <c r="W383" s="33" t="str">
        <f t="shared" si="74"/>
        <v/>
      </c>
      <c r="X383" s="93">
        <f>SUM('10:16'!X383)</f>
        <v>0</v>
      </c>
      <c r="Y383" s="93">
        <f>SUM('10:16'!Y383)</f>
        <v>0</v>
      </c>
      <c r="Z383" s="93">
        <f>SUM('10:16'!Z383)</f>
        <v>0</v>
      </c>
      <c r="AA383" s="93">
        <f>SUM('10:16'!AA383)</f>
        <v>0</v>
      </c>
      <c r="AB383" s="25"/>
      <c r="AC383" s="54"/>
      <c r="AD383" s="32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SUM('10:16'!G384)</f>
        <v>0</v>
      </c>
      <c r="H384" s="315">
        <f t="shared" si="70"/>
        <v>0</v>
      </c>
      <c r="I384" s="93">
        <f>SUM('10:16'!I384)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SUM('10:16'!O384)</f>
        <v>0</v>
      </c>
      <c r="P384" s="93">
        <f>SUM('10:16'!P384)</f>
        <v>0</v>
      </c>
      <c r="Q384" s="93">
        <f>SUM('10:16'!Q384)</f>
        <v>0</v>
      </c>
      <c r="R384" s="93">
        <f>SUM('10:16'!R384)</f>
        <v>0</v>
      </c>
      <c r="S384" s="93">
        <f>SUM('10:16'!S384)</f>
        <v>0</v>
      </c>
      <c r="T384" s="93">
        <f>SUM('10:16'!T384)</f>
        <v>0</v>
      </c>
      <c r="U384" s="93">
        <f>SUM('10:16'!U384)</f>
        <v>0</v>
      </c>
      <c r="V384" s="196">
        <f t="shared" si="73"/>
        <v>0</v>
      </c>
      <c r="W384" s="33" t="str">
        <f t="shared" si="74"/>
        <v/>
      </c>
      <c r="X384" s="93">
        <f>SUM('10:16'!X384)</f>
        <v>0</v>
      </c>
      <c r="Y384" s="93">
        <f>SUM('10:16'!Y384)</f>
        <v>0</v>
      </c>
      <c r="Z384" s="93">
        <f>SUM('10:16'!Z384)</f>
        <v>0</v>
      </c>
      <c r="AA384" s="93">
        <f>SUM('10:16'!AA384)</f>
        <v>0</v>
      </c>
      <c r="AB384" s="73"/>
      <c r="AC384" s="54"/>
      <c r="AD384" s="32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SUM('10:16'!G385)</f>
        <v>0</v>
      </c>
      <c r="H385" s="315">
        <f t="shared" si="70"/>
        <v>0</v>
      </c>
      <c r="I385" s="93">
        <f>SUM('10:16'!I385)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SUM('10:16'!O385)</f>
        <v>0</v>
      </c>
      <c r="P385" s="93">
        <f>SUM('10:16'!P385)</f>
        <v>0</v>
      </c>
      <c r="Q385" s="93">
        <f>SUM('10:16'!Q385)</f>
        <v>0</v>
      </c>
      <c r="R385" s="93">
        <f>SUM('10:16'!R385)</f>
        <v>0</v>
      </c>
      <c r="S385" s="93">
        <f>SUM('10:16'!S385)</f>
        <v>0</v>
      </c>
      <c r="T385" s="93">
        <f>SUM('10:16'!T385)</f>
        <v>0</v>
      </c>
      <c r="U385" s="93">
        <f>SUM('10:16'!U385)</f>
        <v>0</v>
      </c>
      <c r="V385" s="196">
        <f t="shared" si="73"/>
        <v>0</v>
      </c>
      <c r="W385" s="33" t="str">
        <f t="shared" si="74"/>
        <v/>
      </c>
      <c r="X385" s="93">
        <f>SUM('10:16'!X385)</f>
        <v>0</v>
      </c>
      <c r="Y385" s="93">
        <f>SUM('10:16'!Y385)</f>
        <v>0</v>
      </c>
      <c r="Z385" s="93">
        <f>SUM('10:16'!Z385)</f>
        <v>0</v>
      </c>
      <c r="AA385" s="93">
        <f>SUM('10:16'!AA385)</f>
        <v>0</v>
      </c>
      <c r="AB385" s="25"/>
      <c r="AC385" s="54"/>
      <c r="AD385" s="32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SUM('10:16'!G386)</f>
        <v>0</v>
      </c>
      <c r="H386" s="315">
        <f t="shared" si="70"/>
        <v>0</v>
      </c>
      <c r="I386" s="93">
        <f>SUM('10:16'!I386)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SUM('10:16'!O386)</f>
        <v>0</v>
      </c>
      <c r="P386" s="93">
        <f>SUM('10:16'!P386)</f>
        <v>0</v>
      </c>
      <c r="Q386" s="93">
        <f>SUM('10:16'!Q386)</f>
        <v>0</v>
      </c>
      <c r="R386" s="93">
        <f>SUM('10:16'!R386)</f>
        <v>0</v>
      </c>
      <c r="S386" s="93">
        <f>SUM('10:16'!S386)</f>
        <v>0</v>
      </c>
      <c r="T386" s="93">
        <f>SUM('10:16'!T386)</f>
        <v>0</v>
      </c>
      <c r="U386" s="93">
        <f>SUM('10:16'!U386)</f>
        <v>0</v>
      </c>
      <c r="V386" s="196">
        <f t="shared" si="73"/>
        <v>0</v>
      </c>
      <c r="W386" s="33" t="str">
        <f t="shared" si="74"/>
        <v/>
      </c>
      <c r="X386" s="93">
        <f>SUM('10:16'!X386)</f>
        <v>0</v>
      </c>
      <c r="Y386" s="93">
        <f>SUM('10:16'!Y386)</f>
        <v>0</v>
      </c>
      <c r="Z386" s="93">
        <f>SUM('10:16'!Z386)</f>
        <v>0</v>
      </c>
      <c r="AA386" s="93">
        <f>SUM('10:16'!AA386)</f>
        <v>0</v>
      </c>
      <c r="AB386" s="73"/>
      <c r="AC386" s="54"/>
      <c r="AD386" s="32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SUM('10:16'!G387)</f>
        <v>0</v>
      </c>
      <c r="H387" s="315">
        <f t="shared" si="70"/>
        <v>0</v>
      </c>
      <c r="I387" s="93">
        <f>SUM('10:16'!I387)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SUM('10:16'!O387)</f>
        <v>0</v>
      </c>
      <c r="P387" s="93">
        <f>SUM('10:16'!P387)</f>
        <v>0</v>
      </c>
      <c r="Q387" s="93">
        <f>SUM('10:16'!Q387)</f>
        <v>0</v>
      </c>
      <c r="R387" s="93">
        <f>SUM('10:16'!R387)</f>
        <v>0</v>
      </c>
      <c r="S387" s="93">
        <f>SUM('10:16'!S387)</f>
        <v>0</v>
      </c>
      <c r="T387" s="93">
        <f>SUM('10:16'!T387)</f>
        <v>0</v>
      </c>
      <c r="U387" s="93">
        <f>SUM('10:16'!U387)</f>
        <v>0</v>
      </c>
      <c r="V387" s="196">
        <f t="shared" si="73"/>
        <v>0</v>
      </c>
      <c r="W387" s="33" t="str">
        <f t="shared" si="74"/>
        <v/>
      </c>
      <c r="X387" s="93">
        <f>SUM('10:16'!X387)</f>
        <v>0</v>
      </c>
      <c r="Y387" s="93">
        <f>SUM('10:16'!Y387)</f>
        <v>0</v>
      </c>
      <c r="Z387" s="93">
        <f>SUM('10:16'!Z387)</f>
        <v>0</v>
      </c>
      <c r="AA387" s="93">
        <f>SUM('10:16'!AA387)</f>
        <v>0</v>
      </c>
      <c r="AB387" s="25"/>
      <c r="AC387" s="54"/>
      <c r="AD387" s="32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SUM('10:16'!G388)</f>
        <v>0</v>
      </c>
      <c r="H388" s="315">
        <f t="shared" si="70"/>
        <v>0</v>
      </c>
      <c r="I388" s="93">
        <f>SUM('10:16'!I388)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SUM('10:16'!O388)</f>
        <v>0</v>
      </c>
      <c r="P388" s="93">
        <f>SUM('10:16'!P388)</f>
        <v>0</v>
      </c>
      <c r="Q388" s="93">
        <f>SUM('10:16'!Q388)</f>
        <v>0</v>
      </c>
      <c r="R388" s="93">
        <f>SUM('10:16'!R388)</f>
        <v>0</v>
      </c>
      <c r="S388" s="93">
        <f>SUM('10:16'!S388)</f>
        <v>0</v>
      </c>
      <c r="T388" s="93">
        <f>SUM('10:16'!T388)</f>
        <v>0</v>
      </c>
      <c r="U388" s="93">
        <f>SUM('10:16'!U388)</f>
        <v>0</v>
      </c>
      <c r="V388" s="196">
        <f t="shared" si="73"/>
        <v>0</v>
      </c>
      <c r="W388" s="33" t="str">
        <f t="shared" si="74"/>
        <v/>
      </c>
      <c r="X388" s="93">
        <f>SUM('10:16'!X388)</f>
        <v>0</v>
      </c>
      <c r="Y388" s="93">
        <f>SUM('10:16'!Y388)</f>
        <v>0</v>
      </c>
      <c r="Z388" s="93">
        <f>SUM('10:16'!Z388)</f>
        <v>0</v>
      </c>
      <c r="AA388" s="93">
        <f>SUM('10:16'!AA388)</f>
        <v>0</v>
      </c>
      <c r="AB388" s="25"/>
      <c r="AC388" s="54"/>
      <c r="AD388" s="32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SUM('10:16'!G389)</f>
        <v>0</v>
      </c>
      <c r="H389" s="315">
        <f t="shared" si="70"/>
        <v>0</v>
      </c>
      <c r="I389" s="93">
        <f>SUM('10:16'!I389)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SUM('10:16'!O389)</f>
        <v>0</v>
      </c>
      <c r="P389" s="93">
        <f>SUM('10:16'!P389)</f>
        <v>0</v>
      </c>
      <c r="Q389" s="93">
        <f>SUM('10:16'!Q389)</f>
        <v>0</v>
      </c>
      <c r="R389" s="93">
        <f>SUM('10:16'!R389)</f>
        <v>0</v>
      </c>
      <c r="S389" s="93">
        <f>SUM('10:16'!S389)</f>
        <v>0</v>
      </c>
      <c r="T389" s="93">
        <f>SUM('10:16'!T389)</f>
        <v>0</v>
      </c>
      <c r="U389" s="93">
        <f>SUM('10:16'!U389)</f>
        <v>0</v>
      </c>
      <c r="V389" s="196">
        <f t="shared" si="73"/>
        <v>0</v>
      </c>
      <c r="W389" s="33" t="str">
        <f t="shared" si="74"/>
        <v/>
      </c>
      <c r="X389" s="93">
        <f>SUM('10:16'!X389)</f>
        <v>0</v>
      </c>
      <c r="Y389" s="93">
        <f>SUM('10:16'!Y389)</f>
        <v>0</v>
      </c>
      <c r="Z389" s="93">
        <f>SUM('10:16'!Z389)</f>
        <v>0</v>
      </c>
      <c r="AA389" s="93">
        <f>SUM('10:16'!AA389)</f>
        <v>0</v>
      </c>
      <c r="AB389" s="25"/>
      <c r="AC389" s="54"/>
      <c r="AD389" s="32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SUM('10:16'!G390)</f>
        <v>0</v>
      </c>
      <c r="H390" s="315">
        <f t="shared" si="70"/>
        <v>0</v>
      </c>
      <c r="I390" s="93">
        <f>SUM('10:16'!I390)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SUM('10:16'!O390)</f>
        <v>0</v>
      </c>
      <c r="P390" s="93">
        <f>SUM('10:16'!P390)</f>
        <v>0</v>
      </c>
      <c r="Q390" s="93">
        <f>SUM('10:16'!Q390)</f>
        <v>0</v>
      </c>
      <c r="R390" s="93">
        <f>SUM('10:16'!R390)</f>
        <v>0</v>
      </c>
      <c r="S390" s="93">
        <f>SUM('10:16'!S390)</f>
        <v>0</v>
      </c>
      <c r="T390" s="93">
        <f>SUM('10:16'!T390)</f>
        <v>0</v>
      </c>
      <c r="U390" s="93">
        <f>SUM('10:16'!U390)</f>
        <v>0</v>
      </c>
      <c r="V390" s="196">
        <f t="shared" si="73"/>
        <v>0</v>
      </c>
      <c r="W390" s="33" t="str">
        <f t="shared" si="74"/>
        <v/>
      </c>
      <c r="X390" s="93">
        <f>SUM('10:16'!X390)</f>
        <v>0</v>
      </c>
      <c r="Y390" s="93">
        <f>SUM('10:16'!Y390)</f>
        <v>0</v>
      </c>
      <c r="Z390" s="93">
        <f>SUM('10:16'!Z390)</f>
        <v>0</v>
      </c>
      <c r="AA390" s="93">
        <f>SUM('10:16'!AA390)</f>
        <v>0</v>
      </c>
      <c r="AB390" s="25"/>
      <c r="AC390" s="54"/>
      <c r="AD390" s="32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SUM('10:16'!G391)</f>
        <v>0</v>
      </c>
      <c r="H391" s="315">
        <f t="shared" si="70"/>
        <v>0</v>
      </c>
      <c r="I391" s="93">
        <f>SUM('10:16'!I391)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SUM('10:16'!O391)</f>
        <v>0</v>
      </c>
      <c r="P391" s="93">
        <f>SUM('10:16'!P391)</f>
        <v>0</v>
      </c>
      <c r="Q391" s="93">
        <f>SUM('10:16'!Q391)</f>
        <v>0</v>
      </c>
      <c r="R391" s="93">
        <f>SUM('10:16'!R391)</f>
        <v>0</v>
      </c>
      <c r="S391" s="93">
        <f>SUM('10:16'!S391)</f>
        <v>0</v>
      </c>
      <c r="T391" s="93">
        <f>SUM('10:16'!T391)</f>
        <v>0</v>
      </c>
      <c r="U391" s="93">
        <f>SUM('10:16'!U391)</f>
        <v>0</v>
      </c>
      <c r="V391" s="196"/>
      <c r="W391" s="33"/>
      <c r="X391" s="93">
        <f>SUM('10:16'!X391)</f>
        <v>0</v>
      </c>
      <c r="Y391" s="93">
        <f>SUM('10:16'!Y391)</f>
        <v>0</v>
      </c>
      <c r="Z391" s="93">
        <f>SUM('10:16'!Z391)</f>
        <v>0</v>
      </c>
      <c r="AA391" s="93">
        <f>SUM('10:16'!AA391)</f>
        <v>0</v>
      </c>
      <c r="AB391" s="25"/>
      <c r="AC391" s="54"/>
      <c r="AD391" s="32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SUM('10:16'!G392)</f>
        <v>0</v>
      </c>
      <c r="H392" s="315">
        <f t="shared" si="70"/>
        <v>0</v>
      </c>
      <c r="I392" s="93">
        <f>SUM('10:16'!I392)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SUM('10:16'!O392)</f>
        <v>0</v>
      </c>
      <c r="P392" s="93">
        <f>SUM('10:16'!P392)</f>
        <v>0</v>
      </c>
      <c r="Q392" s="93">
        <f>SUM('10:16'!Q392)</f>
        <v>0</v>
      </c>
      <c r="R392" s="93">
        <f>SUM('10:16'!R392)</f>
        <v>0</v>
      </c>
      <c r="S392" s="93">
        <f>SUM('10:16'!S392)</f>
        <v>0</v>
      </c>
      <c r="T392" s="93">
        <f>SUM('10:16'!T392)</f>
        <v>0</v>
      </c>
      <c r="U392" s="93">
        <f>SUM('10:16'!U392)</f>
        <v>0</v>
      </c>
      <c r="V392" s="196"/>
      <c r="W392" s="33"/>
      <c r="X392" s="93">
        <f>SUM('10:16'!X392)</f>
        <v>0</v>
      </c>
      <c r="Y392" s="93">
        <f>SUM('10:16'!Y392)</f>
        <v>0</v>
      </c>
      <c r="Z392" s="93">
        <f>SUM('10:16'!Z392)</f>
        <v>0</v>
      </c>
      <c r="AA392" s="93">
        <f>SUM('10:16'!AA392)</f>
        <v>0</v>
      </c>
      <c r="AB392" s="25"/>
      <c r="AC392" s="54"/>
      <c r="AD392" s="32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SUM('10:16'!G393)</f>
        <v>0</v>
      </c>
      <c r="H393" s="315">
        <f t="shared" si="70"/>
        <v>0</v>
      </c>
      <c r="I393" s="93">
        <f>SUM('10:16'!I393)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SUM('10:16'!O393)</f>
        <v>0</v>
      </c>
      <c r="P393" s="93">
        <f>SUM('10:16'!P393)</f>
        <v>0</v>
      </c>
      <c r="Q393" s="93">
        <f>SUM('10:16'!Q393)</f>
        <v>0</v>
      </c>
      <c r="R393" s="93">
        <f>SUM('10:16'!R393)</f>
        <v>0</v>
      </c>
      <c r="S393" s="93">
        <f>SUM('10:16'!S393)</f>
        <v>0</v>
      </c>
      <c r="T393" s="93">
        <f>SUM('10:16'!T393)</f>
        <v>0</v>
      </c>
      <c r="U393" s="93">
        <f>SUM('10:16'!U393)</f>
        <v>0</v>
      </c>
      <c r="V393" s="196"/>
      <c r="W393" s="33"/>
      <c r="X393" s="93">
        <f>SUM('10:16'!X393)</f>
        <v>0</v>
      </c>
      <c r="Y393" s="93">
        <f>SUM('10:16'!Y393)</f>
        <v>0</v>
      </c>
      <c r="Z393" s="93">
        <f>SUM('10:16'!Z393)</f>
        <v>0</v>
      </c>
      <c r="AA393" s="93">
        <f>SUM('10:16'!AA393)</f>
        <v>0</v>
      </c>
      <c r="AB393" s="25"/>
      <c r="AC393" s="54"/>
      <c r="AD393" s="32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SUM('10:16'!G394)</f>
        <v>0</v>
      </c>
      <c r="H394" s="315">
        <f t="shared" si="70"/>
        <v>0</v>
      </c>
      <c r="I394" s="93">
        <f>SUM('10:16'!I394)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SUM('10:16'!O394)</f>
        <v>0</v>
      </c>
      <c r="P394" s="93">
        <f>SUM('10:16'!P394)</f>
        <v>0</v>
      </c>
      <c r="Q394" s="93">
        <f>SUM('10:16'!Q394)</f>
        <v>0</v>
      </c>
      <c r="R394" s="93">
        <f>SUM('10:16'!R394)</f>
        <v>0</v>
      </c>
      <c r="S394" s="93">
        <f>SUM('10:16'!S394)</f>
        <v>0</v>
      </c>
      <c r="T394" s="93">
        <f>SUM('10:16'!T394)</f>
        <v>0</v>
      </c>
      <c r="U394" s="93">
        <f>SUM('10:16'!U394)</f>
        <v>0</v>
      </c>
      <c r="V394" s="196"/>
      <c r="W394" s="33"/>
      <c r="X394" s="93">
        <f>SUM('10:16'!X394)</f>
        <v>0</v>
      </c>
      <c r="Y394" s="93">
        <f>SUM('10:16'!Y394)</f>
        <v>0</v>
      </c>
      <c r="Z394" s="93">
        <f>SUM('10:16'!Z394)</f>
        <v>0</v>
      </c>
      <c r="AA394" s="93">
        <f>SUM('10:16'!AA394)</f>
        <v>0</v>
      </c>
      <c r="AB394" s="25"/>
      <c r="AC394" s="54"/>
      <c r="AD394" s="32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SUM('10:16'!G395)</f>
        <v>0</v>
      </c>
      <c r="H395" s="315">
        <f t="shared" si="70"/>
        <v>0</v>
      </c>
      <c r="I395" s="93">
        <f>SUM('10:16'!I395)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SUM('10:16'!O395)</f>
        <v>0</v>
      </c>
      <c r="P395" s="93">
        <f>SUM('10:16'!P395)</f>
        <v>0</v>
      </c>
      <c r="Q395" s="93">
        <f>SUM('10:16'!Q395)</f>
        <v>0</v>
      </c>
      <c r="R395" s="93">
        <f>SUM('10:16'!R395)</f>
        <v>0</v>
      </c>
      <c r="S395" s="93">
        <f>SUM('10:16'!S395)</f>
        <v>0</v>
      </c>
      <c r="T395" s="93">
        <f>SUM('10:16'!T395)</f>
        <v>0</v>
      </c>
      <c r="U395" s="93">
        <f>SUM('10:16'!U395)</f>
        <v>0</v>
      </c>
      <c r="V395" s="196"/>
      <c r="W395" s="33"/>
      <c r="X395" s="93">
        <f>SUM('10:16'!X395)</f>
        <v>0</v>
      </c>
      <c r="Y395" s="93">
        <f>SUM('10:16'!Y395)</f>
        <v>0</v>
      </c>
      <c r="Z395" s="93">
        <f>SUM('10:16'!Z395)</f>
        <v>0</v>
      </c>
      <c r="AA395" s="93">
        <f>SUM('10:16'!AA395)</f>
        <v>0</v>
      </c>
      <c r="AB395" s="25"/>
      <c r="AC395" s="54"/>
      <c r="AD395" s="32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SUM('10:16'!G396)</f>
        <v>0</v>
      </c>
      <c r="H396" s="315">
        <f t="shared" si="70"/>
        <v>0</v>
      </c>
      <c r="I396" s="93">
        <f>SUM('10:16'!I396)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SUM('10:16'!O396)</f>
        <v>0</v>
      </c>
      <c r="P396" s="93">
        <f>SUM('10:16'!P396)</f>
        <v>0</v>
      </c>
      <c r="Q396" s="93">
        <f>SUM('10:16'!Q396)</f>
        <v>0</v>
      </c>
      <c r="R396" s="93">
        <f>SUM('10:16'!R396)</f>
        <v>0</v>
      </c>
      <c r="S396" s="93">
        <f>SUM('10:16'!S396)</f>
        <v>0</v>
      </c>
      <c r="T396" s="93">
        <f>SUM('10:16'!T396)</f>
        <v>0</v>
      </c>
      <c r="U396" s="93">
        <f>SUM('10:16'!U396)</f>
        <v>0</v>
      </c>
      <c r="V396" s="196"/>
      <c r="W396" s="33"/>
      <c r="X396" s="93">
        <f>SUM('10:16'!X396)</f>
        <v>0</v>
      </c>
      <c r="Y396" s="93">
        <f>SUM('10:16'!Y396)</f>
        <v>0</v>
      </c>
      <c r="Z396" s="93">
        <f>SUM('10:16'!Z396)</f>
        <v>0</v>
      </c>
      <c r="AA396" s="93">
        <f>SUM('10:16'!AA396)</f>
        <v>0</v>
      </c>
      <c r="AB396" s="25"/>
      <c r="AC396" s="54"/>
      <c r="AD396" s="32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SUM('10:16'!G397)</f>
        <v>0</v>
      </c>
      <c r="H397" s="315">
        <f t="shared" si="70"/>
        <v>0</v>
      </c>
      <c r="I397" s="93">
        <f>SUM('10:16'!I397)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SUM('10:16'!O397)</f>
        <v>0</v>
      </c>
      <c r="P397" s="93">
        <f>SUM('10:16'!P397)</f>
        <v>0</v>
      </c>
      <c r="Q397" s="93">
        <f>SUM('10:16'!Q397)</f>
        <v>0</v>
      </c>
      <c r="R397" s="93">
        <f>SUM('10:16'!R397)</f>
        <v>0</v>
      </c>
      <c r="S397" s="93">
        <f>SUM('10:16'!S397)</f>
        <v>0</v>
      </c>
      <c r="T397" s="93">
        <f>SUM('10:16'!T397)</f>
        <v>0</v>
      </c>
      <c r="U397" s="93">
        <f>SUM('10:16'!U397)</f>
        <v>0</v>
      </c>
      <c r="V397" s="196"/>
      <c r="W397" s="33"/>
      <c r="X397" s="93">
        <f>SUM('10:16'!X397)</f>
        <v>0</v>
      </c>
      <c r="Y397" s="93">
        <f>SUM('10:16'!Y397)</f>
        <v>0</v>
      </c>
      <c r="Z397" s="93">
        <f>SUM('10:16'!Z397)</f>
        <v>0</v>
      </c>
      <c r="AA397" s="93">
        <f>SUM('10:16'!AA397)</f>
        <v>0</v>
      </c>
      <c r="AB397" s="25"/>
      <c r="AC397" s="54"/>
      <c r="AD397" s="32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SUM('10:16'!G398)</f>
        <v>0</v>
      </c>
      <c r="H398" s="315">
        <f t="shared" si="70"/>
        <v>0</v>
      </c>
      <c r="I398" s="93">
        <f>SUM('10:16'!I398)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SUM('10:16'!O398)</f>
        <v>0</v>
      </c>
      <c r="P398" s="93">
        <f>SUM('10:16'!P398)</f>
        <v>0</v>
      </c>
      <c r="Q398" s="93">
        <f>SUM('10:16'!Q398)</f>
        <v>0</v>
      </c>
      <c r="R398" s="93">
        <f>SUM('10:16'!R398)</f>
        <v>0</v>
      </c>
      <c r="S398" s="93">
        <f>SUM('10:16'!S398)</f>
        <v>0</v>
      </c>
      <c r="T398" s="93">
        <f>SUM('10:16'!T398)</f>
        <v>0</v>
      </c>
      <c r="U398" s="93">
        <f>SUM('10:16'!U398)</f>
        <v>0</v>
      </c>
      <c r="V398" s="196"/>
      <c r="W398" s="33"/>
      <c r="X398" s="93">
        <f>SUM('10:16'!X398)</f>
        <v>0</v>
      </c>
      <c r="Y398" s="93">
        <f>SUM('10:16'!Y398)</f>
        <v>0</v>
      </c>
      <c r="Z398" s="93">
        <f>SUM('10:16'!Z398)</f>
        <v>0</v>
      </c>
      <c r="AA398" s="93">
        <f>SUM('10:16'!AA398)</f>
        <v>0</v>
      </c>
      <c r="AB398" s="25"/>
      <c r="AC398" s="54"/>
      <c r="AD398" s="32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SUM('10:16'!G399)</f>
        <v>0</v>
      </c>
      <c r="H399" s="315">
        <f t="shared" si="70"/>
        <v>0</v>
      </c>
      <c r="I399" s="93">
        <f>SUM('10:16'!I399)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SUM('10:16'!O399)</f>
        <v>0</v>
      </c>
      <c r="P399" s="93">
        <f>SUM('10:16'!P399)</f>
        <v>0</v>
      </c>
      <c r="Q399" s="93">
        <f>SUM('10:16'!Q399)</f>
        <v>0</v>
      </c>
      <c r="R399" s="93">
        <f>SUM('10:16'!R399)</f>
        <v>0</v>
      </c>
      <c r="S399" s="93">
        <f>SUM('10:16'!S399)</f>
        <v>0</v>
      </c>
      <c r="T399" s="93">
        <f>SUM('10:16'!T399)</f>
        <v>0</v>
      </c>
      <c r="U399" s="93">
        <f>SUM('10:16'!U399)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SUM('10:16'!X399)</f>
        <v>0</v>
      </c>
      <c r="Y399" s="93">
        <f>SUM('10:16'!Y399)</f>
        <v>0</v>
      </c>
      <c r="Z399" s="93">
        <f>SUM('10:16'!Z399)</f>
        <v>0</v>
      </c>
      <c r="AA399" s="93">
        <f>SUM('10:16'!AA399)</f>
        <v>0</v>
      </c>
      <c r="AB399" s="73"/>
      <c r="AC399" s="54"/>
      <c r="AD399" s="32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SUM('10:16'!G400)</f>
        <v>0</v>
      </c>
      <c r="H400" s="315">
        <f t="shared" si="70"/>
        <v>0</v>
      </c>
      <c r="I400" s="93">
        <f>SUM('10:16'!I400)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SUM('10:16'!O400)</f>
        <v>0</v>
      </c>
      <c r="P400" s="93">
        <f>SUM('10:16'!P400)</f>
        <v>0</v>
      </c>
      <c r="Q400" s="93">
        <f>SUM('10:16'!Q400)</f>
        <v>0</v>
      </c>
      <c r="R400" s="93">
        <f>SUM('10:16'!R400)</f>
        <v>0</v>
      </c>
      <c r="S400" s="93">
        <f>SUM('10:16'!S400)</f>
        <v>0</v>
      </c>
      <c r="T400" s="93">
        <f>SUM('10:16'!T400)</f>
        <v>0</v>
      </c>
      <c r="U400" s="93">
        <f>SUM('10:16'!U400)</f>
        <v>0</v>
      </c>
      <c r="V400" s="196">
        <f t="shared" si="76"/>
        <v>0</v>
      </c>
      <c r="W400" s="33" t="str">
        <f t="shared" si="77"/>
        <v/>
      </c>
      <c r="X400" s="93">
        <f>SUM('10:16'!X400)</f>
        <v>0</v>
      </c>
      <c r="Y400" s="93">
        <f>SUM('10:16'!Y400)</f>
        <v>0</v>
      </c>
      <c r="Z400" s="93">
        <f>SUM('10:16'!Z400)</f>
        <v>0</v>
      </c>
      <c r="AA400" s="93">
        <f>SUM('10:16'!AA400)</f>
        <v>0</v>
      </c>
      <c r="AB400" s="73"/>
      <c r="AC400" s="54"/>
      <c r="AD400" s="32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SUM('10:16'!G401)</f>
        <v>0</v>
      </c>
      <c r="H401" s="315">
        <f t="shared" si="70"/>
        <v>0</v>
      </c>
      <c r="I401" s="93">
        <f>SUM('10:16'!I401)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SUM('10:16'!O401)</f>
        <v>0</v>
      </c>
      <c r="P401" s="93">
        <f>SUM('10:16'!P401)</f>
        <v>0</v>
      </c>
      <c r="Q401" s="93">
        <f>SUM('10:16'!Q401)</f>
        <v>0</v>
      </c>
      <c r="R401" s="93">
        <f>SUM('10:16'!R401)</f>
        <v>0</v>
      </c>
      <c r="S401" s="93">
        <f>SUM('10:16'!S401)</f>
        <v>0</v>
      </c>
      <c r="T401" s="93">
        <f>SUM('10:16'!T401)</f>
        <v>0</v>
      </c>
      <c r="U401" s="93">
        <f>SUM('10:16'!U401)</f>
        <v>0</v>
      </c>
      <c r="V401" s="196">
        <f t="shared" si="76"/>
        <v>0</v>
      </c>
      <c r="W401" s="33" t="str">
        <f t="shared" si="77"/>
        <v/>
      </c>
      <c r="X401" s="93">
        <f>SUM('10:16'!X401)</f>
        <v>0</v>
      </c>
      <c r="Y401" s="93">
        <f>SUM('10:16'!Y401)</f>
        <v>0</v>
      </c>
      <c r="Z401" s="93">
        <f>SUM('10:16'!Z401)</f>
        <v>0</v>
      </c>
      <c r="AA401" s="93">
        <f>SUM('10:16'!AA401)</f>
        <v>0</v>
      </c>
      <c r="AB401" s="73"/>
      <c r="AC401" s="54"/>
      <c r="AD401" s="32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SUM('10:16'!G402)</f>
        <v>0</v>
      </c>
      <c r="H402" s="315">
        <f t="shared" si="70"/>
        <v>0</v>
      </c>
      <c r="I402" s="93">
        <f>SUM('10:16'!I402)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SUM('10:16'!O402)</f>
        <v>0</v>
      </c>
      <c r="P402" s="93">
        <f>SUM('10:16'!P402)</f>
        <v>0</v>
      </c>
      <c r="Q402" s="93">
        <f>SUM('10:16'!Q402)</f>
        <v>0</v>
      </c>
      <c r="R402" s="93">
        <f>SUM('10:16'!R402)</f>
        <v>0</v>
      </c>
      <c r="S402" s="93">
        <f>SUM('10:16'!S402)</f>
        <v>0</v>
      </c>
      <c r="T402" s="93">
        <f>SUM('10:16'!T402)</f>
        <v>0</v>
      </c>
      <c r="U402" s="93">
        <f>SUM('10:16'!U402)</f>
        <v>0</v>
      </c>
      <c r="V402" s="196">
        <f t="shared" si="76"/>
        <v>0</v>
      </c>
      <c r="W402" s="33" t="str">
        <f t="shared" si="77"/>
        <v/>
      </c>
      <c r="X402" s="93">
        <f>SUM('10:16'!X402)</f>
        <v>0</v>
      </c>
      <c r="Y402" s="93">
        <f>SUM('10:16'!Y402)</f>
        <v>0</v>
      </c>
      <c r="Z402" s="93">
        <f>SUM('10:16'!Z402)</f>
        <v>0</v>
      </c>
      <c r="AA402" s="93">
        <f>SUM('10:16'!AA402)</f>
        <v>0</v>
      </c>
      <c r="AB402" s="73"/>
      <c r="AC402" s="54"/>
      <c r="AD402" s="32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SUM('10:16'!G403)</f>
        <v>0</v>
      </c>
      <c r="H403" s="315">
        <f t="shared" si="70"/>
        <v>0</v>
      </c>
      <c r="I403" s="93">
        <f>SUM('10:16'!I403)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SUM('10:16'!O403)</f>
        <v>0</v>
      </c>
      <c r="P403" s="93">
        <f>SUM('10:16'!P403)</f>
        <v>0</v>
      </c>
      <c r="Q403" s="93">
        <f>SUM('10:16'!Q403)</f>
        <v>0</v>
      </c>
      <c r="R403" s="93">
        <f>SUM('10:16'!R403)</f>
        <v>0</v>
      </c>
      <c r="S403" s="93">
        <f>SUM('10:16'!S403)</f>
        <v>0</v>
      </c>
      <c r="T403" s="93">
        <f>SUM('10:16'!T403)</f>
        <v>0</v>
      </c>
      <c r="U403" s="93">
        <f>SUM('10:16'!U403)</f>
        <v>0</v>
      </c>
      <c r="V403" s="196">
        <f t="shared" si="76"/>
        <v>0</v>
      </c>
      <c r="W403" s="33" t="str">
        <f t="shared" si="77"/>
        <v/>
      </c>
      <c r="X403" s="93">
        <f>SUM('10:16'!X403)</f>
        <v>0</v>
      </c>
      <c r="Y403" s="93">
        <f>SUM('10:16'!Y403)</f>
        <v>0</v>
      </c>
      <c r="Z403" s="93">
        <f>SUM('10:16'!Z403)</f>
        <v>0</v>
      </c>
      <c r="AA403" s="93">
        <f>SUM('10:16'!AA403)</f>
        <v>0</v>
      </c>
      <c r="AB403" s="73"/>
      <c r="AC403" s="54"/>
      <c r="AD403" s="32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SUM('10:16'!G404)</f>
        <v>0</v>
      </c>
      <c r="H404" s="315">
        <f t="shared" si="70"/>
        <v>0</v>
      </c>
      <c r="I404" s="93">
        <f>SUM('10:16'!I404)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SUM('10:16'!O404)</f>
        <v>0</v>
      </c>
      <c r="P404" s="93">
        <f>SUM('10:16'!P404)</f>
        <v>0</v>
      </c>
      <c r="Q404" s="93">
        <f>SUM('10:16'!Q404)</f>
        <v>0</v>
      </c>
      <c r="R404" s="93">
        <f>SUM('10:16'!R404)</f>
        <v>0</v>
      </c>
      <c r="S404" s="93">
        <f>SUM('10:16'!S404)</f>
        <v>0</v>
      </c>
      <c r="T404" s="93">
        <f>SUM('10:16'!T404)</f>
        <v>0</v>
      </c>
      <c r="U404" s="93">
        <f>SUM('10:16'!U404)</f>
        <v>0</v>
      </c>
      <c r="V404" s="196">
        <f t="shared" si="76"/>
        <v>0</v>
      </c>
      <c r="W404" s="33" t="str">
        <f t="shared" si="77"/>
        <v/>
      </c>
      <c r="X404" s="93">
        <f>SUM('10:16'!X404)</f>
        <v>0</v>
      </c>
      <c r="Y404" s="93">
        <f>SUM('10:16'!Y404)</f>
        <v>0</v>
      </c>
      <c r="Z404" s="93">
        <f>SUM('10:16'!Z404)</f>
        <v>0</v>
      </c>
      <c r="AA404" s="93">
        <f>SUM('10:16'!AA404)</f>
        <v>0</v>
      </c>
      <c r="AB404" s="73"/>
      <c r="AC404" s="54"/>
      <c r="AD404" s="32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SUM('10:16'!G405)</f>
        <v>0</v>
      </c>
      <c r="H405" s="315">
        <f t="shared" si="70"/>
        <v>0</v>
      </c>
      <c r="I405" s="93">
        <f>SUM('10:16'!I405)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SUM('10:16'!O405)</f>
        <v>0</v>
      </c>
      <c r="P405" s="93">
        <f>SUM('10:16'!P405)</f>
        <v>0</v>
      </c>
      <c r="Q405" s="93">
        <f>SUM('10:16'!Q405)</f>
        <v>0</v>
      </c>
      <c r="R405" s="93">
        <f>SUM('10:16'!R405)</f>
        <v>0</v>
      </c>
      <c r="S405" s="93">
        <f>SUM('10:16'!S405)</f>
        <v>0</v>
      </c>
      <c r="T405" s="93">
        <f>SUM('10:16'!T405)</f>
        <v>0</v>
      </c>
      <c r="U405" s="93">
        <f>SUM('10:16'!U405)</f>
        <v>0</v>
      </c>
      <c r="V405" s="196">
        <f t="shared" si="76"/>
        <v>0</v>
      </c>
      <c r="W405" s="33" t="str">
        <f t="shared" si="77"/>
        <v/>
      </c>
      <c r="X405" s="93">
        <f>SUM('10:16'!X405)</f>
        <v>0</v>
      </c>
      <c r="Y405" s="93">
        <f>SUM('10:16'!Y405)</f>
        <v>0</v>
      </c>
      <c r="Z405" s="93">
        <f>SUM('10:16'!Z405)</f>
        <v>0</v>
      </c>
      <c r="AA405" s="93">
        <f>SUM('10:16'!AA405)</f>
        <v>0</v>
      </c>
      <c r="AB405" s="73"/>
      <c r="AC405" s="54"/>
      <c r="AD405" s="32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SUM('10:16'!G406)</f>
        <v>0</v>
      </c>
      <c r="H406" s="315">
        <f t="shared" si="70"/>
        <v>0</v>
      </c>
      <c r="I406" s="93">
        <f>SUM('10:16'!I406)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SUM('10:16'!O406)</f>
        <v>0</v>
      </c>
      <c r="P406" s="93">
        <f>SUM('10:16'!P406)</f>
        <v>0</v>
      </c>
      <c r="Q406" s="93">
        <f>SUM('10:16'!Q406)</f>
        <v>0</v>
      </c>
      <c r="R406" s="93">
        <f>SUM('10:16'!R406)</f>
        <v>0</v>
      </c>
      <c r="S406" s="93">
        <f>SUM('10:16'!S406)</f>
        <v>0</v>
      </c>
      <c r="T406" s="93">
        <f>SUM('10:16'!T406)</f>
        <v>0</v>
      </c>
      <c r="U406" s="93">
        <f>SUM('10:16'!U406)</f>
        <v>0</v>
      </c>
      <c r="V406" s="196">
        <f t="shared" si="76"/>
        <v>0</v>
      </c>
      <c r="W406" s="33" t="str">
        <f t="shared" si="77"/>
        <v/>
      </c>
      <c r="X406" s="93">
        <f>SUM('10:16'!X406)</f>
        <v>0</v>
      </c>
      <c r="Y406" s="93">
        <f>SUM('10:16'!Y406)</f>
        <v>0</v>
      </c>
      <c r="Z406" s="93">
        <f>SUM('10:16'!Z406)</f>
        <v>0</v>
      </c>
      <c r="AA406" s="93">
        <f>SUM('10:16'!AA406)</f>
        <v>0</v>
      </c>
      <c r="AB406" s="73"/>
      <c r="AC406" s="54"/>
      <c r="AD406" s="32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SUM('10:16'!G407)</f>
        <v>0</v>
      </c>
      <c r="H407" s="315">
        <f t="shared" si="70"/>
        <v>0</v>
      </c>
      <c r="I407" s="93">
        <f>SUM('10:16'!I407)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SUM('10:16'!O407)</f>
        <v>0</v>
      </c>
      <c r="P407" s="93">
        <f>SUM('10:16'!P407)</f>
        <v>0</v>
      </c>
      <c r="Q407" s="93">
        <f>SUM('10:16'!Q407)</f>
        <v>0</v>
      </c>
      <c r="R407" s="93">
        <f>SUM('10:16'!R407)</f>
        <v>0</v>
      </c>
      <c r="S407" s="93">
        <f>SUM('10:16'!S407)</f>
        <v>0</v>
      </c>
      <c r="T407" s="93">
        <f>SUM('10:16'!T407)</f>
        <v>0</v>
      </c>
      <c r="U407" s="93">
        <f>SUM('10:16'!U407)</f>
        <v>0</v>
      </c>
      <c r="V407" s="196">
        <f t="shared" si="76"/>
        <v>0</v>
      </c>
      <c r="W407" s="33" t="str">
        <f t="shared" si="77"/>
        <v/>
      </c>
      <c r="X407" s="93">
        <f>SUM('10:16'!X407)</f>
        <v>0</v>
      </c>
      <c r="Y407" s="93">
        <f>SUM('10:16'!Y407)</f>
        <v>0</v>
      </c>
      <c r="Z407" s="93">
        <f>SUM('10:16'!Z407)</f>
        <v>0</v>
      </c>
      <c r="AA407" s="93">
        <f>SUM('10:16'!AA407)</f>
        <v>0</v>
      </c>
      <c r="AB407" s="73"/>
      <c r="AC407" s="54"/>
      <c r="AD407" s="32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SUM('10:16'!G408)</f>
        <v>0</v>
      </c>
      <c r="H408" s="315">
        <f t="shared" si="70"/>
        <v>0</v>
      </c>
      <c r="I408" s="93">
        <f>SUM('10:16'!I408)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SUM('10:16'!O408)</f>
        <v>0</v>
      </c>
      <c r="P408" s="93">
        <f>SUM('10:16'!P408)</f>
        <v>0</v>
      </c>
      <c r="Q408" s="93">
        <f>SUM('10:16'!Q408)</f>
        <v>0</v>
      </c>
      <c r="R408" s="93">
        <f>SUM('10:16'!R408)</f>
        <v>0</v>
      </c>
      <c r="S408" s="93">
        <f>SUM('10:16'!S408)</f>
        <v>0</v>
      </c>
      <c r="T408" s="93">
        <f>SUM('10:16'!T408)</f>
        <v>0</v>
      </c>
      <c r="U408" s="93">
        <f>SUM('10:16'!U408)</f>
        <v>0</v>
      </c>
      <c r="V408" s="196">
        <f t="shared" si="76"/>
        <v>0</v>
      </c>
      <c r="W408" s="33" t="str">
        <f t="shared" si="77"/>
        <v/>
      </c>
      <c r="X408" s="93">
        <f>SUM('10:16'!X408)</f>
        <v>0</v>
      </c>
      <c r="Y408" s="93">
        <f>SUM('10:16'!Y408)</f>
        <v>0</v>
      </c>
      <c r="Z408" s="93">
        <f>SUM('10:16'!Z408)</f>
        <v>0</v>
      </c>
      <c r="AA408" s="93">
        <f>SUM('10:16'!AA408)</f>
        <v>0</v>
      </c>
      <c r="AB408" s="73"/>
      <c r="AC408" s="54"/>
      <c r="AD408" s="32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>
        <f>SUM('10:16'!G409)</f>
        <v>0</v>
      </c>
      <c r="H409" s="315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2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SUM('10:16'!G410)</f>
        <v>0</v>
      </c>
      <c r="H410" s="315">
        <f t="shared" si="70"/>
        <v>0</v>
      </c>
      <c r="I410" s="93">
        <f>SUM('10:16'!I410)</f>
        <v>0</v>
      </c>
      <c r="J410" s="31"/>
      <c r="K410" s="35"/>
      <c r="L410" s="87">
        <v>50</v>
      </c>
      <c r="M410" s="36"/>
      <c r="N410" s="31"/>
      <c r="O410" s="93">
        <f>SUM('10:16'!O410)</f>
        <v>0</v>
      </c>
      <c r="P410" s="93">
        <f>SUM('10:16'!P410)</f>
        <v>0</v>
      </c>
      <c r="Q410" s="93">
        <f>SUM('10:16'!Q410)</f>
        <v>0</v>
      </c>
      <c r="R410" s="93">
        <f>SUM('10:16'!R410)</f>
        <v>0</v>
      </c>
      <c r="S410" s="93">
        <f>SUM('10:16'!S410)</f>
        <v>0</v>
      </c>
      <c r="T410" s="93">
        <f>SUM('10:16'!T410)</f>
        <v>0</v>
      </c>
      <c r="U410" s="93">
        <f>SUM('10:16'!U410)</f>
        <v>0</v>
      </c>
      <c r="V410" s="196"/>
      <c r="W410" s="33"/>
      <c r="X410" s="93">
        <f>SUM('10:16'!X410)</f>
        <v>0</v>
      </c>
      <c r="Y410" s="93">
        <f>SUM('10:16'!Y410)</f>
        <v>0</v>
      </c>
      <c r="Z410" s="93">
        <f>SUM('10:16'!Z410)</f>
        <v>0</v>
      </c>
      <c r="AA410" s="93">
        <f>SUM('10:16'!AA410)</f>
        <v>0</v>
      </c>
      <c r="AB410" s="73"/>
      <c r="AC410" s="54"/>
      <c r="AD410" s="32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SUM('10:16'!G411)</f>
        <v>0</v>
      </c>
      <c r="H411" s="315">
        <f t="shared" si="70"/>
        <v>0</v>
      </c>
      <c r="I411" s="93">
        <f>SUM('10:16'!I411)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SUM('10:16'!O411)</f>
        <v>0</v>
      </c>
      <c r="P411" s="93">
        <f>SUM('10:16'!P411)</f>
        <v>0</v>
      </c>
      <c r="Q411" s="93">
        <f>SUM('10:16'!Q411)</f>
        <v>0</v>
      </c>
      <c r="R411" s="93">
        <f>SUM('10:16'!R411)</f>
        <v>0</v>
      </c>
      <c r="S411" s="93">
        <f>SUM('10:16'!S411)</f>
        <v>0</v>
      </c>
      <c r="T411" s="93">
        <f>SUM('10:16'!T411)</f>
        <v>0</v>
      </c>
      <c r="U411" s="93">
        <f>SUM('10:16'!U411)</f>
        <v>0</v>
      </c>
      <c r="V411" s="196">
        <f>SUM(X411:AA411)</f>
        <v>0</v>
      </c>
      <c r="W411" s="33" t="str">
        <f>IF(ISERROR(V411/G411),"",V411/G411)</f>
        <v/>
      </c>
      <c r="X411" s="93">
        <f>SUM('10:16'!X411)</f>
        <v>0</v>
      </c>
      <c r="Y411" s="93">
        <f>SUM('10:16'!Y411)</f>
        <v>0</v>
      </c>
      <c r="Z411" s="93">
        <f>SUM('10:16'!Z411)</f>
        <v>0</v>
      </c>
      <c r="AA411" s="93">
        <f>SUM('10:16'!AA411)</f>
        <v>0</v>
      </c>
      <c r="AB411" s="73"/>
      <c r="AC411" s="54"/>
      <c r="AD411" s="32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SUM('10:16'!G412)</f>
        <v>0</v>
      </c>
      <c r="H412" s="315">
        <f t="shared" si="70"/>
        <v>0</v>
      </c>
      <c r="I412" s="93">
        <f>SUM('10:16'!I412)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SUM('10:16'!O412)</f>
        <v>0</v>
      </c>
      <c r="P412" s="93">
        <f>SUM('10:16'!P412)</f>
        <v>0</v>
      </c>
      <c r="Q412" s="93">
        <f>SUM('10:16'!Q412)</f>
        <v>0</v>
      </c>
      <c r="R412" s="93">
        <f>SUM('10:16'!R412)</f>
        <v>0</v>
      </c>
      <c r="S412" s="93">
        <f>SUM('10:16'!S412)</f>
        <v>0</v>
      </c>
      <c r="T412" s="93">
        <f>SUM('10:16'!T412)</f>
        <v>0</v>
      </c>
      <c r="U412" s="93">
        <f>SUM('10:16'!U412)</f>
        <v>0</v>
      </c>
      <c r="V412" s="196">
        <f>SUM(X412:AA412)</f>
        <v>0</v>
      </c>
      <c r="W412" s="33" t="str">
        <f>IF(ISERROR(V412/G412),"",V412/G412)</f>
        <v/>
      </c>
      <c r="X412" s="93">
        <f>SUM('10:16'!X412)</f>
        <v>0</v>
      </c>
      <c r="Y412" s="93">
        <f>SUM('10:16'!Y412)</f>
        <v>0</v>
      </c>
      <c r="Z412" s="93">
        <f>SUM('10:16'!Z412)</f>
        <v>0</v>
      </c>
      <c r="AA412" s="93">
        <f>SUM('10:16'!AA412)</f>
        <v>0</v>
      </c>
      <c r="AB412" s="73"/>
      <c r="AC412" s="54"/>
      <c r="AD412" s="32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SUM('10:16'!G413)</f>
        <v>0</v>
      </c>
      <c r="H413" s="315">
        <f t="shared" si="70"/>
        <v>0</v>
      </c>
      <c r="I413" s="93">
        <f>SUM('10:16'!I413)</f>
        <v>0</v>
      </c>
      <c r="J413" s="31"/>
      <c r="K413" s="35"/>
      <c r="L413" s="87"/>
      <c r="M413" s="36"/>
      <c r="N413" s="31"/>
      <c r="O413" s="93">
        <f>SUM('10:16'!O413)</f>
        <v>0</v>
      </c>
      <c r="P413" s="93">
        <f>SUM('10:16'!P413)</f>
        <v>0</v>
      </c>
      <c r="Q413" s="93">
        <f>SUM('10:16'!Q413)</f>
        <v>0</v>
      </c>
      <c r="R413" s="93">
        <f>SUM('10:16'!R413)</f>
        <v>0</v>
      </c>
      <c r="S413" s="93">
        <f>SUM('10:16'!S413)</f>
        <v>0</v>
      </c>
      <c r="T413" s="93">
        <f>SUM('10:16'!T413)</f>
        <v>0</v>
      </c>
      <c r="U413" s="93">
        <f>SUM('10:16'!U413)</f>
        <v>0</v>
      </c>
      <c r="V413" s="196"/>
      <c r="W413" s="33"/>
      <c r="X413" s="93">
        <f>SUM('10:16'!X413)</f>
        <v>0</v>
      </c>
      <c r="Y413" s="93">
        <f>SUM('10:16'!Y413)</f>
        <v>0</v>
      </c>
      <c r="Z413" s="93">
        <f>SUM('10:16'!Z413)</f>
        <v>0</v>
      </c>
      <c r="AA413" s="93">
        <f>SUM('10:16'!AA413)</f>
        <v>0</v>
      </c>
      <c r="AB413" s="73"/>
      <c r="AC413" s="54"/>
      <c r="AD413" s="32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SUM('10:16'!G414)</f>
        <v>0</v>
      </c>
      <c r="H414" s="315">
        <f t="shared" si="70"/>
        <v>0</v>
      </c>
      <c r="I414" s="93">
        <f>SUM('10:16'!I414)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SUM('10:16'!O414)</f>
        <v>0</v>
      </c>
      <c r="P414" s="93">
        <f>SUM('10:16'!P414)</f>
        <v>0</v>
      </c>
      <c r="Q414" s="93">
        <f>SUM('10:16'!Q414)</f>
        <v>0</v>
      </c>
      <c r="R414" s="93">
        <f>SUM('10:16'!R414)</f>
        <v>0</v>
      </c>
      <c r="S414" s="93">
        <f>SUM('10:16'!S414)</f>
        <v>0</v>
      </c>
      <c r="T414" s="93">
        <f>SUM('10:16'!T414)</f>
        <v>0</v>
      </c>
      <c r="U414" s="93">
        <f>SUM('10:16'!U414)</f>
        <v>0</v>
      </c>
      <c r="V414" s="196">
        <f>SUM(X414:AA414)</f>
        <v>0</v>
      </c>
      <c r="W414" s="33" t="str">
        <f>IF(ISERROR(V414/G414),"",V414/G414)</f>
        <v/>
      </c>
      <c r="X414" s="93">
        <f>SUM('10:16'!X414)</f>
        <v>0</v>
      </c>
      <c r="Y414" s="93">
        <f>SUM('10:16'!Y414)</f>
        <v>0</v>
      </c>
      <c r="Z414" s="93">
        <f>SUM('10:16'!Z414)</f>
        <v>0</v>
      </c>
      <c r="AA414" s="93">
        <f>SUM('10:16'!AA414)</f>
        <v>0</v>
      </c>
      <c r="AB414" s="73"/>
      <c r="AC414" s="54"/>
      <c r="AD414" s="32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SUM('10:16'!G415)</f>
        <v>0</v>
      </c>
      <c r="H415" s="315">
        <f t="shared" si="70"/>
        <v>0</v>
      </c>
      <c r="I415" s="93">
        <f>SUM('10:16'!I415)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SUM('10:16'!O415)</f>
        <v>0</v>
      </c>
      <c r="P415" s="93">
        <f>SUM('10:16'!P415)</f>
        <v>0</v>
      </c>
      <c r="Q415" s="93">
        <f>SUM('10:16'!Q415)</f>
        <v>0</v>
      </c>
      <c r="R415" s="93">
        <f>SUM('10:16'!R415)</f>
        <v>0</v>
      </c>
      <c r="S415" s="93">
        <f>SUM('10:16'!S415)</f>
        <v>0</v>
      </c>
      <c r="T415" s="93">
        <f>SUM('10:16'!T415)</f>
        <v>0</v>
      </c>
      <c r="U415" s="93">
        <f>SUM('10:16'!U415)</f>
        <v>0</v>
      </c>
      <c r="V415" s="196">
        <f>SUM(X415:AA415)</f>
        <v>0</v>
      </c>
      <c r="W415" s="33" t="str">
        <f>IF(ISERROR(V415/G415),"",V415/G415)</f>
        <v/>
      </c>
      <c r="X415" s="93">
        <f>SUM('10:16'!X415)</f>
        <v>0</v>
      </c>
      <c r="Y415" s="93">
        <f>SUM('10:16'!Y415)</f>
        <v>0</v>
      </c>
      <c r="Z415" s="93">
        <f>SUM('10:16'!Z415)</f>
        <v>0</v>
      </c>
      <c r="AA415" s="93">
        <f>SUM('10:16'!AA415)</f>
        <v>0</v>
      </c>
      <c r="AB415" s="73"/>
      <c r="AC415" s="54"/>
      <c r="AD415" s="32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SUM('10:16'!G416)</f>
        <v>0</v>
      </c>
      <c r="H416" s="315">
        <f t="shared" si="70"/>
        <v>0</v>
      </c>
      <c r="I416" s="93">
        <f>SUM('10:16'!I416)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SUM('10:16'!O416)</f>
        <v>0</v>
      </c>
      <c r="P416" s="93">
        <f>SUM('10:16'!P416)</f>
        <v>0</v>
      </c>
      <c r="Q416" s="93">
        <f>SUM('10:16'!Q416)</f>
        <v>0</v>
      </c>
      <c r="R416" s="93">
        <f>SUM('10:16'!R416)</f>
        <v>0</v>
      </c>
      <c r="S416" s="93">
        <f>SUM('10:16'!S416)</f>
        <v>0</v>
      </c>
      <c r="T416" s="93">
        <f>SUM('10:16'!T416)</f>
        <v>0</v>
      </c>
      <c r="U416" s="93">
        <f>SUM('10:16'!U416)</f>
        <v>0</v>
      </c>
      <c r="V416" s="196">
        <f>SUM(X416:AA416)</f>
        <v>0</v>
      </c>
      <c r="W416" s="33" t="str">
        <f>IF(ISERROR(V416/G416),"",V416/G416)</f>
        <v/>
      </c>
      <c r="X416" s="93">
        <f>SUM('10:16'!X416)</f>
        <v>0</v>
      </c>
      <c r="Y416" s="93">
        <f>SUM('10:16'!Y416)</f>
        <v>0</v>
      </c>
      <c r="Z416" s="93">
        <f>SUM('10:16'!Z416)</f>
        <v>0</v>
      </c>
      <c r="AA416" s="93">
        <f>SUM('10:16'!AA416)</f>
        <v>0</v>
      </c>
      <c r="AB416" s="73"/>
      <c r="AC416" s="54"/>
      <c r="AD416" s="32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SUM('10:16'!G417)</f>
        <v>0</v>
      </c>
      <c r="H417" s="315">
        <f t="shared" si="70"/>
        <v>0</v>
      </c>
      <c r="I417" s="93">
        <f>SUM('10:16'!I417)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SUM('10:16'!O417)</f>
        <v>0</v>
      </c>
      <c r="P417" s="93">
        <f>SUM('10:16'!P417)</f>
        <v>0</v>
      </c>
      <c r="Q417" s="93">
        <f>SUM('10:16'!Q417)</f>
        <v>0</v>
      </c>
      <c r="R417" s="93">
        <f>SUM('10:16'!R417)</f>
        <v>0</v>
      </c>
      <c r="S417" s="93">
        <f>SUM('10:16'!S417)</f>
        <v>0</v>
      </c>
      <c r="T417" s="93">
        <f>SUM('10:16'!T417)</f>
        <v>0</v>
      </c>
      <c r="U417" s="93">
        <f>SUM('10:16'!U417)</f>
        <v>0</v>
      </c>
      <c r="V417" s="196">
        <f>SUM(X417:AA417)</f>
        <v>0</v>
      </c>
      <c r="W417" s="33" t="str">
        <f>IF(ISERROR(V417/G417),"",V417/G417)</f>
        <v/>
      </c>
      <c r="X417" s="93">
        <f>SUM('10:16'!X417)</f>
        <v>0</v>
      </c>
      <c r="Y417" s="93">
        <f>SUM('10:16'!Y417)</f>
        <v>0</v>
      </c>
      <c r="Z417" s="93">
        <f>SUM('10:16'!Z417)</f>
        <v>0</v>
      </c>
      <c r="AA417" s="93">
        <f>SUM('10:16'!AA417)</f>
        <v>0</v>
      </c>
      <c r="AB417" s="73"/>
      <c r="AC417" s="54"/>
      <c r="AD417" s="32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SUM('10:16'!G418)</f>
        <v>0</v>
      </c>
      <c r="H418" s="315">
        <f t="shared" si="70"/>
        <v>0</v>
      </c>
      <c r="I418" s="93">
        <f>SUM('10:16'!I418)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SUM('10:16'!O418)</f>
        <v>0</v>
      </c>
      <c r="P418" s="93">
        <f>SUM('10:16'!P418)</f>
        <v>0</v>
      </c>
      <c r="Q418" s="93">
        <f>SUM('10:16'!Q418)</f>
        <v>0</v>
      </c>
      <c r="R418" s="93">
        <f>SUM('10:16'!R418)</f>
        <v>0</v>
      </c>
      <c r="S418" s="93">
        <f>SUM('10:16'!S418)</f>
        <v>0</v>
      </c>
      <c r="T418" s="93">
        <f>SUM('10:16'!T418)</f>
        <v>0</v>
      </c>
      <c r="U418" s="93">
        <f>SUM('10:16'!U418)</f>
        <v>0</v>
      </c>
      <c r="V418" s="196"/>
      <c r="W418" s="33"/>
      <c r="X418" s="93">
        <f>SUM('10:16'!X418)</f>
        <v>0</v>
      </c>
      <c r="Y418" s="93">
        <f>SUM('10:16'!Y418)</f>
        <v>0</v>
      </c>
      <c r="Z418" s="93">
        <f>SUM('10:16'!Z418)</f>
        <v>0</v>
      </c>
      <c r="AA418" s="93">
        <f>SUM('10:16'!AA418)</f>
        <v>0</v>
      </c>
      <c r="AB418" s="73"/>
      <c r="AC418" s="54"/>
      <c r="AD418" s="32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SUM('10:16'!G419)</f>
        <v>0</v>
      </c>
      <c r="H419" s="315">
        <f t="shared" si="70"/>
        <v>0</v>
      </c>
      <c r="I419" s="93">
        <f>SUM('10:16'!I419)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SUM('10:16'!O419)</f>
        <v>0</v>
      </c>
      <c r="P419" s="93">
        <f>SUM('10:16'!P419)</f>
        <v>0</v>
      </c>
      <c r="Q419" s="93">
        <f>SUM('10:16'!Q419)</f>
        <v>0</v>
      </c>
      <c r="R419" s="93">
        <f>SUM('10:16'!R419)</f>
        <v>0</v>
      </c>
      <c r="S419" s="93">
        <f>SUM('10:16'!S419)</f>
        <v>0</v>
      </c>
      <c r="T419" s="93">
        <f>SUM('10:16'!T419)</f>
        <v>0</v>
      </c>
      <c r="U419" s="93">
        <f>SUM('10:16'!U419)</f>
        <v>0</v>
      </c>
      <c r="V419" s="196"/>
      <c r="W419" s="33"/>
      <c r="X419" s="93">
        <f>SUM('10:16'!X419)</f>
        <v>0</v>
      </c>
      <c r="Y419" s="93">
        <f>SUM('10:16'!Y419)</f>
        <v>0</v>
      </c>
      <c r="Z419" s="93">
        <f>SUM('10:16'!Z419)</f>
        <v>0</v>
      </c>
      <c r="AA419" s="93">
        <f>SUM('10:16'!AA419)</f>
        <v>0</v>
      </c>
      <c r="AB419" s="73"/>
      <c r="AC419" s="54"/>
      <c r="AD419" s="32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SUM('10:16'!G420)</f>
        <v>0</v>
      </c>
      <c r="H420" s="315">
        <f t="shared" si="70"/>
        <v>0</v>
      </c>
      <c r="I420" s="93">
        <f>SUM('10:16'!I420)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SUM('10:16'!O420)</f>
        <v>0</v>
      </c>
      <c r="P420" s="93">
        <f>SUM('10:16'!P420)</f>
        <v>0</v>
      </c>
      <c r="Q420" s="93">
        <f>SUM('10:16'!Q420)</f>
        <v>0</v>
      </c>
      <c r="R420" s="93">
        <f>SUM('10:16'!R420)</f>
        <v>0</v>
      </c>
      <c r="S420" s="93">
        <f>SUM('10:16'!S420)</f>
        <v>0</v>
      </c>
      <c r="T420" s="93">
        <f>SUM('10:16'!T420)</f>
        <v>0</v>
      </c>
      <c r="U420" s="93">
        <f>SUM('10:16'!U420)</f>
        <v>0</v>
      </c>
      <c r="V420" s="196"/>
      <c r="W420" s="33"/>
      <c r="X420" s="93">
        <f>SUM('10:16'!X420)</f>
        <v>0</v>
      </c>
      <c r="Y420" s="93">
        <f>SUM('10:16'!Y420)</f>
        <v>0</v>
      </c>
      <c r="Z420" s="93">
        <f>SUM('10:16'!Z420)</f>
        <v>0</v>
      </c>
      <c r="AA420" s="93">
        <f>SUM('10:16'!AA420)</f>
        <v>0</v>
      </c>
      <c r="AB420" s="73"/>
      <c r="AC420" s="54"/>
      <c r="AD420" s="32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SUM('10:16'!G421)</f>
        <v>0</v>
      </c>
      <c r="H421" s="315">
        <f t="shared" si="70"/>
        <v>0</v>
      </c>
      <c r="I421" s="93">
        <f>SUM('10:16'!I421)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SUM('10:16'!O421)</f>
        <v>0</v>
      </c>
      <c r="P421" s="93">
        <f>SUM('10:16'!P421)</f>
        <v>0</v>
      </c>
      <c r="Q421" s="93">
        <f>SUM('10:16'!Q421)</f>
        <v>0</v>
      </c>
      <c r="R421" s="93">
        <f>SUM('10:16'!R421)</f>
        <v>0</v>
      </c>
      <c r="S421" s="93">
        <f>SUM('10:16'!S421)</f>
        <v>0</v>
      </c>
      <c r="T421" s="93">
        <f>SUM('10:16'!T421)</f>
        <v>0</v>
      </c>
      <c r="U421" s="93">
        <f>SUM('10:16'!U421)</f>
        <v>0</v>
      </c>
      <c r="V421" s="196"/>
      <c r="W421" s="33"/>
      <c r="X421" s="93">
        <f>SUM('10:16'!X421)</f>
        <v>0</v>
      </c>
      <c r="Y421" s="93">
        <f>SUM('10:16'!Y421)</f>
        <v>0</v>
      </c>
      <c r="Z421" s="93">
        <f>SUM('10:16'!Z421)</f>
        <v>0</v>
      </c>
      <c r="AA421" s="93">
        <f>SUM('10:16'!AA421)</f>
        <v>0</v>
      </c>
      <c r="AB421" s="73"/>
      <c r="AC421" s="54"/>
      <c r="AD421" s="32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SUM('10:16'!G422)</f>
        <v>0</v>
      </c>
      <c r="H422" s="315">
        <f t="shared" si="70"/>
        <v>0</v>
      </c>
      <c r="I422" s="93">
        <f>SUM('10:16'!I422)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2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SUM('10:16'!G423)</f>
        <v>0</v>
      </c>
      <c r="H423" s="315">
        <f t="shared" si="70"/>
        <v>0</v>
      </c>
      <c r="I423" s="93">
        <f>SUM('10:16'!I423)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2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SUM('10:16'!G424)</f>
        <v>0</v>
      </c>
      <c r="H424" s="315">
        <f t="shared" si="70"/>
        <v>0</v>
      </c>
      <c r="I424" s="93">
        <f>SUM('10:16'!I424)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2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SUM('10:16'!G425)</f>
        <v>0</v>
      </c>
      <c r="H425" s="315">
        <f t="shared" si="70"/>
        <v>0</v>
      </c>
      <c r="I425" s="93">
        <f>SUM('10:16'!I425)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SUM('10:16'!O425)</f>
        <v>0</v>
      </c>
      <c r="P425" s="93">
        <f>SUM('10:16'!P425)</f>
        <v>0</v>
      </c>
      <c r="Q425" s="93">
        <f>SUM('10:16'!Q425)</f>
        <v>0</v>
      </c>
      <c r="R425" s="93">
        <f>SUM('10:16'!R425)</f>
        <v>0</v>
      </c>
      <c r="S425" s="93">
        <f>SUM('10:16'!S425)</f>
        <v>0</v>
      </c>
      <c r="T425" s="93">
        <f>SUM('10:16'!T425)</f>
        <v>0</v>
      </c>
      <c r="U425" s="93">
        <f>SUM('10:16'!U425)</f>
        <v>0</v>
      </c>
      <c r="V425" s="196"/>
      <c r="W425" s="33"/>
      <c r="X425" s="93">
        <f>SUM('10:16'!X425)</f>
        <v>0</v>
      </c>
      <c r="Y425" s="93">
        <f>SUM('10:16'!Y425)</f>
        <v>0</v>
      </c>
      <c r="Z425" s="93">
        <f>SUM('10:16'!Z425)</f>
        <v>0</v>
      </c>
      <c r="AA425" s="93">
        <f>SUM('10:16'!AA425)</f>
        <v>0</v>
      </c>
      <c r="AB425" s="73"/>
      <c r="AC425" s="54"/>
      <c r="AD425" s="32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SUM('10:16'!G426)</f>
        <v>0</v>
      </c>
      <c r="H426" s="315">
        <f t="shared" si="70"/>
        <v>0</v>
      </c>
      <c r="I426" s="93">
        <f>SUM('10:16'!I426)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SUM('10:16'!O426)</f>
        <v>0</v>
      </c>
      <c r="P426" s="93">
        <f>SUM('10:16'!P426)</f>
        <v>0</v>
      </c>
      <c r="Q426" s="93">
        <f>SUM('10:16'!Q426)</f>
        <v>0</v>
      </c>
      <c r="R426" s="93">
        <f>SUM('10:16'!R426)</f>
        <v>0</v>
      </c>
      <c r="S426" s="93">
        <f>SUM('10:16'!S426)</f>
        <v>0</v>
      </c>
      <c r="T426" s="93">
        <f>SUM('10:16'!T426)</f>
        <v>0</v>
      </c>
      <c r="U426" s="93">
        <f>SUM('10:16'!U426)</f>
        <v>0</v>
      </c>
      <c r="V426" s="196"/>
      <c r="W426" s="33"/>
      <c r="X426" s="93">
        <f>SUM('10:16'!X426)</f>
        <v>0</v>
      </c>
      <c r="Y426" s="93">
        <f>SUM('10:16'!Y426)</f>
        <v>0</v>
      </c>
      <c r="Z426" s="93">
        <f>SUM('10:16'!Z426)</f>
        <v>0</v>
      </c>
      <c r="AA426" s="93">
        <f>SUM('10:16'!AA426)</f>
        <v>0</v>
      </c>
      <c r="AB426" s="73"/>
      <c r="AC426" s="54"/>
      <c r="AD426" s="32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SUM('10:16'!G427)</f>
        <v>0</v>
      </c>
      <c r="H427" s="315">
        <f t="shared" si="70"/>
        <v>0</v>
      </c>
      <c r="I427" s="93">
        <f>SUM('10:16'!I427)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SUM('10:16'!O427)</f>
        <v>0</v>
      </c>
      <c r="P427" s="93">
        <f>SUM('10:16'!P427)</f>
        <v>0</v>
      </c>
      <c r="Q427" s="93">
        <f>SUM('10:16'!Q427)</f>
        <v>0</v>
      </c>
      <c r="R427" s="93">
        <f>SUM('10:16'!R427)</f>
        <v>0</v>
      </c>
      <c r="S427" s="93">
        <f>SUM('10:16'!S427)</f>
        <v>0</v>
      </c>
      <c r="T427" s="93">
        <f>SUM('10:16'!T427)</f>
        <v>0</v>
      </c>
      <c r="U427" s="93">
        <f>SUM('10:16'!U427)</f>
        <v>0</v>
      </c>
      <c r="V427" s="196"/>
      <c r="W427" s="33"/>
      <c r="X427" s="93">
        <f>SUM('10:16'!X427)</f>
        <v>0</v>
      </c>
      <c r="Y427" s="93">
        <f>SUM('10:16'!Y427)</f>
        <v>0</v>
      </c>
      <c r="Z427" s="93">
        <f>SUM('10:16'!Z427)</f>
        <v>0</v>
      </c>
      <c r="AA427" s="93">
        <f>SUM('10:16'!AA427)</f>
        <v>0</v>
      </c>
      <c r="AB427" s="73"/>
      <c r="AC427" s="54"/>
      <c r="AD427" s="32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720" t="s">
        <v>86</v>
      </c>
      <c r="B428" s="720"/>
      <c r="C428" s="310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2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SUM('10:16'!G429)</f>
        <v>0</v>
      </c>
      <c r="H429" s="315">
        <f>D429*G429</f>
        <v>0</v>
      </c>
      <c r="I429" s="93">
        <f>SUM('10:16'!I429)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SUM('10:16'!O429)</f>
        <v>0</v>
      </c>
      <c r="P429" s="93">
        <f>SUM('10:16'!P429)</f>
        <v>0</v>
      </c>
      <c r="Q429" s="93">
        <f>SUM('10:16'!Q429)</f>
        <v>0</v>
      </c>
      <c r="R429" s="93">
        <f>SUM('10:16'!R429)</f>
        <v>0</v>
      </c>
      <c r="S429" s="93">
        <f>SUM('10:16'!S429)</f>
        <v>0</v>
      </c>
      <c r="T429" s="93">
        <f>SUM('10:16'!T429)</f>
        <v>0</v>
      </c>
      <c r="U429" s="93">
        <f>SUM('10:16'!U429)</f>
        <v>0</v>
      </c>
      <c r="V429" s="196">
        <f t="shared" ref="V429:V435" si="83">SUM(X429:AA429)</f>
        <v>0</v>
      </c>
      <c r="W429" s="33" t="str">
        <f t="shared" si="80"/>
        <v/>
      </c>
      <c r="X429" s="93">
        <f>SUM('10:16'!X429)</f>
        <v>0</v>
      </c>
      <c r="Y429" s="93">
        <f>SUM('10:16'!Y429)</f>
        <v>0</v>
      </c>
      <c r="Z429" s="93">
        <f>SUM('10:16'!Z429)</f>
        <v>0</v>
      </c>
      <c r="AA429" s="93">
        <f>SUM('10:16'!AA429)</f>
        <v>0</v>
      </c>
      <c r="AB429" s="73"/>
      <c r="AC429" s="54"/>
      <c r="AD429" s="32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SUM('10:16'!G430)</f>
        <v>0</v>
      </c>
      <c r="H430" s="315">
        <f t="shared" ref="H430:H462" si="84">D430*G430</f>
        <v>0</v>
      </c>
      <c r="I430" s="93">
        <f>SUM('10:16'!I430)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SUM('10:16'!O430)</f>
        <v>0</v>
      </c>
      <c r="P430" s="93">
        <f>SUM('10:16'!P430)</f>
        <v>0</v>
      </c>
      <c r="Q430" s="93">
        <f>SUM('10:16'!Q430)</f>
        <v>0</v>
      </c>
      <c r="R430" s="93">
        <f>SUM('10:16'!R430)</f>
        <v>0</v>
      </c>
      <c r="S430" s="93">
        <f>SUM('10:16'!S430)</f>
        <v>0</v>
      </c>
      <c r="T430" s="93">
        <f>SUM('10:16'!T430)</f>
        <v>0</v>
      </c>
      <c r="U430" s="93">
        <f>SUM('10:16'!U430)</f>
        <v>0</v>
      </c>
      <c r="V430" s="196">
        <f t="shared" si="83"/>
        <v>0</v>
      </c>
      <c r="W430" s="33" t="str">
        <f t="shared" si="80"/>
        <v/>
      </c>
      <c r="X430" s="93">
        <f>SUM('10:16'!X430)</f>
        <v>0</v>
      </c>
      <c r="Y430" s="93">
        <f>SUM('10:16'!Y430)</f>
        <v>0</v>
      </c>
      <c r="Z430" s="93">
        <f>SUM('10:16'!Z430)</f>
        <v>0</v>
      </c>
      <c r="AA430" s="93">
        <f>SUM('10:16'!AA430)</f>
        <v>0</v>
      </c>
      <c r="AB430" s="73"/>
      <c r="AC430" s="54"/>
      <c r="AD430" s="32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SUM('10:16'!G431)</f>
        <v>0</v>
      </c>
      <c r="H431" s="315">
        <f t="shared" si="84"/>
        <v>0</v>
      </c>
      <c r="I431" s="93">
        <f>SUM('10:16'!I431)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SUM('10:16'!O431)</f>
        <v>0</v>
      </c>
      <c r="P431" s="93">
        <f>SUM('10:16'!P431)</f>
        <v>0</v>
      </c>
      <c r="Q431" s="93">
        <f>SUM('10:16'!Q431)</f>
        <v>0</v>
      </c>
      <c r="R431" s="93">
        <f>SUM('10:16'!R431)</f>
        <v>0</v>
      </c>
      <c r="S431" s="93">
        <f>SUM('10:16'!S431)</f>
        <v>0</v>
      </c>
      <c r="T431" s="93">
        <f>SUM('10:16'!T431)</f>
        <v>0</v>
      </c>
      <c r="U431" s="93">
        <f>SUM('10:16'!U431)</f>
        <v>0</v>
      </c>
      <c r="V431" s="196">
        <f t="shared" si="83"/>
        <v>0</v>
      </c>
      <c r="W431" s="33" t="str">
        <f t="shared" si="80"/>
        <v/>
      </c>
      <c r="X431" s="93">
        <f>SUM('10:16'!X431)</f>
        <v>0</v>
      </c>
      <c r="Y431" s="93">
        <f>SUM('10:16'!Y431)</f>
        <v>0</v>
      </c>
      <c r="Z431" s="93">
        <f>SUM('10:16'!Z431)</f>
        <v>0</v>
      </c>
      <c r="AA431" s="93">
        <f>SUM('10:16'!AA431)</f>
        <v>0</v>
      </c>
      <c r="AB431" s="73"/>
      <c r="AC431" s="54"/>
      <c r="AD431" s="32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SUM('10:16'!G432)</f>
        <v>0</v>
      </c>
      <c r="H432" s="315">
        <f t="shared" si="84"/>
        <v>0</v>
      </c>
      <c r="I432" s="93">
        <f>SUM('10:16'!I432)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SUM('10:16'!O432)</f>
        <v>0</v>
      </c>
      <c r="P432" s="93">
        <f>SUM('10:16'!P432)</f>
        <v>0</v>
      </c>
      <c r="Q432" s="93">
        <f>SUM('10:16'!Q432)</f>
        <v>0</v>
      </c>
      <c r="R432" s="93">
        <f>SUM('10:16'!R432)</f>
        <v>0</v>
      </c>
      <c r="S432" s="93">
        <f>SUM('10:16'!S432)</f>
        <v>0</v>
      </c>
      <c r="T432" s="93">
        <f>SUM('10:16'!T432)</f>
        <v>0</v>
      </c>
      <c r="U432" s="93">
        <f>SUM('10:16'!U432)</f>
        <v>0</v>
      </c>
      <c r="V432" s="196">
        <f t="shared" si="83"/>
        <v>0</v>
      </c>
      <c r="W432" s="33" t="str">
        <f t="shared" si="80"/>
        <v/>
      </c>
      <c r="X432" s="93">
        <f>SUM('10:16'!X432)</f>
        <v>0</v>
      </c>
      <c r="Y432" s="93">
        <f>SUM('10:16'!Y432)</f>
        <v>0</v>
      </c>
      <c r="Z432" s="93">
        <f>SUM('10:16'!Z432)</f>
        <v>0</v>
      </c>
      <c r="AA432" s="93">
        <f>SUM('10:16'!AA432)</f>
        <v>0</v>
      </c>
      <c r="AB432" s="73"/>
      <c r="AC432" s="54"/>
      <c r="AD432" s="32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SUM('10:16'!G433)</f>
        <v>0</v>
      </c>
      <c r="H433" s="315">
        <f t="shared" si="84"/>
        <v>0</v>
      </c>
      <c r="I433" s="93">
        <f>SUM('10:16'!I433)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SUM('10:16'!O433)</f>
        <v>0</v>
      </c>
      <c r="P433" s="93">
        <f>SUM('10:16'!P433)</f>
        <v>0</v>
      </c>
      <c r="Q433" s="93">
        <f>SUM('10:16'!Q433)</f>
        <v>0</v>
      </c>
      <c r="R433" s="93">
        <f>SUM('10:16'!R433)</f>
        <v>0</v>
      </c>
      <c r="S433" s="93">
        <f>SUM('10:16'!S433)</f>
        <v>0</v>
      </c>
      <c r="T433" s="93">
        <f>SUM('10:16'!T433)</f>
        <v>0</v>
      </c>
      <c r="U433" s="93">
        <f>SUM('10:16'!U433)</f>
        <v>0</v>
      </c>
      <c r="V433" s="196">
        <f t="shared" si="83"/>
        <v>0</v>
      </c>
      <c r="W433" s="33" t="str">
        <f t="shared" si="80"/>
        <v/>
      </c>
      <c r="X433" s="93">
        <f>SUM('10:16'!X433)</f>
        <v>0</v>
      </c>
      <c r="Y433" s="93">
        <f>SUM('10:16'!Y433)</f>
        <v>0</v>
      </c>
      <c r="Z433" s="93">
        <f>SUM('10:16'!Z433)</f>
        <v>0</v>
      </c>
      <c r="AA433" s="93">
        <f>SUM('10:16'!AA433)</f>
        <v>0</v>
      </c>
      <c r="AB433" s="73"/>
      <c r="AC433" s="54"/>
      <c r="AD433" s="32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SUM('10:16'!G434)</f>
        <v>0</v>
      </c>
      <c r="H434" s="315">
        <f t="shared" si="84"/>
        <v>0</v>
      </c>
      <c r="I434" s="93">
        <f>SUM('10:16'!I434)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SUM('10:16'!O434)</f>
        <v>0</v>
      </c>
      <c r="P434" s="93">
        <f>SUM('10:16'!P434)</f>
        <v>0</v>
      </c>
      <c r="Q434" s="93">
        <f>SUM('10:16'!Q434)</f>
        <v>0</v>
      </c>
      <c r="R434" s="93">
        <f>SUM('10:16'!R434)</f>
        <v>0</v>
      </c>
      <c r="S434" s="93">
        <f>SUM('10:16'!S434)</f>
        <v>0</v>
      </c>
      <c r="T434" s="93">
        <f>SUM('10:16'!T434)</f>
        <v>0</v>
      </c>
      <c r="U434" s="93">
        <f>SUM('10:16'!U434)</f>
        <v>0</v>
      </c>
      <c r="V434" s="196">
        <f t="shared" si="83"/>
        <v>0</v>
      </c>
      <c r="W434" s="33" t="str">
        <f t="shared" si="80"/>
        <v/>
      </c>
      <c r="X434" s="93">
        <f>SUM('10:16'!X434)</f>
        <v>0</v>
      </c>
      <c r="Y434" s="93">
        <f>SUM('10:16'!Y434)</f>
        <v>0</v>
      </c>
      <c r="Z434" s="93">
        <f>SUM('10:16'!Z434)</f>
        <v>0</v>
      </c>
      <c r="AA434" s="93">
        <f>SUM('10:16'!AA434)</f>
        <v>0</v>
      </c>
      <c r="AB434" s="73"/>
      <c r="AC434" s="54"/>
      <c r="AD434" s="32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SUM('10:16'!G435)</f>
        <v>0</v>
      </c>
      <c r="H435" s="315">
        <f t="shared" si="84"/>
        <v>0</v>
      </c>
      <c r="I435" s="93">
        <f>SUM('10:16'!I435)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SUM('10:16'!O435)</f>
        <v>0</v>
      </c>
      <c r="P435" s="93">
        <f>SUM('10:16'!P435)</f>
        <v>0</v>
      </c>
      <c r="Q435" s="93">
        <f>SUM('10:16'!Q435)</f>
        <v>0</v>
      </c>
      <c r="R435" s="93">
        <f>SUM('10:16'!R435)</f>
        <v>0</v>
      </c>
      <c r="S435" s="93">
        <f>SUM('10:16'!S435)</f>
        <v>0</v>
      </c>
      <c r="T435" s="93">
        <f>SUM('10:16'!T435)</f>
        <v>0</v>
      </c>
      <c r="U435" s="93">
        <f>SUM('10:16'!U435)</f>
        <v>0</v>
      </c>
      <c r="V435" s="196">
        <f t="shared" si="83"/>
        <v>0</v>
      </c>
      <c r="W435" s="33" t="str">
        <f t="shared" si="80"/>
        <v/>
      </c>
      <c r="X435" s="93">
        <f>SUM('10:16'!X435)</f>
        <v>0</v>
      </c>
      <c r="Y435" s="93">
        <f>SUM('10:16'!Y435)</f>
        <v>0</v>
      </c>
      <c r="Z435" s="93">
        <f>SUM('10:16'!Z435)</f>
        <v>0</v>
      </c>
      <c r="AA435" s="93">
        <f>SUM('10:16'!AA435)</f>
        <v>0</v>
      </c>
      <c r="AB435" s="73"/>
      <c r="AC435" s="54"/>
      <c r="AD435" s="32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SUM('10:16'!G436)</f>
        <v>0</v>
      </c>
      <c r="H436" s="315">
        <f t="shared" si="84"/>
        <v>0</v>
      </c>
      <c r="I436" s="93">
        <f>SUM('10:16'!I436)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SUM('10:16'!O436)</f>
        <v>0</v>
      </c>
      <c r="P436" s="93">
        <f>SUM('10:16'!P436)</f>
        <v>0</v>
      </c>
      <c r="Q436" s="93">
        <f>SUM('10:16'!Q436)</f>
        <v>0</v>
      </c>
      <c r="R436" s="93">
        <f>SUM('10:16'!R436)</f>
        <v>0</v>
      </c>
      <c r="S436" s="93">
        <f>SUM('10:16'!S436)</f>
        <v>0</v>
      </c>
      <c r="T436" s="93">
        <f>SUM('10:16'!T436)</f>
        <v>0</v>
      </c>
      <c r="U436" s="93">
        <f>SUM('10:16'!U436)</f>
        <v>0</v>
      </c>
      <c r="V436" s="197"/>
      <c r="W436" s="33"/>
      <c r="X436" s="93">
        <f>SUM('10:16'!X436)</f>
        <v>0</v>
      </c>
      <c r="Y436" s="93">
        <f>SUM('10:16'!Y436)</f>
        <v>0</v>
      </c>
      <c r="Z436" s="93">
        <f>SUM('10:16'!Z436)</f>
        <v>0</v>
      </c>
      <c r="AA436" s="93">
        <f>SUM('10:16'!AA436)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SUM('10:16'!G437)</f>
        <v>0</v>
      </c>
      <c r="H437" s="315">
        <f t="shared" si="84"/>
        <v>0</v>
      </c>
      <c r="I437" s="93">
        <f>SUM('10:16'!I437)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SUM('10:16'!O437)</f>
        <v>0</v>
      </c>
      <c r="P437" s="93">
        <f>SUM('10:16'!P437)</f>
        <v>0</v>
      </c>
      <c r="Q437" s="93">
        <f>SUM('10:16'!Q437)</f>
        <v>0</v>
      </c>
      <c r="R437" s="93">
        <f>SUM('10:16'!R437)</f>
        <v>0</v>
      </c>
      <c r="S437" s="93">
        <f>SUM('10:16'!S437)</f>
        <v>0</v>
      </c>
      <c r="T437" s="93">
        <f>SUM('10:16'!T437)</f>
        <v>0</v>
      </c>
      <c r="U437" s="93">
        <f>SUM('10:16'!U437)</f>
        <v>0</v>
      </c>
      <c r="V437" s="197">
        <f>SUM(X437:AA437)</f>
        <v>0</v>
      </c>
      <c r="W437" s="33" t="str">
        <f>IF(ISERROR(V437/G437),"",V437/G437)</f>
        <v/>
      </c>
      <c r="X437" s="93">
        <f>SUM('10:16'!X437)</f>
        <v>0</v>
      </c>
      <c r="Y437" s="93">
        <f>SUM('10:16'!Y437)</f>
        <v>0</v>
      </c>
      <c r="Z437" s="93">
        <f>SUM('10:16'!Z437)</f>
        <v>0</v>
      </c>
      <c r="AA437" s="93">
        <f>SUM('10:16'!AA437)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SUM('10:16'!G438)</f>
        <v>0</v>
      </c>
      <c r="H438" s="315">
        <f t="shared" si="84"/>
        <v>0</v>
      </c>
      <c r="I438" s="93">
        <f>SUM('10:16'!I438)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SUM('10:16'!O438)</f>
        <v>0</v>
      </c>
      <c r="P438" s="93">
        <f>SUM('10:16'!P438)</f>
        <v>0</v>
      </c>
      <c r="Q438" s="93">
        <f>SUM('10:16'!Q438)</f>
        <v>0</v>
      </c>
      <c r="R438" s="93">
        <f>SUM('10:16'!R438)</f>
        <v>0</v>
      </c>
      <c r="S438" s="93">
        <f>SUM('10:16'!S438)</f>
        <v>0</v>
      </c>
      <c r="T438" s="93">
        <f>SUM('10:16'!T438)</f>
        <v>0</v>
      </c>
      <c r="U438" s="93">
        <f>SUM('10:16'!U438)</f>
        <v>0</v>
      </c>
      <c r="V438" s="197">
        <f>SUM(X438:AA438)</f>
        <v>0</v>
      </c>
      <c r="W438" s="33" t="str">
        <f>IF(ISERROR(V438/G438),"",V438/G438)</f>
        <v/>
      </c>
      <c r="X438" s="93">
        <f>SUM('10:16'!X438)</f>
        <v>0</v>
      </c>
      <c r="Y438" s="93">
        <f>SUM('10:16'!Y438)</f>
        <v>0</v>
      </c>
      <c r="Z438" s="93">
        <f>SUM('10:16'!Z438)</f>
        <v>0</v>
      </c>
      <c r="AA438" s="93">
        <f>SUM('10:16'!AA438)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SUM('10:16'!G439)</f>
        <v>0</v>
      </c>
      <c r="H439" s="315">
        <f t="shared" si="84"/>
        <v>0</v>
      </c>
      <c r="I439" s="93">
        <f>SUM('10:16'!I439)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SUM('10:16'!O439)</f>
        <v>0</v>
      </c>
      <c r="P439" s="93">
        <f>SUM('10:16'!P439)</f>
        <v>0</v>
      </c>
      <c r="Q439" s="93">
        <f>SUM('10:16'!Q439)</f>
        <v>0</v>
      </c>
      <c r="R439" s="93">
        <f>SUM('10:16'!R439)</f>
        <v>0</v>
      </c>
      <c r="S439" s="93">
        <f>SUM('10:16'!S439)</f>
        <v>0</v>
      </c>
      <c r="T439" s="93">
        <f>SUM('10:16'!T439)</f>
        <v>0</v>
      </c>
      <c r="U439" s="93">
        <f>SUM('10:16'!U439)</f>
        <v>0</v>
      </c>
      <c r="V439" s="197">
        <f>SUM(X439:AA439)</f>
        <v>0</v>
      </c>
      <c r="W439" s="33" t="str">
        <f>IF(ISERROR(V439/G439),"",V439/G439)</f>
        <v/>
      </c>
      <c r="X439" s="93">
        <f>SUM('10:16'!X439)</f>
        <v>0</v>
      </c>
      <c r="Y439" s="93">
        <f>SUM('10:16'!Y439)</f>
        <v>0</v>
      </c>
      <c r="Z439" s="93">
        <f>SUM('10:16'!Z439)</f>
        <v>0</v>
      </c>
      <c r="AA439" s="93">
        <f>SUM('10:16'!AA439)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SUM('10:16'!G440)</f>
        <v>0</v>
      </c>
      <c r="H440" s="315">
        <f t="shared" si="84"/>
        <v>0</v>
      </c>
      <c r="I440" s="93">
        <f>SUM('10:16'!I440)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SUM('10:16'!O440)</f>
        <v>0</v>
      </c>
      <c r="P440" s="93">
        <f>SUM('10:16'!P440)</f>
        <v>0</v>
      </c>
      <c r="Q440" s="93">
        <f>SUM('10:16'!Q440)</f>
        <v>0</v>
      </c>
      <c r="R440" s="93">
        <f>SUM('10:16'!R440)</f>
        <v>0</v>
      </c>
      <c r="S440" s="93">
        <f>SUM('10:16'!S440)</f>
        <v>0</v>
      </c>
      <c r="T440" s="93">
        <f>SUM('10:16'!T440)</f>
        <v>0</v>
      </c>
      <c r="U440" s="93">
        <f>SUM('10:16'!U440)</f>
        <v>0</v>
      </c>
      <c r="V440" s="197">
        <f>SUM(X440:AA440)</f>
        <v>0</v>
      </c>
      <c r="W440" s="33" t="str">
        <f>IF(ISERROR(V440/G440),"",V440/G440)</f>
        <v/>
      </c>
      <c r="X440" s="93">
        <f>SUM('10:16'!X440)</f>
        <v>0</v>
      </c>
      <c r="Y440" s="93">
        <f>SUM('10:16'!Y440)</f>
        <v>0</v>
      </c>
      <c r="Z440" s="93">
        <f>SUM('10:16'!Z440)</f>
        <v>0</v>
      </c>
      <c r="AA440" s="93">
        <f>SUM('10:16'!AA440)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SUM('10:16'!G441)</f>
        <v>0</v>
      </c>
      <c r="H441" s="315">
        <f t="shared" si="84"/>
        <v>0</v>
      </c>
      <c r="I441" s="93">
        <f>SUM('10:16'!I441)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SUM('10:16'!O441)</f>
        <v>0</v>
      </c>
      <c r="P441" s="93">
        <f>SUM('10:16'!P441)</f>
        <v>0</v>
      </c>
      <c r="Q441" s="93">
        <f>SUM('10:16'!Q441)</f>
        <v>0</v>
      </c>
      <c r="R441" s="93">
        <f>SUM('10:16'!R441)</f>
        <v>0</v>
      </c>
      <c r="S441" s="93">
        <f>SUM('10:16'!S441)</f>
        <v>0</v>
      </c>
      <c r="T441" s="93">
        <f>SUM('10:16'!T441)</f>
        <v>0</v>
      </c>
      <c r="U441" s="93">
        <f>SUM('10:16'!U441)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SUM('10:16'!X441)</f>
        <v>0</v>
      </c>
      <c r="Y441" s="93">
        <f>SUM('10:16'!Y441)</f>
        <v>0</v>
      </c>
      <c r="Z441" s="93">
        <f>SUM('10:16'!Z441)</f>
        <v>0</v>
      </c>
      <c r="AA441" s="93">
        <f>SUM('10:16'!AA441)</f>
        <v>0</v>
      </c>
      <c r="AB441" s="73"/>
      <c r="AC441" s="54"/>
      <c r="AD441" s="32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SUM('10:16'!G442)</f>
        <v>0</v>
      </c>
      <c r="H442" s="315">
        <f t="shared" si="84"/>
        <v>0</v>
      </c>
      <c r="I442" s="93">
        <f>SUM('10:16'!I442)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SUM('10:16'!O442)</f>
        <v>0</v>
      </c>
      <c r="P442" s="93">
        <f>SUM('10:16'!P442)</f>
        <v>0</v>
      </c>
      <c r="Q442" s="93">
        <f>SUM('10:16'!Q442)</f>
        <v>0</v>
      </c>
      <c r="R442" s="93">
        <f>SUM('10:16'!R442)</f>
        <v>0</v>
      </c>
      <c r="S442" s="93">
        <f>SUM('10:16'!S442)</f>
        <v>0</v>
      </c>
      <c r="T442" s="93">
        <f>SUM('10:16'!T442)</f>
        <v>0</v>
      </c>
      <c r="U442" s="93">
        <f>SUM('10:16'!U442)</f>
        <v>0</v>
      </c>
      <c r="V442" s="196">
        <f t="shared" si="87"/>
        <v>0</v>
      </c>
      <c r="W442" s="33" t="str">
        <f t="shared" si="88"/>
        <v/>
      </c>
      <c r="X442" s="93">
        <f>SUM('10:16'!X442)</f>
        <v>0</v>
      </c>
      <c r="Y442" s="93">
        <f>SUM('10:16'!Y442)</f>
        <v>0</v>
      </c>
      <c r="Z442" s="93">
        <f>SUM('10:16'!Z442)</f>
        <v>0</v>
      </c>
      <c r="AA442" s="93">
        <f>SUM('10:16'!AA442)</f>
        <v>0</v>
      </c>
      <c r="AB442" s="73"/>
      <c r="AC442" s="54"/>
      <c r="AD442" s="32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SUM('10:16'!G443)</f>
        <v>0</v>
      </c>
      <c r="H443" s="315">
        <f t="shared" si="84"/>
        <v>0</v>
      </c>
      <c r="I443" s="93">
        <f>SUM('10:16'!I443)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SUM('10:16'!O443)</f>
        <v>0</v>
      </c>
      <c r="P443" s="93">
        <f>SUM('10:16'!P443)</f>
        <v>0</v>
      </c>
      <c r="Q443" s="93">
        <f>SUM('10:16'!Q443)</f>
        <v>0</v>
      </c>
      <c r="R443" s="93">
        <f>SUM('10:16'!R443)</f>
        <v>0</v>
      </c>
      <c r="S443" s="93">
        <f>SUM('10:16'!S443)</f>
        <v>0</v>
      </c>
      <c r="T443" s="93">
        <f>SUM('10:16'!T443)</f>
        <v>0</v>
      </c>
      <c r="U443" s="93">
        <f>SUM('10:16'!U443)</f>
        <v>0</v>
      </c>
      <c r="V443" s="196">
        <f t="shared" si="87"/>
        <v>0</v>
      </c>
      <c r="W443" s="33" t="str">
        <f t="shared" si="88"/>
        <v/>
      </c>
      <c r="X443" s="93">
        <f>SUM('10:16'!X443)</f>
        <v>0</v>
      </c>
      <c r="Y443" s="93">
        <f>SUM('10:16'!Y443)</f>
        <v>0</v>
      </c>
      <c r="Z443" s="93">
        <f>SUM('10:16'!Z443)</f>
        <v>0</v>
      </c>
      <c r="AA443" s="93">
        <f>SUM('10:16'!AA443)</f>
        <v>0</v>
      </c>
      <c r="AB443" s="73"/>
      <c r="AC443" s="54"/>
      <c r="AD443" s="32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SUM('10:16'!G444)</f>
        <v>0</v>
      </c>
      <c r="H444" s="315">
        <f t="shared" si="84"/>
        <v>0</v>
      </c>
      <c r="I444" s="93">
        <f>SUM('10:16'!I444)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SUM('10:16'!O444)</f>
        <v>0</v>
      </c>
      <c r="P444" s="93">
        <f>SUM('10:16'!P444)</f>
        <v>0</v>
      </c>
      <c r="Q444" s="93">
        <f>SUM('10:16'!Q444)</f>
        <v>0</v>
      </c>
      <c r="R444" s="93">
        <f>SUM('10:16'!R444)</f>
        <v>0</v>
      </c>
      <c r="S444" s="93">
        <f>SUM('10:16'!S444)</f>
        <v>0</v>
      </c>
      <c r="T444" s="93">
        <f>SUM('10:16'!T444)</f>
        <v>0</v>
      </c>
      <c r="U444" s="93">
        <f>SUM('10:16'!U444)</f>
        <v>0</v>
      </c>
      <c r="V444" s="196">
        <f t="shared" si="87"/>
        <v>0</v>
      </c>
      <c r="W444" s="33" t="str">
        <f t="shared" si="88"/>
        <v/>
      </c>
      <c r="X444" s="93">
        <f>SUM('10:16'!X444)</f>
        <v>0</v>
      </c>
      <c r="Y444" s="93">
        <f>SUM('10:16'!Y444)</f>
        <v>0</v>
      </c>
      <c r="Z444" s="93">
        <f>SUM('10:16'!Z444)</f>
        <v>0</v>
      </c>
      <c r="AA444" s="93">
        <f>SUM('10:16'!AA444)</f>
        <v>0</v>
      </c>
      <c r="AB444" s="73"/>
      <c r="AC444" s="54"/>
      <c r="AD444" s="32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SUM('10:16'!G445)</f>
        <v>0</v>
      </c>
      <c r="H445" s="315">
        <f t="shared" si="84"/>
        <v>0</v>
      </c>
      <c r="I445" s="93">
        <f>SUM('10:16'!I445)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SUM('10:16'!O445)</f>
        <v>0</v>
      </c>
      <c r="P445" s="93">
        <f>SUM('10:16'!P445)</f>
        <v>0</v>
      </c>
      <c r="Q445" s="93">
        <f>SUM('10:16'!Q445)</f>
        <v>0</v>
      </c>
      <c r="R445" s="93">
        <f>SUM('10:16'!R445)</f>
        <v>0</v>
      </c>
      <c r="S445" s="93">
        <f>SUM('10:16'!S445)</f>
        <v>0</v>
      </c>
      <c r="T445" s="93">
        <f>SUM('10:16'!T445)</f>
        <v>0</v>
      </c>
      <c r="U445" s="93">
        <f>SUM('10:16'!U445)</f>
        <v>0</v>
      </c>
      <c r="V445" s="196">
        <f t="shared" si="87"/>
        <v>0</v>
      </c>
      <c r="W445" s="33" t="str">
        <f t="shared" si="88"/>
        <v/>
      </c>
      <c r="X445" s="93">
        <f>SUM('10:16'!X445)</f>
        <v>0</v>
      </c>
      <c r="Y445" s="93">
        <f>SUM('10:16'!Y445)</f>
        <v>0</v>
      </c>
      <c r="Z445" s="93">
        <f>SUM('10:16'!Z445)</f>
        <v>0</v>
      </c>
      <c r="AA445" s="93">
        <f>SUM('10:16'!AA445)</f>
        <v>0</v>
      </c>
      <c r="AB445" s="73"/>
      <c r="AC445" s="54"/>
      <c r="AD445" s="32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SUM('10:16'!G446)</f>
        <v>0</v>
      </c>
      <c r="H446" s="315">
        <f t="shared" si="84"/>
        <v>0</v>
      </c>
      <c r="I446" s="93">
        <f>SUM('10:16'!I446)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SUM('10:16'!O446)</f>
        <v>0</v>
      </c>
      <c r="P446" s="93">
        <f>SUM('10:16'!P446)</f>
        <v>0</v>
      </c>
      <c r="Q446" s="93">
        <f>SUM('10:16'!Q446)</f>
        <v>0</v>
      </c>
      <c r="R446" s="93">
        <f>SUM('10:16'!R446)</f>
        <v>0</v>
      </c>
      <c r="S446" s="93">
        <f>SUM('10:16'!S446)</f>
        <v>0</v>
      </c>
      <c r="T446" s="93">
        <f>SUM('10:16'!T446)</f>
        <v>0</v>
      </c>
      <c r="U446" s="93">
        <f>SUM('10:16'!U446)</f>
        <v>0</v>
      </c>
      <c r="V446" s="196">
        <f t="shared" si="87"/>
        <v>0</v>
      </c>
      <c r="W446" s="33" t="str">
        <f t="shared" si="88"/>
        <v/>
      </c>
      <c r="X446" s="93">
        <f>SUM('10:16'!X446)</f>
        <v>0</v>
      </c>
      <c r="Y446" s="93">
        <f>SUM('10:16'!Y446)</f>
        <v>0</v>
      </c>
      <c r="Z446" s="93">
        <f>SUM('10:16'!Z446)</f>
        <v>0</v>
      </c>
      <c r="AA446" s="93">
        <f>SUM('10:16'!AA446)</f>
        <v>0</v>
      </c>
      <c r="AB446" s="73"/>
      <c r="AC446" s="54"/>
      <c r="AD446" s="32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SUM('10:16'!G447)</f>
        <v>0</v>
      </c>
      <c r="H447" s="315">
        <f t="shared" si="84"/>
        <v>0</v>
      </c>
      <c r="I447" s="93">
        <f>SUM('10:16'!I447)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SUM('10:16'!O447)</f>
        <v>0</v>
      </c>
      <c r="P447" s="93">
        <f>SUM('10:16'!P447)</f>
        <v>0</v>
      </c>
      <c r="Q447" s="93">
        <f>SUM('10:16'!Q447)</f>
        <v>0</v>
      </c>
      <c r="R447" s="93">
        <f>SUM('10:16'!R447)</f>
        <v>0</v>
      </c>
      <c r="S447" s="93">
        <f>SUM('10:16'!S447)</f>
        <v>0</v>
      </c>
      <c r="T447" s="93">
        <f>SUM('10:16'!T447)</f>
        <v>0</v>
      </c>
      <c r="U447" s="93">
        <f>SUM('10:16'!U447)</f>
        <v>0</v>
      </c>
      <c r="V447" s="196">
        <f t="shared" si="87"/>
        <v>0</v>
      </c>
      <c r="W447" s="33" t="str">
        <f t="shared" si="88"/>
        <v/>
      </c>
      <c r="X447" s="93">
        <f>SUM('10:16'!X447)</f>
        <v>0</v>
      </c>
      <c r="Y447" s="93">
        <f>SUM('10:16'!Y447)</f>
        <v>0</v>
      </c>
      <c r="Z447" s="93">
        <f>SUM('10:16'!Z447)</f>
        <v>0</v>
      </c>
      <c r="AA447" s="93">
        <f>SUM('10:16'!AA447)</f>
        <v>0</v>
      </c>
      <c r="AB447" s="73"/>
      <c r="AC447" s="54"/>
      <c r="AD447" s="32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SUM('10:16'!G448)</f>
        <v>0</v>
      </c>
      <c r="H448" s="315">
        <f t="shared" si="84"/>
        <v>0</v>
      </c>
      <c r="I448" s="93">
        <f>SUM('10:16'!I448)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SUM('10:16'!O448)</f>
        <v>0</v>
      </c>
      <c r="P448" s="93">
        <f>SUM('10:16'!P448)</f>
        <v>0</v>
      </c>
      <c r="Q448" s="93">
        <f>SUM('10:16'!Q448)</f>
        <v>0</v>
      </c>
      <c r="R448" s="93">
        <f>SUM('10:16'!R448)</f>
        <v>0</v>
      </c>
      <c r="S448" s="93">
        <f>SUM('10:16'!S448)</f>
        <v>0</v>
      </c>
      <c r="T448" s="93">
        <f>SUM('10:16'!T448)</f>
        <v>0</v>
      </c>
      <c r="U448" s="93">
        <f>SUM('10:16'!U448)</f>
        <v>0</v>
      </c>
      <c r="V448" s="196">
        <f t="shared" si="87"/>
        <v>0</v>
      </c>
      <c r="W448" s="33" t="str">
        <f t="shared" si="88"/>
        <v/>
      </c>
      <c r="X448" s="93">
        <f>SUM('10:16'!X448)</f>
        <v>0</v>
      </c>
      <c r="Y448" s="93">
        <f>SUM('10:16'!Y448)</f>
        <v>0</v>
      </c>
      <c r="Z448" s="93">
        <f>SUM('10:16'!Z448)</f>
        <v>0</v>
      </c>
      <c r="AA448" s="93">
        <f>SUM('10:16'!AA448)</f>
        <v>0</v>
      </c>
      <c r="AB448" s="73"/>
      <c r="AC448" s="54"/>
      <c r="AD448" s="32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SUM('10:16'!G449)</f>
        <v>0</v>
      </c>
      <c r="H449" s="315">
        <f t="shared" si="84"/>
        <v>0</v>
      </c>
      <c r="I449" s="93">
        <f>SUM('10:16'!I449)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SUM('10:16'!O449)</f>
        <v>0</v>
      </c>
      <c r="P449" s="93">
        <f>SUM('10:16'!P449)</f>
        <v>0</v>
      </c>
      <c r="Q449" s="93">
        <f>SUM('10:16'!Q449)</f>
        <v>0</v>
      </c>
      <c r="R449" s="93">
        <f>SUM('10:16'!R449)</f>
        <v>0</v>
      </c>
      <c r="S449" s="93">
        <f>SUM('10:16'!S449)</f>
        <v>0</v>
      </c>
      <c r="T449" s="93">
        <f>SUM('10:16'!T449)</f>
        <v>0</v>
      </c>
      <c r="U449" s="93">
        <f>SUM('10:16'!U449)</f>
        <v>0</v>
      </c>
      <c r="V449" s="196"/>
      <c r="W449" s="33"/>
      <c r="X449" s="93">
        <f>SUM('10:16'!X449)</f>
        <v>0</v>
      </c>
      <c r="Y449" s="93">
        <f>SUM('10:16'!Y449)</f>
        <v>0</v>
      </c>
      <c r="Z449" s="93">
        <f>SUM('10:16'!Z449)</f>
        <v>0</v>
      </c>
      <c r="AA449" s="93">
        <f>SUM('10:16'!AA449)</f>
        <v>0</v>
      </c>
      <c r="AB449" s="73"/>
      <c r="AC449" s="54"/>
      <c r="AD449" s="32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SUM('10:16'!G450)</f>
        <v>0</v>
      </c>
      <c r="H450" s="315">
        <f t="shared" si="84"/>
        <v>0</v>
      </c>
      <c r="I450" s="93">
        <f>SUM('10:16'!I450)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SUM('10:16'!O450)</f>
        <v>0</v>
      </c>
      <c r="P450" s="93">
        <f>SUM('10:16'!P450)</f>
        <v>0</v>
      </c>
      <c r="Q450" s="93">
        <f>SUM('10:16'!Q450)</f>
        <v>0</v>
      </c>
      <c r="R450" s="93">
        <f>SUM('10:16'!R450)</f>
        <v>0</v>
      </c>
      <c r="S450" s="93">
        <f>SUM('10:16'!S450)</f>
        <v>0</v>
      </c>
      <c r="T450" s="93">
        <f>SUM('10:16'!T450)</f>
        <v>0</v>
      </c>
      <c r="U450" s="93">
        <f>SUM('10:16'!U450)</f>
        <v>0</v>
      </c>
      <c r="V450" s="196"/>
      <c r="W450" s="33"/>
      <c r="X450" s="93">
        <f>SUM('10:16'!X450)</f>
        <v>0</v>
      </c>
      <c r="Y450" s="93">
        <f>SUM('10:16'!Y450)</f>
        <v>0</v>
      </c>
      <c r="Z450" s="93">
        <f>SUM('10:16'!Z450)</f>
        <v>0</v>
      </c>
      <c r="AA450" s="93">
        <f>SUM('10:16'!AA450)</f>
        <v>0</v>
      </c>
      <c r="AB450" s="73"/>
      <c r="AC450" s="54"/>
      <c r="AD450" s="32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SUM('10:16'!G451)</f>
        <v>0</v>
      </c>
      <c r="H451" s="315">
        <f t="shared" si="84"/>
        <v>0</v>
      </c>
      <c r="I451" s="93">
        <f>SUM('10:16'!I451)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SUM('10:16'!O451)</f>
        <v>0</v>
      </c>
      <c r="P451" s="93">
        <f>SUM('10:16'!P451)</f>
        <v>0</v>
      </c>
      <c r="Q451" s="93">
        <f>SUM('10:16'!Q451)</f>
        <v>0</v>
      </c>
      <c r="R451" s="93">
        <f>SUM('10:16'!R451)</f>
        <v>0</v>
      </c>
      <c r="S451" s="93">
        <f>SUM('10:16'!S451)</f>
        <v>0</v>
      </c>
      <c r="T451" s="93">
        <f>SUM('10:16'!T451)</f>
        <v>0</v>
      </c>
      <c r="U451" s="93">
        <f>SUM('10:16'!U451)</f>
        <v>0</v>
      </c>
      <c r="V451" s="196"/>
      <c r="W451" s="33"/>
      <c r="X451" s="93">
        <f>SUM('10:16'!X451)</f>
        <v>0</v>
      </c>
      <c r="Y451" s="93">
        <f>SUM('10:16'!Y451)</f>
        <v>0</v>
      </c>
      <c r="Z451" s="93">
        <f>SUM('10:16'!Z451)</f>
        <v>0</v>
      </c>
      <c r="AA451" s="93">
        <f>SUM('10:16'!AA451)</f>
        <v>0</v>
      </c>
      <c r="AB451" s="73"/>
      <c r="AC451" s="54"/>
      <c r="AD451" s="32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342</v>
      </c>
      <c r="C452" s="177" t="s">
        <v>372</v>
      </c>
      <c r="D452" s="17">
        <v>5</v>
      </c>
      <c r="E452" s="17"/>
      <c r="F452" s="6"/>
      <c r="G452" s="93">
        <f>SUM('10:16'!G452)</f>
        <v>0</v>
      </c>
      <c r="H452" s="315">
        <f t="shared" si="84"/>
        <v>0</v>
      </c>
      <c r="I452" s="93">
        <f>SUM('10:16'!I452)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SUM('10:16'!O452)</f>
        <v>0</v>
      </c>
      <c r="P452" s="93">
        <f>SUM('10:16'!P452)</f>
        <v>0</v>
      </c>
      <c r="Q452" s="93">
        <f>SUM('10:16'!Q452)</f>
        <v>0</v>
      </c>
      <c r="R452" s="93">
        <f>SUM('10:16'!R452)</f>
        <v>0</v>
      </c>
      <c r="S452" s="93">
        <f>SUM('10:16'!S452)</f>
        <v>0</v>
      </c>
      <c r="T452" s="93">
        <f>SUM('10:16'!T452)</f>
        <v>0</v>
      </c>
      <c r="U452" s="93">
        <f>SUM('10:16'!U452)</f>
        <v>0</v>
      </c>
      <c r="V452" s="196"/>
      <c r="W452" s="33"/>
      <c r="X452" s="93">
        <f>SUM('10:16'!X452)</f>
        <v>0</v>
      </c>
      <c r="Y452" s="93">
        <f>SUM('10:16'!Y452)</f>
        <v>0</v>
      </c>
      <c r="Z452" s="93">
        <f>SUM('10:16'!Z452)</f>
        <v>0</v>
      </c>
      <c r="AA452" s="93">
        <f>SUM('10:16'!AA452)</f>
        <v>0</v>
      </c>
      <c r="AB452" s="73"/>
      <c r="AC452" s="54"/>
      <c r="AD452" s="32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SUM('10:16'!G453)</f>
        <v>0</v>
      </c>
      <c r="H453" s="315">
        <f t="shared" si="84"/>
        <v>0</v>
      </c>
      <c r="I453" s="93">
        <f>SUM('10:16'!I453)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SUM('10:16'!O453)</f>
        <v>0</v>
      </c>
      <c r="P453" s="93">
        <f>SUM('10:16'!P453)</f>
        <v>0</v>
      </c>
      <c r="Q453" s="93">
        <f>SUM('10:16'!Q453)</f>
        <v>0</v>
      </c>
      <c r="R453" s="93">
        <f>SUM('10:16'!R453)</f>
        <v>0</v>
      </c>
      <c r="S453" s="93">
        <f>SUM('10:16'!S453)</f>
        <v>0</v>
      </c>
      <c r="T453" s="93">
        <f>SUM('10:16'!T453)</f>
        <v>0</v>
      </c>
      <c r="U453" s="93">
        <f>SUM('10:16'!U453)</f>
        <v>0</v>
      </c>
      <c r="V453" s="196"/>
      <c r="W453" s="33"/>
      <c r="X453" s="93">
        <f>SUM('10:16'!X453)</f>
        <v>0</v>
      </c>
      <c r="Y453" s="93">
        <f>SUM('10:16'!Y453)</f>
        <v>0</v>
      </c>
      <c r="Z453" s="93">
        <f>SUM('10:16'!Z453)</f>
        <v>0</v>
      </c>
      <c r="AA453" s="93">
        <f>SUM('10:16'!AA453)</f>
        <v>0</v>
      </c>
      <c r="AB453" s="73"/>
      <c r="AC453" s="54"/>
      <c r="AD453" s="32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SUM('10:16'!G454)</f>
        <v>0</v>
      </c>
      <c r="H454" s="315">
        <f t="shared" si="84"/>
        <v>0</v>
      </c>
      <c r="I454" s="93">
        <f>SUM('10:16'!I454)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SUM('10:16'!O454)</f>
        <v>0</v>
      </c>
      <c r="P454" s="93">
        <f>SUM('10:16'!P454)</f>
        <v>0</v>
      </c>
      <c r="Q454" s="93">
        <f>SUM('10:16'!Q454)</f>
        <v>0</v>
      </c>
      <c r="R454" s="93">
        <f>SUM('10:16'!R454)</f>
        <v>0</v>
      </c>
      <c r="S454" s="93">
        <f>SUM('10:16'!S454)</f>
        <v>0</v>
      </c>
      <c r="T454" s="93">
        <f>SUM('10:16'!T454)</f>
        <v>0</v>
      </c>
      <c r="U454" s="93">
        <f>SUM('10:16'!U454)</f>
        <v>0</v>
      </c>
      <c r="V454" s="196"/>
      <c r="W454" s="33"/>
      <c r="X454" s="93">
        <f>SUM('10:16'!X454)</f>
        <v>0</v>
      </c>
      <c r="Y454" s="93">
        <f>SUM('10:16'!Y454)</f>
        <v>0</v>
      </c>
      <c r="Z454" s="93">
        <f>SUM('10:16'!Z454)</f>
        <v>0</v>
      </c>
      <c r="AA454" s="93">
        <f>SUM('10:16'!AA454)</f>
        <v>0</v>
      </c>
      <c r="AB454" s="73"/>
      <c r="AC454" s="54"/>
      <c r="AD454" s="32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SUM('10:16'!G455)</f>
        <v>0</v>
      </c>
      <c r="H455" s="315">
        <f t="shared" si="84"/>
        <v>0</v>
      </c>
      <c r="I455" s="93">
        <f>SUM('10:16'!I455)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SUM('10:16'!O455)</f>
        <v>0</v>
      </c>
      <c r="P455" s="93">
        <f>SUM('10:16'!P455)</f>
        <v>0</v>
      </c>
      <c r="Q455" s="93">
        <f>SUM('10:16'!Q455)</f>
        <v>0</v>
      </c>
      <c r="R455" s="93">
        <f>SUM('10:16'!R455)</f>
        <v>0</v>
      </c>
      <c r="S455" s="93">
        <f>SUM('10:16'!S455)</f>
        <v>0</v>
      </c>
      <c r="T455" s="93">
        <f>SUM('10:16'!T455)</f>
        <v>0</v>
      </c>
      <c r="U455" s="93">
        <f>SUM('10:16'!U455)</f>
        <v>0</v>
      </c>
      <c r="V455" s="196">
        <f>SUM(X455:AA455)</f>
        <v>0</v>
      </c>
      <c r="W455" s="33" t="str">
        <f>IF(ISERROR(V455/G455),"",V455/G455)</f>
        <v/>
      </c>
      <c r="X455" s="93">
        <f>SUM('10:16'!X455)</f>
        <v>0</v>
      </c>
      <c r="Y455" s="93">
        <f>SUM('10:16'!Y455)</f>
        <v>0</v>
      </c>
      <c r="Z455" s="93">
        <f>SUM('10:16'!Z455)</f>
        <v>0</v>
      </c>
      <c r="AA455" s="93">
        <f>SUM('10:16'!AA455)</f>
        <v>0</v>
      </c>
      <c r="AB455" s="73"/>
      <c r="AC455" s="54"/>
      <c r="AD455" s="32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SUM('10:16'!G456)</f>
        <v>0</v>
      </c>
      <c r="H456" s="315">
        <f t="shared" si="84"/>
        <v>0</v>
      </c>
      <c r="I456" s="93">
        <f>SUM('10:16'!I456)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SUM('10:16'!O456)</f>
        <v>0</v>
      </c>
      <c r="P456" s="93">
        <f>SUM('10:16'!P456)</f>
        <v>0</v>
      </c>
      <c r="Q456" s="93">
        <f>SUM('10:16'!Q456)</f>
        <v>0</v>
      </c>
      <c r="R456" s="93">
        <f>SUM('10:16'!R456)</f>
        <v>0</v>
      </c>
      <c r="S456" s="93">
        <f>SUM('10:16'!S456)</f>
        <v>0</v>
      </c>
      <c r="T456" s="93">
        <f>SUM('10:16'!T456)</f>
        <v>0</v>
      </c>
      <c r="U456" s="93">
        <f>SUM('10:16'!U456)</f>
        <v>0</v>
      </c>
      <c r="V456" s="196">
        <f>SUM(X456:AA456)</f>
        <v>0</v>
      </c>
      <c r="W456" s="33" t="str">
        <f>IF(ISERROR(V456/G456),"",V456/G456)</f>
        <v/>
      </c>
      <c r="X456" s="93">
        <f>SUM('10:16'!X456)</f>
        <v>0</v>
      </c>
      <c r="Y456" s="93">
        <f>SUM('10:16'!Y456)</f>
        <v>0</v>
      </c>
      <c r="Z456" s="93">
        <f>SUM('10:16'!Z456)</f>
        <v>0</v>
      </c>
      <c r="AA456" s="93">
        <f>SUM('10:16'!AA456)</f>
        <v>0</v>
      </c>
      <c r="AB456" s="73"/>
      <c r="AC456" s="54"/>
      <c r="AD456" s="32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SUM('10:16'!G457)</f>
        <v>0</v>
      </c>
      <c r="H457" s="315">
        <f t="shared" si="84"/>
        <v>0</v>
      </c>
      <c r="I457" s="93">
        <f>SUM('10:16'!I457)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2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SUM('10:16'!G458)</f>
        <v>0</v>
      </c>
      <c r="H458" s="315">
        <f t="shared" si="84"/>
        <v>0</v>
      </c>
      <c r="I458" s="93">
        <f>SUM('10:16'!I458)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2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SUM('10:16'!G459)</f>
        <v>0</v>
      </c>
      <c r="H459" s="315">
        <f t="shared" si="84"/>
        <v>0</v>
      </c>
      <c r="I459" s="93">
        <f>SUM('10:16'!I459)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2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SUM('10:16'!G460)</f>
        <v>0</v>
      </c>
      <c r="H460" s="315">
        <f t="shared" si="84"/>
        <v>0</v>
      </c>
      <c r="I460" s="93">
        <f>SUM('10:16'!I460)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SUM('10:16'!O460)</f>
        <v>0</v>
      </c>
      <c r="P460" s="93">
        <f>SUM('10:16'!P460)</f>
        <v>0</v>
      </c>
      <c r="Q460" s="93">
        <f>SUM('10:16'!Q460)</f>
        <v>0</v>
      </c>
      <c r="R460" s="93">
        <f>SUM('10:16'!R460)</f>
        <v>0</v>
      </c>
      <c r="S460" s="93">
        <f>SUM('10:16'!S460)</f>
        <v>0</v>
      </c>
      <c r="T460" s="93">
        <f>SUM('10:16'!T460)</f>
        <v>0</v>
      </c>
      <c r="U460" s="93">
        <f>SUM('10:16'!U460)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SUM('10:16'!X460)</f>
        <v>0</v>
      </c>
      <c r="Y460" s="93">
        <f>SUM('10:16'!Y460)</f>
        <v>0</v>
      </c>
      <c r="Z460" s="93">
        <f>SUM('10:16'!Z460)</f>
        <v>0</v>
      </c>
      <c r="AA460" s="93">
        <f>SUM('10:16'!AA460)</f>
        <v>0</v>
      </c>
      <c r="AB460" s="73"/>
      <c r="AC460" s="54"/>
      <c r="AD460" s="32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SUM('10:16'!G461)</f>
        <v>0</v>
      </c>
      <c r="H461" s="315">
        <f t="shared" si="84"/>
        <v>0</v>
      </c>
      <c r="I461" s="93">
        <f>SUM('10:16'!I461)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SUM('10:16'!O461)</f>
        <v>0</v>
      </c>
      <c r="P461" s="93">
        <f>SUM('10:16'!P461)</f>
        <v>0</v>
      </c>
      <c r="Q461" s="93">
        <f>SUM('10:16'!Q461)</f>
        <v>0</v>
      </c>
      <c r="R461" s="93">
        <f>SUM('10:16'!R461)</f>
        <v>0</v>
      </c>
      <c r="S461" s="93">
        <f>SUM('10:16'!S461)</f>
        <v>0</v>
      </c>
      <c r="T461" s="93">
        <f>SUM('10:16'!T461)</f>
        <v>0</v>
      </c>
      <c r="U461" s="93">
        <f>SUM('10:16'!U461)</f>
        <v>0</v>
      </c>
      <c r="V461" s="196">
        <f>SUM(X461:AA461)</f>
        <v>0</v>
      </c>
      <c r="W461" s="33" t="str">
        <f t="shared" si="89"/>
        <v/>
      </c>
      <c r="X461" s="93">
        <f>SUM('10:16'!X461)</f>
        <v>0</v>
      </c>
      <c r="Y461" s="93">
        <f>SUM('10:16'!Y461)</f>
        <v>0</v>
      </c>
      <c r="Z461" s="93">
        <f>SUM('10:16'!Z461)</f>
        <v>0</v>
      </c>
      <c r="AA461" s="93">
        <f>SUM('10:16'!AA461)</f>
        <v>0</v>
      </c>
      <c r="AB461" s="73"/>
      <c r="AC461" s="54"/>
      <c r="AD461" s="32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SUM('10:16'!G462)</f>
        <v>0</v>
      </c>
      <c r="H462" s="315">
        <f t="shared" si="84"/>
        <v>0</v>
      </c>
      <c r="I462" s="93">
        <f>SUM('10:16'!I462)</f>
        <v>0</v>
      </c>
      <c r="J462" s="31" t="str">
        <f t="array" ref="J462">IF(ISERROR(G462/I462),"",G462/I462)</f>
        <v/>
      </c>
      <c r="K462" s="315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SUM('10:16'!O462)</f>
        <v>0</v>
      </c>
      <c r="P462" s="93">
        <f>SUM('10:16'!P462)</f>
        <v>0</v>
      </c>
      <c r="Q462" s="93">
        <f>SUM('10:16'!Q462)</f>
        <v>0</v>
      </c>
      <c r="R462" s="93">
        <f>SUM('10:16'!R462)</f>
        <v>0</v>
      </c>
      <c r="S462" s="93">
        <f>SUM('10:16'!S462)</f>
        <v>0</v>
      </c>
      <c r="T462" s="93">
        <f>SUM('10:16'!T462)</f>
        <v>0</v>
      </c>
      <c r="U462" s="93">
        <f>SUM('10:16'!U462)</f>
        <v>0</v>
      </c>
      <c r="V462" s="196">
        <f>SUM(X462:AA462)</f>
        <v>0</v>
      </c>
      <c r="W462" s="33" t="str">
        <f t="shared" si="89"/>
        <v/>
      </c>
      <c r="X462" s="93">
        <f>SUM('10:16'!X462)</f>
        <v>0</v>
      </c>
      <c r="Y462" s="93">
        <f>SUM('10:16'!Y462)</f>
        <v>0</v>
      </c>
      <c r="Z462" s="93">
        <f>SUM('10:16'!Z462)</f>
        <v>0</v>
      </c>
      <c r="AA462" s="93">
        <f>SUM('10:16'!AA462)</f>
        <v>0</v>
      </c>
      <c r="AB462" s="73"/>
      <c r="AC462" s="54"/>
      <c r="AD462" s="32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712" t="s">
        <v>92</v>
      </c>
      <c r="B463" s="713"/>
      <c r="C463" s="310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90">SUM(M429:M462)</f>
        <v>0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 t="str">
        <f t="shared" si="89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2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SUM('10:16'!G464)</f>
        <v>0</v>
      </c>
      <c r="H464" s="315">
        <f>D464*G464</f>
        <v>0</v>
      </c>
      <c r="I464" s="93">
        <f>SUM('10:16'!I464)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SUM('10:16'!O464)</f>
        <v>0</v>
      </c>
      <c r="P464" s="93">
        <f>SUM('10:16'!P464)</f>
        <v>0</v>
      </c>
      <c r="Q464" s="93">
        <f>SUM('10:16'!Q464)</f>
        <v>0</v>
      </c>
      <c r="R464" s="93">
        <f>SUM('10:16'!R464)</f>
        <v>0</v>
      </c>
      <c r="S464" s="93">
        <f>SUM('10:16'!S464)</f>
        <v>0</v>
      </c>
      <c r="T464" s="93">
        <f>SUM('10:16'!T464)</f>
        <v>0</v>
      </c>
      <c r="U464" s="93">
        <f>SUM('10:16'!U464)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SUM('10:16'!X464)</f>
        <v>0</v>
      </c>
      <c r="Y464" s="93">
        <f>SUM('10:16'!Y464)</f>
        <v>0</v>
      </c>
      <c r="Z464" s="93">
        <f>SUM('10:16'!Z464)</f>
        <v>0</v>
      </c>
      <c r="AA464" s="93">
        <f>SUM('10:16'!AA464)</f>
        <v>0</v>
      </c>
      <c r="AB464" s="73"/>
      <c r="AC464" s="54"/>
      <c r="AD464" s="32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SUM('10:16'!G465)</f>
        <v>0</v>
      </c>
      <c r="H465" s="315">
        <f t="shared" ref="H465:H478" si="94">D465*G465</f>
        <v>0</v>
      </c>
      <c r="I465" s="93">
        <f>SUM('10:16'!I465)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SUM('10:16'!O465)</f>
        <v>0</v>
      </c>
      <c r="P465" s="93">
        <f>SUM('10:16'!P465)</f>
        <v>0</v>
      </c>
      <c r="Q465" s="93">
        <f>SUM('10:16'!Q465)</f>
        <v>0</v>
      </c>
      <c r="R465" s="93">
        <f>SUM('10:16'!R465)</f>
        <v>0</v>
      </c>
      <c r="S465" s="93">
        <f>SUM('10:16'!S465)</f>
        <v>0</v>
      </c>
      <c r="T465" s="93">
        <f>SUM('10:16'!T465)</f>
        <v>0</v>
      </c>
      <c r="U465" s="93">
        <f>SUM('10:16'!U465)</f>
        <v>0</v>
      </c>
      <c r="V465" s="196">
        <f t="shared" si="93"/>
        <v>0</v>
      </c>
      <c r="W465" s="33" t="str">
        <f t="shared" si="89"/>
        <v/>
      </c>
      <c r="X465" s="93">
        <f>SUM('10:16'!X465)</f>
        <v>0</v>
      </c>
      <c r="Y465" s="93">
        <f>SUM('10:16'!Y465)</f>
        <v>0</v>
      </c>
      <c r="Z465" s="93">
        <f>SUM('10:16'!Z465)</f>
        <v>0</v>
      </c>
      <c r="AA465" s="93">
        <f>SUM('10:16'!AA465)</f>
        <v>0</v>
      </c>
      <c r="AB465" s="73"/>
      <c r="AC465" s="54"/>
      <c r="AD465" s="32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SUM('10:16'!G466)</f>
        <v>0</v>
      </c>
      <c r="H466" s="315">
        <f t="shared" si="94"/>
        <v>0</v>
      </c>
      <c r="I466" s="93">
        <f>SUM('10:16'!I466)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SUM('10:16'!O466)</f>
        <v>0</v>
      </c>
      <c r="P466" s="93">
        <f>SUM('10:16'!P466)</f>
        <v>0</v>
      </c>
      <c r="Q466" s="93">
        <f>SUM('10:16'!Q466)</f>
        <v>0</v>
      </c>
      <c r="R466" s="93">
        <f>SUM('10:16'!R466)</f>
        <v>0</v>
      </c>
      <c r="S466" s="93">
        <f>SUM('10:16'!S466)</f>
        <v>0</v>
      </c>
      <c r="T466" s="93">
        <f>SUM('10:16'!T466)</f>
        <v>0</v>
      </c>
      <c r="U466" s="93">
        <f>SUM('10:16'!U466)</f>
        <v>0</v>
      </c>
      <c r="V466" s="196">
        <f t="shared" si="93"/>
        <v>0</v>
      </c>
      <c r="W466" s="33" t="str">
        <f t="shared" si="89"/>
        <v/>
      </c>
      <c r="X466" s="93">
        <f>SUM('10:16'!X466)</f>
        <v>0</v>
      </c>
      <c r="Y466" s="93">
        <f>SUM('10:16'!Y466)</f>
        <v>0</v>
      </c>
      <c r="Z466" s="93">
        <f>SUM('10:16'!Z466)</f>
        <v>0</v>
      </c>
      <c r="AA466" s="93">
        <f>SUM('10:16'!AA466)</f>
        <v>0</v>
      </c>
      <c r="AB466" s="73"/>
      <c r="AC466" s="54"/>
      <c r="AD466" s="32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SUM('10:16'!G467)</f>
        <v>0</v>
      </c>
      <c r="H467" s="315">
        <f t="shared" si="94"/>
        <v>0</v>
      </c>
      <c r="I467" s="93">
        <f>SUM('10:16'!I467)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SUM('10:16'!O467)</f>
        <v>0</v>
      </c>
      <c r="P467" s="93">
        <f>SUM('10:16'!P467)</f>
        <v>0</v>
      </c>
      <c r="Q467" s="93">
        <f>SUM('10:16'!Q467)</f>
        <v>0</v>
      </c>
      <c r="R467" s="93">
        <f>SUM('10:16'!R467)</f>
        <v>0</v>
      </c>
      <c r="S467" s="93">
        <f>SUM('10:16'!S467)</f>
        <v>0</v>
      </c>
      <c r="T467" s="93">
        <f>SUM('10:16'!T467)</f>
        <v>0</v>
      </c>
      <c r="U467" s="93">
        <f>SUM('10:16'!U467)</f>
        <v>0</v>
      </c>
      <c r="V467" s="196">
        <f t="shared" si="93"/>
        <v>0</v>
      </c>
      <c r="W467" s="33" t="str">
        <f t="shared" si="89"/>
        <v/>
      </c>
      <c r="X467" s="93">
        <f>SUM('10:16'!X467)</f>
        <v>0</v>
      </c>
      <c r="Y467" s="93">
        <f>SUM('10:16'!Y467)</f>
        <v>0</v>
      </c>
      <c r="Z467" s="93">
        <f>SUM('10:16'!Z467)</f>
        <v>0</v>
      </c>
      <c r="AA467" s="93">
        <f>SUM('10:16'!AA467)</f>
        <v>0</v>
      </c>
      <c r="AB467" s="73"/>
      <c r="AC467" s="54"/>
      <c r="AD467" s="32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316" t="s">
        <v>72</v>
      </c>
      <c r="D468" s="17">
        <v>5.03</v>
      </c>
      <c r="E468" s="17"/>
      <c r="F468" s="6"/>
      <c r="G468" s="93">
        <f>SUM('10:16'!G468)</f>
        <v>0</v>
      </c>
      <c r="H468" s="315">
        <f t="shared" si="94"/>
        <v>0</v>
      </c>
      <c r="I468" s="93">
        <f>SUM('10:16'!I468)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SUM('10:16'!O468)</f>
        <v>0</v>
      </c>
      <c r="P468" s="93">
        <f>SUM('10:16'!P468)</f>
        <v>0</v>
      </c>
      <c r="Q468" s="93">
        <f>SUM('10:16'!Q468)</f>
        <v>0</v>
      </c>
      <c r="R468" s="93">
        <f>SUM('10:16'!R468)</f>
        <v>0</v>
      </c>
      <c r="S468" s="93">
        <f>SUM('10:16'!S468)</f>
        <v>0</v>
      </c>
      <c r="T468" s="93">
        <f>SUM('10:16'!T468)</f>
        <v>0</v>
      </c>
      <c r="U468" s="93">
        <f>SUM('10:16'!U468)</f>
        <v>0</v>
      </c>
      <c r="V468" s="196">
        <f t="shared" si="93"/>
        <v>0</v>
      </c>
      <c r="W468" s="33" t="str">
        <f t="shared" si="89"/>
        <v/>
      </c>
      <c r="X468" s="93">
        <f>SUM('10:16'!X468)</f>
        <v>0</v>
      </c>
      <c r="Y468" s="93">
        <f>SUM('10:16'!Y468)</f>
        <v>0</v>
      </c>
      <c r="Z468" s="93">
        <f>SUM('10:16'!Z468)</f>
        <v>0</v>
      </c>
      <c r="AA468" s="93">
        <f>SUM('10:16'!AA468)</f>
        <v>0</v>
      </c>
      <c r="AB468" s="73"/>
      <c r="AC468" s="54"/>
      <c r="AD468" s="32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SUM('10:16'!G469)</f>
        <v>0</v>
      </c>
      <c r="H469" s="315">
        <f t="shared" si="94"/>
        <v>0</v>
      </c>
      <c r="I469" s="93">
        <f>SUM('10:16'!I469)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SUM('10:16'!O469)</f>
        <v>0</v>
      </c>
      <c r="P469" s="93">
        <f>SUM('10:16'!P469)</f>
        <v>0</v>
      </c>
      <c r="Q469" s="93">
        <f>SUM('10:16'!Q469)</f>
        <v>0</v>
      </c>
      <c r="R469" s="93">
        <f>SUM('10:16'!R469)</f>
        <v>0</v>
      </c>
      <c r="S469" s="93">
        <f>SUM('10:16'!S469)</f>
        <v>0</v>
      </c>
      <c r="T469" s="93">
        <f>SUM('10:16'!T469)</f>
        <v>0</v>
      </c>
      <c r="U469" s="93">
        <f>SUM('10:16'!U469)</f>
        <v>0</v>
      </c>
      <c r="V469" s="196">
        <f t="shared" si="93"/>
        <v>0</v>
      </c>
      <c r="W469" s="33" t="str">
        <f t="shared" si="89"/>
        <v/>
      </c>
      <c r="X469" s="93">
        <f>SUM('10:16'!X469)</f>
        <v>0</v>
      </c>
      <c r="Y469" s="93">
        <f>SUM('10:16'!Y469)</f>
        <v>0</v>
      </c>
      <c r="Z469" s="93">
        <f>SUM('10:16'!Z469)</f>
        <v>0</v>
      </c>
      <c r="AA469" s="93">
        <f>SUM('10:16'!AA469)</f>
        <v>0</v>
      </c>
      <c r="AB469" s="73"/>
      <c r="AC469" s="54"/>
      <c r="AD469" s="32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SUM('10:16'!G470)</f>
        <v>0</v>
      </c>
      <c r="H470" s="315">
        <f t="shared" si="94"/>
        <v>0</v>
      </c>
      <c r="I470" s="93">
        <f>SUM('10:16'!I470)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SUM('10:16'!O470)</f>
        <v>0</v>
      </c>
      <c r="P470" s="93">
        <f>SUM('10:16'!P470)</f>
        <v>0</v>
      </c>
      <c r="Q470" s="93">
        <f>SUM('10:16'!Q470)</f>
        <v>0</v>
      </c>
      <c r="R470" s="93">
        <f>SUM('10:16'!R470)</f>
        <v>0</v>
      </c>
      <c r="S470" s="93">
        <f>SUM('10:16'!S470)</f>
        <v>0</v>
      </c>
      <c r="T470" s="93">
        <f>SUM('10:16'!T470)</f>
        <v>0</v>
      </c>
      <c r="U470" s="93">
        <f>SUM('10:16'!U470)</f>
        <v>0</v>
      </c>
      <c r="V470" s="196">
        <f t="shared" si="93"/>
        <v>0</v>
      </c>
      <c r="W470" s="33" t="str">
        <f t="shared" si="89"/>
        <v/>
      </c>
      <c r="X470" s="93">
        <f>SUM('10:16'!X470)</f>
        <v>0</v>
      </c>
      <c r="Y470" s="93">
        <f>SUM('10:16'!Y470)</f>
        <v>0</v>
      </c>
      <c r="Z470" s="93">
        <f>SUM('10:16'!Z470)</f>
        <v>0</v>
      </c>
      <c r="AA470" s="93">
        <f>SUM('10:16'!AA470)</f>
        <v>0</v>
      </c>
      <c r="AB470" s="73"/>
      <c r="AC470" s="54"/>
      <c r="AD470" s="32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316" t="s">
        <v>96</v>
      </c>
      <c r="D471" s="17">
        <v>5.03</v>
      </c>
      <c r="E471" s="17"/>
      <c r="F471" s="6"/>
      <c r="G471" s="93">
        <f>SUM('10:16'!G471)</f>
        <v>0</v>
      </c>
      <c r="H471" s="315">
        <f t="shared" si="94"/>
        <v>0</v>
      </c>
      <c r="I471" s="93">
        <f>SUM('10:16'!I471)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SUM('10:16'!O471)</f>
        <v>0</v>
      </c>
      <c r="P471" s="93">
        <f>SUM('10:16'!P471)</f>
        <v>0</v>
      </c>
      <c r="Q471" s="93">
        <f>SUM('10:16'!Q471)</f>
        <v>0</v>
      </c>
      <c r="R471" s="93">
        <f>SUM('10:16'!R471)</f>
        <v>0</v>
      </c>
      <c r="S471" s="93">
        <f>SUM('10:16'!S471)</f>
        <v>0</v>
      </c>
      <c r="T471" s="93">
        <f>SUM('10:16'!T471)</f>
        <v>0</v>
      </c>
      <c r="U471" s="93">
        <f>SUM('10:16'!U471)</f>
        <v>0</v>
      </c>
      <c r="V471" s="196">
        <f t="shared" si="93"/>
        <v>0</v>
      </c>
      <c r="W471" s="33" t="str">
        <f t="shared" si="89"/>
        <v/>
      </c>
      <c r="X471" s="93">
        <f>SUM('10:16'!X471)</f>
        <v>0</v>
      </c>
      <c r="Y471" s="93">
        <f>SUM('10:16'!Y471)</f>
        <v>0</v>
      </c>
      <c r="Z471" s="93">
        <f>SUM('10:16'!Z471)</f>
        <v>0</v>
      </c>
      <c r="AA471" s="93">
        <f>SUM('10:16'!AA471)</f>
        <v>0</v>
      </c>
      <c r="AB471" s="73"/>
      <c r="AC471" s="54"/>
      <c r="AD471" s="32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316" t="s">
        <v>82</v>
      </c>
      <c r="D472" s="17">
        <v>5.03</v>
      </c>
      <c r="E472" s="17"/>
      <c r="F472" s="6"/>
      <c r="G472" s="93">
        <f>SUM('10:16'!G472)</f>
        <v>0</v>
      </c>
      <c r="H472" s="315">
        <f t="shared" si="94"/>
        <v>0</v>
      </c>
      <c r="I472" s="93">
        <f>SUM('10:16'!I472)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SUM('10:16'!O472)</f>
        <v>0</v>
      </c>
      <c r="P472" s="93">
        <f>SUM('10:16'!P472)</f>
        <v>0</v>
      </c>
      <c r="Q472" s="93">
        <f>SUM('10:16'!Q472)</f>
        <v>0</v>
      </c>
      <c r="R472" s="93">
        <f>SUM('10:16'!R472)</f>
        <v>0</v>
      </c>
      <c r="S472" s="93">
        <f>SUM('10:16'!S472)</f>
        <v>0</v>
      </c>
      <c r="T472" s="93">
        <f>SUM('10:16'!T472)</f>
        <v>0</v>
      </c>
      <c r="U472" s="93">
        <f>SUM('10:16'!U472)</f>
        <v>0</v>
      </c>
      <c r="V472" s="196">
        <f t="shared" si="93"/>
        <v>0</v>
      </c>
      <c r="W472" s="33" t="str">
        <f t="shared" si="89"/>
        <v/>
      </c>
      <c r="X472" s="93">
        <f>SUM('10:16'!X472)</f>
        <v>0</v>
      </c>
      <c r="Y472" s="93">
        <f>SUM('10:16'!Y472)</f>
        <v>0</v>
      </c>
      <c r="Z472" s="93">
        <f>SUM('10:16'!Z472)</f>
        <v>0</v>
      </c>
      <c r="AA472" s="93">
        <f>SUM('10:16'!AA472)</f>
        <v>0</v>
      </c>
      <c r="AB472" s="73"/>
      <c r="AC472" s="54"/>
      <c r="AD472" s="32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316" t="s">
        <v>72</v>
      </c>
      <c r="D473" s="17">
        <v>5.03</v>
      </c>
      <c r="E473" s="17"/>
      <c r="F473" s="6"/>
      <c r="G473" s="93">
        <f>SUM('10:16'!G473)</f>
        <v>0</v>
      </c>
      <c r="H473" s="315">
        <f t="shared" si="94"/>
        <v>0</v>
      </c>
      <c r="I473" s="93">
        <f>SUM('10:16'!I473)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SUM('10:16'!O473)</f>
        <v>0</v>
      </c>
      <c r="P473" s="93">
        <f>SUM('10:16'!P473)</f>
        <v>0</v>
      </c>
      <c r="Q473" s="93">
        <f>SUM('10:16'!Q473)</f>
        <v>0</v>
      </c>
      <c r="R473" s="93">
        <f>SUM('10:16'!R473)</f>
        <v>0</v>
      </c>
      <c r="S473" s="93">
        <f>SUM('10:16'!S473)</f>
        <v>0</v>
      </c>
      <c r="T473" s="93">
        <f>SUM('10:16'!T473)</f>
        <v>0</v>
      </c>
      <c r="U473" s="93">
        <f>SUM('10:16'!U473)</f>
        <v>0</v>
      </c>
      <c r="V473" s="196">
        <f t="shared" si="93"/>
        <v>0</v>
      </c>
      <c r="W473" s="33" t="str">
        <f t="shared" si="89"/>
        <v/>
      </c>
      <c r="X473" s="93">
        <f>SUM('10:16'!X473)</f>
        <v>0</v>
      </c>
      <c r="Y473" s="93">
        <f>SUM('10:16'!Y473)</f>
        <v>0</v>
      </c>
      <c r="Z473" s="93">
        <f>SUM('10:16'!Z473)</f>
        <v>0</v>
      </c>
      <c r="AA473" s="93">
        <f>SUM('10:16'!AA473)</f>
        <v>0</v>
      </c>
      <c r="AB473" s="73"/>
      <c r="AC473" s="54"/>
      <c r="AD473" s="32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316" t="s">
        <v>60</v>
      </c>
      <c r="D474" s="17">
        <v>5.03</v>
      </c>
      <c r="E474" s="17"/>
      <c r="F474" s="6"/>
      <c r="G474" s="93">
        <f>SUM('10:16'!G474)</f>
        <v>0</v>
      </c>
      <c r="H474" s="315">
        <f t="shared" si="94"/>
        <v>0</v>
      </c>
      <c r="I474" s="93">
        <f>SUM('10:16'!I474)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SUM('10:16'!O474)</f>
        <v>0</v>
      </c>
      <c r="P474" s="93">
        <f>SUM('10:16'!P474)</f>
        <v>0</v>
      </c>
      <c r="Q474" s="93">
        <f>SUM('10:16'!Q474)</f>
        <v>0</v>
      </c>
      <c r="R474" s="93">
        <f>SUM('10:16'!R474)</f>
        <v>0</v>
      </c>
      <c r="S474" s="93">
        <f>SUM('10:16'!S474)</f>
        <v>0</v>
      </c>
      <c r="T474" s="93">
        <f>SUM('10:16'!T474)</f>
        <v>0</v>
      </c>
      <c r="U474" s="93">
        <f>SUM('10:16'!U474)</f>
        <v>0</v>
      </c>
      <c r="V474" s="196">
        <f t="shared" si="93"/>
        <v>0</v>
      </c>
      <c r="W474" s="33" t="str">
        <f t="shared" si="89"/>
        <v/>
      </c>
      <c r="X474" s="93">
        <f>SUM('10:16'!X474)</f>
        <v>0</v>
      </c>
      <c r="Y474" s="93">
        <f>SUM('10:16'!Y474)</f>
        <v>0</v>
      </c>
      <c r="Z474" s="93">
        <f>SUM('10:16'!Z474)</f>
        <v>0</v>
      </c>
      <c r="AA474" s="93">
        <f>SUM('10:16'!AA474)</f>
        <v>0</v>
      </c>
      <c r="AB474" s="73"/>
      <c r="AC474" s="54"/>
      <c r="AD474" s="32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316" t="s">
        <v>96</v>
      </c>
      <c r="D475" s="17">
        <v>5.03</v>
      </c>
      <c r="E475" s="17"/>
      <c r="F475" s="6"/>
      <c r="G475" s="93">
        <f>SUM('10:16'!G475)</f>
        <v>0</v>
      </c>
      <c r="H475" s="315">
        <f t="shared" si="94"/>
        <v>0</v>
      </c>
      <c r="I475" s="93">
        <f>SUM('10:16'!I475)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SUM('10:16'!O475)</f>
        <v>0</v>
      </c>
      <c r="P475" s="93">
        <f>SUM('10:16'!P475)</f>
        <v>0</v>
      </c>
      <c r="Q475" s="93">
        <f>SUM('10:16'!Q475)</f>
        <v>0</v>
      </c>
      <c r="R475" s="93">
        <f>SUM('10:16'!R475)</f>
        <v>0</v>
      </c>
      <c r="S475" s="93">
        <f>SUM('10:16'!S475)</f>
        <v>0</v>
      </c>
      <c r="T475" s="93">
        <f>SUM('10:16'!T475)</f>
        <v>0</v>
      </c>
      <c r="U475" s="93">
        <f>SUM('10:16'!U475)</f>
        <v>0</v>
      </c>
      <c r="V475" s="196">
        <f t="shared" si="93"/>
        <v>0</v>
      </c>
      <c r="W475" s="33" t="str">
        <f t="shared" si="89"/>
        <v/>
      </c>
      <c r="X475" s="93">
        <f>SUM('10:16'!X475)</f>
        <v>0</v>
      </c>
      <c r="Y475" s="93">
        <f>SUM('10:16'!Y475)</f>
        <v>0</v>
      </c>
      <c r="Z475" s="93">
        <f>SUM('10:16'!Z475)</f>
        <v>0</v>
      </c>
      <c r="AA475" s="93">
        <f>SUM('10:16'!AA475)</f>
        <v>0</v>
      </c>
      <c r="AB475" s="73"/>
      <c r="AC475" s="54"/>
      <c r="AD475" s="32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316" t="s">
        <v>73</v>
      </c>
      <c r="D476" s="17">
        <v>5.03</v>
      </c>
      <c r="E476" s="17"/>
      <c r="F476" s="6"/>
      <c r="G476" s="93">
        <f>SUM('10:16'!G476)</f>
        <v>0</v>
      </c>
      <c r="H476" s="315">
        <f t="shared" si="94"/>
        <v>0</v>
      </c>
      <c r="I476" s="93">
        <f>SUM('10:16'!I476)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SUM('10:16'!O476)</f>
        <v>0</v>
      </c>
      <c r="P476" s="93">
        <f>SUM('10:16'!P476)</f>
        <v>0</v>
      </c>
      <c r="Q476" s="93">
        <f>SUM('10:16'!Q476)</f>
        <v>0</v>
      </c>
      <c r="R476" s="93">
        <f>SUM('10:16'!R476)</f>
        <v>0</v>
      </c>
      <c r="S476" s="93">
        <f>SUM('10:16'!S476)</f>
        <v>0</v>
      </c>
      <c r="T476" s="93">
        <f>SUM('10:16'!T476)</f>
        <v>0</v>
      </c>
      <c r="U476" s="93">
        <f>SUM('10:16'!U476)</f>
        <v>0</v>
      </c>
      <c r="V476" s="196">
        <f t="shared" si="93"/>
        <v>0</v>
      </c>
      <c r="W476" s="33" t="str">
        <f t="shared" si="89"/>
        <v/>
      </c>
      <c r="X476" s="93">
        <f>SUM('10:16'!X476)</f>
        <v>0</v>
      </c>
      <c r="Y476" s="93">
        <f>SUM('10:16'!Y476)</f>
        <v>0</v>
      </c>
      <c r="Z476" s="93">
        <f>SUM('10:16'!Z476)</f>
        <v>0</v>
      </c>
      <c r="AA476" s="93">
        <f>SUM('10:16'!AA476)</f>
        <v>0</v>
      </c>
      <c r="AB476" s="73"/>
      <c r="AC476" s="54"/>
      <c r="AD476" s="32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SUM('10:16'!G477)</f>
        <v>0</v>
      </c>
      <c r="H477" s="315">
        <f t="shared" si="94"/>
        <v>0</v>
      </c>
      <c r="I477" s="93">
        <f>SUM('10:16'!I477)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SUM('10:16'!O477)</f>
        <v>0</v>
      </c>
      <c r="P477" s="93">
        <f>SUM('10:16'!P477)</f>
        <v>0</v>
      </c>
      <c r="Q477" s="93">
        <f>SUM('10:16'!Q477)</f>
        <v>0</v>
      </c>
      <c r="R477" s="93">
        <f>SUM('10:16'!R477)</f>
        <v>0</v>
      </c>
      <c r="S477" s="93">
        <f>SUM('10:16'!S477)</f>
        <v>0</v>
      </c>
      <c r="T477" s="93">
        <f>SUM('10:16'!T477)</f>
        <v>0</v>
      </c>
      <c r="U477" s="93">
        <f>SUM('10:16'!U477)</f>
        <v>0</v>
      </c>
      <c r="V477" s="196">
        <f t="shared" si="93"/>
        <v>0</v>
      </c>
      <c r="W477" s="33" t="str">
        <f t="shared" si="89"/>
        <v/>
      </c>
      <c r="X477" s="93">
        <f>SUM('10:16'!X477)</f>
        <v>0</v>
      </c>
      <c r="Y477" s="93">
        <f>SUM('10:16'!Y477)</f>
        <v>0</v>
      </c>
      <c r="Z477" s="93">
        <f>SUM('10:16'!Z477)</f>
        <v>0</v>
      </c>
      <c r="AA477" s="93">
        <f>SUM('10:16'!AA477)</f>
        <v>0</v>
      </c>
      <c r="AB477" s="73"/>
      <c r="AC477" s="54"/>
      <c r="AD477" s="32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SUM('10:16'!G478)</f>
        <v>0</v>
      </c>
      <c r="H478" s="315">
        <f t="shared" si="94"/>
        <v>0</v>
      </c>
      <c r="I478" s="93">
        <f>SUM('10:16'!I478)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SUM('10:16'!O478)</f>
        <v>0</v>
      </c>
      <c r="P478" s="93">
        <f>SUM('10:16'!P478)</f>
        <v>0</v>
      </c>
      <c r="Q478" s="93">
        <f>SUM('10:16'!Q478)</f>
        <v>0</v>
      </c>
      <c r="R478" s="93">
        <f>SUM('10:16'!R478)</f>
        <v>0</v>
      </c>
      <c r="S478" s="93">
        <f>SUM('10:16'!S478)</f>
        <v>0</v>
      </c>
      <c r="T478" s="93">
        <f>SUM('10:16'!T478)</f>
        <v>0</v>
      </c>
      <c r="U478" s="93">
        <f>SUM('10:16'!U478)</f>
        <v>0</v>
      </c>
      <c r="V478" s="196">
        <f t="shared" si="93"/>
        <v>0</v>
      </c>
      <c r="W478" s="33" t="str">
        <f t="shared" si="89"/>
        <v/>
      </c>
      <c r="X478" s="93">
        <f>SUM('10:16'!X478)</f>
        <v>0</v>
      </c>
      <c r="Y478" s="93">
        <f>SUM('10:16'!Y478)</f>
        <v>0</v>
      </c>
      <c r="Z478" s="93">
        <f>SUM('10:16'!Z478)</f>
        <v>0</v>
      </c>
      <c r="AA478" s="93">
        <f>SUM('10:16'!AA478)</f>
        <v>0</v>
      </c>
      <c r="AB478" s="73"/>
      <c r="AC478" s="54"/>
      <c r="AD478" s="32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712" t="s">
        <v>99</v>
      </c>
      <c r="B479" s="713"/>
      <c r="C479" s="310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2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SUM('10:16'!G480)</f>
        <v>0</v>
      </c>
      <c r="H480" s="315">
        <f t="shared" ref="H480:H489" si="96">D480*G480</f>
        <v>0</v>
      </c>
      <c r="I480" s="93">
        <f>SUM('10:16'!I480)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SUM('10:16'!O480)</f>
        <v>0</v>
      </c>
      <c r="P480" s="93">
        <f>SUM('10:16'!P480)</f>
        <v>0</v>
      </c>
      <c r="Q480" s="93">
        <f>SUM('10:16'!Q480)</f>
        <v>0</v>
      </c>
      <c r="R480" s="93">
        <f>SUM('10:16'!R480)</f>
        <v>0</v>
      </c>
      <c r="S480" s="93">
        <f>SUM('10:16'!S480)</f>
        <v>0</v>
      </c>
      <c r="T480" s="93">
        <f>SUM('10:16'!T480)</f>
        <v>0</v>
      </c>
      <c r="U480" s="93">
        <f>SUM('10:16'!U480)</f>
        <v>0</v>
      </c>
      <c r="V480" s="196">
        <f>SUM(X480:AA480)</f>
        <v>0</v>
      </c>
      <c r="W480" s="33" t="str">
        <f t="shared" si="89"/>
        <v/>
      </c>
      <c r="X480" s="93">
        <f>SUM('10:16'!X480)</f>
        <v>0</v>
      </c>
      <c r="Y480" s="93">
        <f>SUM('10:16'!Y480)</f>
        <v>0</v>
      </c>
      <c r="Z480" s="93">
        <f>SUM('10:16'!Z480)</f>
        <v>0</v>
      </c>
      <c r="AA480" s="93">
        <f>SUM('10:16'!AA480)</f>
        <v>0</v>
      </c>
      <c r="AB480" s="73"/>
      <c r="AC480" s="54"/>
      <c r="AD480" s="32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SUM('10:16'!G481)</f>
        <v>0</v>
      </c>
      <c r="H481" s="315">
        <f t="shared" si="96"/>
        <v>0</v>
      </c>
      <c r="I481" s="93">
        <f>SUM('10:16'!I481)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SUM('10:16'!O481)</f>
        <v>0</v>
      </c>
      <c r="P481" s="93">
        <f>SUM('10:16'!P481)</f>
        <v>0</v>
      </c>
      <c r="Q481" s="93">
        <f>SUM('10:16'!Q481)</f>
        <v>0</v>
      </c>
      <c r="R481" s="93">
        <f>SUM('10:16'!R481)</f>
        <v>0</v>
      </c>
      <c r="S481" s="93">
        <f>SUM('10:16'!S481)</f>
        <v>0</v>
      </c>
      <c r="T481" s="93">
        <f>SUM('10:16'!T481)</f>
        <v>0</v>
      </c>
      <c r="U481" s="93">
        <f>SUM('10:16'!U481)</f>
        <v>0</v>
      </c>
      <c r="V481" s="196">
        <f>SUM(X481:AA481)</f>
        <v>0</v>
      </c>
      <c r="W481" s="33" t="str">
        <f t="shared" si="89"/>
        <v/>
      </c>
      <c r="X481" s="93">
        <f>SUM('10:16'!X481)</f>
        <v>0</v>
      </c>
      <c r="Y481" s="93">
        <f>SUM('10:16'!Y481)</f>
        <v>0</v>
      </c>
      <c r="Z481" s="93">
        <f>SUM('10:16'!Z481)</f>
        <v>0</v>
      </c>
      <c r="AA481" s="93">
        <f>SUM('10:16'!AA481)</f>
        <v>0</v>
      </c>
      <c r="AB481" s="73"/>
      <c r="AC481" s="54"/>
      <c r="AD481" s="32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SUM('10:16'!G482)</f>
        <v>0</v>
      </c>
      <c r="H482" s="315">
        <f t="shared" si="96"/>
        <v>0</v>
      </c>
      <c r="I482" s="93">
        <f>SUM('10:16'!I482)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SUM('10:16'!O482)</f>
        <v>0</v>
      </c>
      <c r="P482" s="93">
        <f>SUM('10:16'!P482)</f>
        <v>0</v>
      </c>
      <c r="Q482" s="93">
        <f>SUM('10:16'!Q482)</f>
        <v>0</v>
      </c>
      <c r="R482" s="93">
        <f>SUM('10:16'!R482)</f>
        <v>0</v>
      </c>
      <c r="S482" s="93">
        <f>SUM('10:16'!S482)</f>
        <v>0</v>
      </c>
      <c r="T482" s="93">
        <f>SUM('10:16'!T482)</f>
        <v>0</v>
      </c>
      <c r="U482" s="93">
        <f>SUM('10:16'!U482)</f>
        <v>0</v>
      </c>
      <c r="V482" s="196">
        <f>SUM(X482:AA482)</f>
        <v>0</v>
      </c>
      <c r="W482" s="33" t="str">
        <f t="shared" si="89"/>
        <v/>
      </c>
      <c r="X482" s="93">
        <f>SUM('10:16'!X482)</f>
        <v>0</v>
      </c>
      <c r="Y482" s="93">
        <f>SUM('10:16'!Y482)</f>
        <v>0</v>
      </c>
      <c r="Z482" s="93">
        <f>SUM('10:16'!Z482)</f>
        <v>0</v>
      </c>
      <c r="AA482" s="93">
        <f>SUM('10:16'!AA482)</f>
        <v>0</v>
      </c>
      <c r="AB482" s="73"/>
      <c r="AC482" s="54"/>
      <c r="AD482" s="32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SUM('10:16'!G483)</f>
        <v>0</v>
      </c>
      <c r="H483" s="315">
        <f t="shared" si="96"/>
        <v>0</v>
      </c>
      <c r="I483" s="93">
        <f>SUM('10:16'!I483)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SUM('10:16'!O483)</f>
        <v>0</v>
      </c>
      <c r="P483" s="93">
        <f>SUM('10:16'!P483)</f>
        <v>0</v>
      </c>
      <c r="Q483" s="93">
        <f>SUM('10:16'!Q483)</f>
        <v>0</v>
      </c>
      <c r="R483" s="93">
        <f>SUM('10:16'!R483)</f>
        <v>0</v>
      </c>
      <c r="S483" s="93">
        <f>SUM('10:16'!S483)</f>
        <v>0</v>
      </c>
      <c r="T483" s="93">
        <f>SUM('10:16'!T483)</f>
        <v>0</v>
      </c>
      <c r="U483" s="93">
        <f>SUM('10:16'!U483)</f>
        <v>0</v>
      </c>
      <c r="V483" s="196">
        <f>SUM(X483:AA483)</f>
        <v>0</v>
      </c>
      <c r="W483" s="33" t="str">
        <f t="shared" si="89"/>
        <v/>
      </c>
      <c r="X483" s="93">
        <f>SUM('10:16'!X483)</f>
        <v>0</v>
      </c>
      <c r="Y483" s="93">
        <f>SUM('10:16'!Y483)</f>
        <v>0</v>
      </c>
      <c r="Z483" s="93">
        <f>SUM('10:16'!Z483)</f>
        <v>0</v>
      </c>
      <c r="AA483" s="93">
        <f>SUM('10:16'!AA483)</f>
        <v>0</v>
      </c>
      <c r="AB483" s="73"/>
      <c r="AC483" s="54"/>
      <c r="AD483" s="32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SUM('10:16'!G484)</f>
        <v>0</v>
      </c>
      <c r="H484" s="315">
        <f t="shared" si="96"/>
        <v>0</v>
      </c>
      <c r="I484" s="93">
        <f>SUM('10:16'!I484)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SUM('10:16'!O484)</f>
        <v>0</v>
      </c>
      <c r="P484" s="93">
        <f>SUM('10:16'!P484)</f>
        <v>0</v>
      </c>
      <c r="Q484" s="93">
        <f>SUM('10:16'!Q484)</f>
        <v>0</v>
      </c>
      <c r="R484" s="93">
        <f>SUM('10:16'!R484)</f>
        <v>0</v>
      </c>
      <c r="S484" s="93">
        <f>SUM('10:16'!S484)</f>
        <v>0</v>
      </c>
      <c r="T484" s="93">
        <f>SUM('10:16'!T484)</f>
        <v>0</v>
      </c>
      <c r="U484" s="93">
        <f>SUM('10:16'!U484)</f>
        <v>0</v>
      </c>
      <c r="V484" s="196">
        <f>SUM(X484:AA484)</f>
        <v>0</v>
      </c>
      <c r="W484" s="33" t="str">
        <f t="shared" si="89"/>
        <v/>
      </c>
      <c r="X484" s="93">
        <f>SUM('10:16'!X484)</f>
        <v>0</v>
      </c>
      <c r="Y484" s="93">
        <f>SUM('10:16'!Y484)</f>
        <v>0</v>
      </c>
      <c r="Z484" s="93">
        <f>SUM('10:16'!Z484)</f>
        <v>0</v>
      </c>
      <c r="AA484" s="93">
        <f>SUM('10:16'!AA484)</f>
        <v>0</v>
      </c>
      <c r="AB484" s="73"/>
      <c r="AC484" s="54"/>
      <c r="AD484" s="32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436</v>
      </c>
      <c r="C485" s="177" t="s">
        <v>438</v>
      </c>
      <c r="D485" s="17">
        <v>5.04</v>
      </c>
      <c r="E485" s="17"/>
      <c r="F485" s="6"/>
      <c r="G485" s="93">
        <f>SUM('10:16'!G485)</f>
        <v>0</v>
      </c>
      <c r="H485" s="315">
        <f t="shared" si="96"/>
        <v>0</v>
      </c>
      <c r="I485" s="93">
        <f>SUM('10:16'!I485)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2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/>
      <c r="H486" s="325">
        <f t="shared" si="96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/>
      <c r="H487" s="325">
        <f t="shared" si="96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96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SUM('10:16'!G489)</f>
        <v>0</v>
      </c>
      <c r="H489" s="315">
        <f t="shared" si="96"/>
        <v>0</v>
      </c>
      <c r="I489" s="93">
        <f>SUM('10:16'!I489)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SUM('10:16'!O489)</f>
        <v>0</v>
      </c>
      <c r="P489" s="93">
        <f>SUM('10:16'!P489)</f>
        <v>0</v>
      </c>
      <c r="Q489" s="93">
        <f>SUM('10:16'!Q489)</f>
        <v>0</v>
      </c>
      <c r="R489" s="93">
        <f>SUM('10:16'!R489)</f>
        <v>0</v>
      </c>
      <c r="S489" s="93">
        <f>SUM('10:16'!S489)</f>
        <v>0</v>
      </c>
      <c r="T489" s="93">
        <f>SUM('10:16'!T489)</f>
        <v>0</v>
      </c>
      <c r="U489" s="93">
        <f>SUM('10:16'!U489)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SUM('10:16'!X489)</f>
        <v>0</v>
      </c>
      <c r="Y489" s="93">
        <f>SUM('10:16'!Y489)</f>
        <v>0</v>
      </c>
      <c r="Z489" s="93">
        <f>SUM('10:16'!Z489)</f>
        <v>0</v>
      </c>
      <c r="AA489" s="93">
        <f>SUM('10:16'!AA489)</f>
        <v>0</v>
      </c>
      <c r="AB489" s="73"/>
      <c r="AC489" s="54"/>
      <c r="AD489" s="32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712" t="s">
        <v>102</v>
      </c>
      <c r="B490" s="713"/>
      <c r="C490" s="310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2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309"/>
      <c r="D491" s="17">
        <v>3.65</v>
      </c>
      <c r="E491" s="17"/>
      <c r="F491" s="53"/>
      <c r="G491" s="93">
        <f>SUM('10:16'!G491)</f>
        <v>0</v>
      </c>
      <c r="H491" s="315">
        <f>D491*G491</f>
        <v>0</v>
      </c>
      <c r="I491" s="93">
        <f>SUM('10:16'!I491)</f>
        <v>0</v>
      </c>
      <c r="J491" s="31" t="str">
        <f t="array" ref="J491">IF(ISERROR(G491/I491),"",G491/I491)</f>
        <v/>
      </c>
      <c r="K491" s="315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SUM('10:16'!O491)</f>
        <v>0</v>
      </c>
      <c r="P491" s="93">
        <f>SUM('10:16'!P491)</f>
        <v>0</v>
      </c>
      <c r="Q491" s="93">
        <f>SUM('10:16'!Q491)</f>
        <v>0</v>
      </c>
      <c r="R491" s="93">
        <f>SUM('10:16'!R491)</f>
        <v>0</v>
      </c>
      <c r="S491" s="93">
        <f>SUM('10:16'!S491)</f>
        <v>0</v>
      </c>
      <c r="T491" s="93">
        <f>SUM('10:16'!T491)</f>
        <v>0</v>
      </c>
      <c r="U491" s="93">
        <f>SUM('10:16'!U491)</f>
        <v>0</v>
      </c>
      <c r="V491" s="196">
        <f>SUM(X491:AA491)</f>
        <v>0</v>
      </c>
      <c r="W491" s="33" t="str">
        <f t="shared" si="97"/>
        <v/>
      </c>
      <c r="X491" s="93">
        <f>SUM('10:16'!X491)</f>
        <v>0</v>
      </c>
      <c r="Y491" s="93">
        <f>SUM('10:16'!Y491)</f>
        <v>0</v>
      </c>
      <c r="Z491" s="93">
        <f>SUM('10:16'!Z491)</f>
        <v>0</v>
      </c>
      <c r="AA491" s="93">
        <f>SUM('10:16'!AA491)</f>
        <v>0</v>
      </c>
      <c r="AB491" s="73"/>
      <c r="AC491" s="54"/>
      <c r="AD491" s="32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309"/>
      <c r="D492" s="17">
        <v>6.58</v>
      </c>
      <c r="E492" s="17"/>
      <c r="F492" s="6"/>
      <c r="G492" s="93">
        <f>SUM('10:16'!G492)</f>
        <v>0</v>
      </c>
      <c r="H492" s="315">
        <f t="shared" ref="H492:H505" si="98">D492*G492</f>
        <v>0</v>
      </c>
      <c r="I492" s="93">
        <f>SUM('10:16'!I492)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SUM('10:16'!O492)</f>
        <v>0</v>
      </c>
      <c r="P492" s="93">
        <f>SUM('10:16'!P492)</f>
        <v>0</v>
      </c>
      <c r="Q492" s="93">
        <f>SUM('10:16'!Q492)</f>
        <v>0</v>
      </c>
      <c r="R492" s="93">
        <f>SUM('10:16'!R492)</f>
        <v>0</v>
      </c>
      <c r="S492" s="93">
        <f>SUM('10:16'!S492)</f>
        <v>0</v>
      </c>
      <c r="T492" s="93">
        <f>SUM('10:16'!T492)</f>
        <v>0</v>
      </c>
      <c r="U492" s="93">
        <f>SUM('10:16'!U492)</f>
        <v>0</v>
      </c>
      <c r="V492" s="196">
        <f>SUM(X492:AA492)</f>
        <v>0</v>
      </c>
      <c r="W492" s="33" t="str">
        <f t="shared" si="97"/>
        <v/>
      </c>
      <c r="X492" s="93">
        <f>SUM('10:16'!X492)</f>
        <v>0</v>
      </c>
      <c r="Y492" s="93">
        <f>SUM('10:16'!Y492)</f>
        <v>0</v>
      </c>
      <c r="Z492" s="93">
        <f>SUM('10:16'!Z492)</f>
        <v>0</v>
      </c>
      <c r="AA492" s="93">
        <f>SUM('10:16'!AA492)</f>
        <v>0</v>
      </c>
      <c r="AB492" s="73"/>
      <c r="AC492" s="54"/>
      <c r="AD492" s="32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309"/>
      <c r="D493" s="17">
        <v>7.8</v>
      </c>
      <c r="E493" s="17"/>
      <c r="F493" s="6"/>
      <c r="G493" s="93">
        <f>SUM('10:16'!G493)</f>
        <v>0</v>
      </c>
      <c r="H493" s="315">
        <f t="shared" si="98"/>
        <v>0</v>
      </c>
      <c r="I493" s="93">
        <f>SUM('10:16'!I493)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SUM('10:16'!O493)</f>
        <v>0</v>
      </c>
      <c r="P493" s="93">
        <f>SUM('10:16'!P493)</f>
        <v>0</v>
      </c>
      <c r="Q493" s="93">
        <f>SUM('10:16'!Q493)</f>
        <v>0</v>
      </c>
      <c r="R493" s="93">
        <f>SUM('10:16'!R493)</f>
        <v>0</v>
      </c>
      <c r="S493" s="93">
        <f>SUM('10:16'!S493)</f>
        <v>0</v>
      </c>
      <c r="T493" s="93">
        <f>SUM('10:16'!T493)</f>
        <v>0</v>
      </c>
      <c r="U493" s="93">
        <f>SUM('10:16'!U493)</f>
        <v>0</v>
      </c>
      <c r="V493" s="196">
        <f>SUM(X493:AA493)</f>
        <v>0</v>
      </c>
      <c r="W493" s="33" t="str">
        <f t="shared" si="97"/>
        <v/>
      </c>
      <c r="X493" s="93">
        <f>SUM('10:16'!X493)</f>
        <v>0</v>
      </c>
      <c r="Y493" s="93">
        <f>SUM('10:16'!Y493)</f>
        <v>0</v>
      </c>
      <c r="Z493" s="93">
        <f>SUM('10:16'!Z493)</f>
        <v>0</v>
      </c>
      <c r="AA493" s="93">
        <f>SUM('10:16'!AA493)</f>
        <v>0</v>
      </c>
      <c r="AB493" s="73"/>
      <c r="AC493" s="54"/>
      <c r="AD493" s="32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309"/>
      <c r="D494" s="17">
        <v>4.4000000000000004</v>
      </c>
      <c r="E494" s="17"/>
      <c r="F494" s="6"/>
      <c r="G494" s="93">
        <f>SUM('10:16'!G494)</f>
        <v>0</v>
      </c>
      <c r="H494" s="315">
        <f t="shared" si="98"/>
        <v>0</v>
      </c>
      <c r="I494" s="93">
        <f>SUM('10:16'!I494)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SUM('10:16'!O494)</f>
        <v>0</v>
      </c>
      <c r="P494" s="93">
        <f>SUM('10:16'!P494)</f>
        <v>0</v>
      </c>
      <c r="Q494" s="93">
        <f>SUM('10:16'!Q494)</f>
        <v>0</v>
      </c>
      <c r="R494" s="93">
        <f>SUM('10:16'!R494)</f>
        <v>0</v>
      </c>
      <c r="S494" s="93">
        <f>SUM('10:16'!S494)</f>
        <v>0</v>
      </c>
      <c r="T494" s="93">
        <f>SUM('10:16'!T494)</f>
        <v>0</v>
      </c>
      <c r="U494" s="93">
        <f>SUM('10:16'!U494)</f>
        <v>0</v>
      </c>
      <c r="V494" s="196">
        <f>SUM(X494:AA494)</f>
        <v>0</v>
      </c>
      <c r="W494" s="33" t="str">
        <f t="shared" si="97"/>
        <v/>
      </c>
      <c r="X494" s="93">
        <f>SUM('10:16'!X494)</f>
        <v>0</v>
      </c>
      <c r="Y494" s="93">
        <f>SUM('10:16'!Y494)</f>
        <v>0</v>
      </c>
      <c r="Z494" s="93">
        <f>SUM('10:16'!Z494)</f>
        <v>0</v>
      </c>
      <c r="AA494" s="93">
        <f>SUM('10:16'!AA494)</f>
        <v>0</v>
      </c>
      <c r="AB494" s="73"/>
      <c r="AC494" s="54"/>
      <c r="AD494" s="32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348</v>
      </c>
      <c r="C495" s="178" t="s">
        <v>376</v>
      </c>
      <c r="D495" s="17"/>
      <c r="E495" s="17"/>
      <c r="F495" s="6"/>
      <c r="G495" s="93">
        <f>SUM('10:16'!G495)</f>
        <v>0</v>
      </c>
      <c r="H495" s="315">
        <f t="shared" si="98"/>
        <v>0</v>
      </c>
      <c r="I495" s="93">
        <f>SUM('10:16'!I495)</f>
        <v>0</v>
      </c>
      <c r="J495" s="31"/>
      <c r="K495" s="35"/>
      <c r="L495" s="87"/>
      <c r="M495" s="36"/>
      <c r="N495" s="31"/>
      <c r="O495" s="93">
        <f>SUM('10:16'!O495)</f>
        <v>0</v>
      </c>
      <c r="P495" s="93">
        <f>SUM('10:16'!P495)</f>
        <v>0</v>
      </c>
      <c r="Q495" s="93">
        <f>SUM('10:16'!Q495)</f>
        <v>0</v>
      </c>
      <c r="R495" s="93">
        <f>SUM('10:16'!R495)</f>
        <v>0</v>
      </c>
      <c r="S495" s="93">
        <f>SUM('10:16'!S495)</f>
        <v>0</v>
      </c>
      <c r="T495" s="93">
        <f>SUM('10:16'!T495)</f>
        <v>0</v>
      </c>
      <c r="U495" s="93">
        <f>SUM('10:16'!U495)</f>
        <v>0</v>
      </c>
      <c r="V495" s="196"/>
      <c r="W495" s="33"/>
      <c r="X495" s="93">
        <f>SUM('10:16'!X495)</f>
        <v>0</v>
      </c>
      <c r="Y495" s="93">
        <f>SUM('10:16'!Y495)</f>
        <v>0</v>
      </c>
      <c r="Z495" s="93">
        <f>SUM('10:16'!Z495)</f>
        <v>0</v>
      </c>
      <c r="AA495" s="93">
        <f>SUM('10:16'!AA495)</f>
        <v>0</v>
      </c>
      <c r="AB495" s="73"/>
      <c r="AC495" s="54"/>
      <c r="AD495" s="32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309"/>
      <c r="D496" s="17"/>
      <c r="E496" s="17"/>
      <c r="F496" s="6"/>
      <c r="G496" s="93">
        <f>SUM('10:16'!G496)</f>
        <v>0</v>
      </c>
      <c r="H496" s="315">
        <f t="shared" si="98"/>
        <v>0</v>
      </c>
      <c r="I496" s="93">
        <f>SUM('10:16'!I496)</f>
        <v>0</v>
      </c>
      <c r="J496" s="31"/>
      <c r="K496" s="35"/>
      <c r="L496" s="87">
        <v>6</v>
      </c>
      <c r="M496" s="36"/>
      <c r="N496" s="31"/>
      <c r="O496" s="93">
        <f>SUM('10:16'!O496)</f>
        <v>0</v>
      </c>
      <c r="P496" s="93">
        <f>SUM('10:16'!P496)</f>
        <v>0</v>
      </c>
      <c r="Q496" s="93">
        <f>SUM('10:16'!Q496)</f>
        <v>0</v>
      </c>
      <c r="R496" s="93">
        <f>SUM('10:16'!R496)</f>
        <v>0</v>
      </c>
      <c r="S496" s="93">
        <f>SUM('10:16'!S496)</f>
        <v>0</v>
      </c>
      <c r="T496" s="93">
        <f>SUM('10:16'!T496)</f>
        <v>0</v>
      </c>
      <c r="U496" s="93">
        <f>SUM('10:16'!U496)</f>
        <v>0</v>
      </c>
      <c r="V496" s="196"/>
      <c r="W496" s="33"/>
      <c r="X496" s="93">
        <f>SUM('10:16'!X496)</f>
        <v>0</v>
      </c>
      <c r="Y496" s="93">
        <f>SUM('10:16'!Y496)</f>
        <v>0</v>
      </c>
      <c r="Z496" s="93">
        <f>SUM('10:16'!Z496)</f>
        <v>0</v>
      </c>
      <c r="AA496" s="93">
        <f>SUM('10:16'!AA496)</f>
        <v>0</v>
      </c>
      <c r="AB496" s="73"/>
      <c r="AC496" s="54"/>
      <c r="AD496" s="32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309" t="s">
        <v>53</v>
      </c>
      <c r="D497" s="17">
        <v>6.04</v>
      </c>
      <c r="E497" s="17"/>
      <c r="F497" s="6"/>
      <c r="G497" s="93">
        <f>SUM('10:16'!G497)</f>
        <v>0</v>
      </c>
      <c r="H497" s="315">
        <f t="shared" si="98"/>
        <v>0</v>
      </c>
      <c r="I497" s="93">
        <f>SUM('10:16'!I497)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SUM('10:16'!O497)</f>
        <v>0</v>
      </c>
      <c r="P497" s="93">
        <f>SUM('10:16'!P497)</f>
        <v>0</v>
      </c>
      <c r="Q497" s="93">
        <f>SUM('10:16'!Q497)</f>
        <v>0</v>
      </c>
      <c r="R497" s="93">
        <f>SUM('10:16'!R497)</f>
        <v>0</v>
      </c>
      <c r="S497" s="93">
        <f>SUM('10:16'!S497)</f>
        <v>0</v>
      </c>
      <c r="T497" s="93">
        <f>SUM('10:16'!T497)</f>
        <v>0</v>
      </c>
      <c r="U497" s="93">
        <f>SUM('10:16'!U497)</f>
        <v>0</v>
      </c>
      <c r="V497" s="196">
        <f>SUM(X497:AA497)</f>
        <v>0</v>
      </c>
      <c r="W497" s="33" t="str">
        <f>IF(ISERROR(V497/G497),"",V497/G497)</f>
        <v/>
      </c>
      <c r="X497" s="93">
        <f>SUM('10:16'!X497)</f>
        <v>0</v>
      </c>
      <c r="Y497" s="93">
        <f>SUM('10:16'!Y497)</f>
        <v>0</v>
      </c>
      <c r="Z497" s="93">
        <f>SUM('10:16'!Z497)</f>
        <v>0</v>
      </c>
      <c r="AA497" s="93">
        <f>SUM('10:16'!AA497)</f>
        <v>0</v>
      </c>
      <c r="AB497" s="73"/>
      <c r="AC497" s="54"/>
      <c r="AD497" s="32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309" t="s">
        <v>60</v>
      </c>
      <c r="D498" s="17">
        <v>6.04</v>
      </c>
      <c r="E498" s="17"/>
      <c r="F498" s="6"/>
      <c r="G498" s="93">
        <f>SUM('10:16'!G498)</f>
        <v>0</v>
      </c>
      <c r="H498" s="315">
        <f t="shared" si="98"/>
        <v>0</v>
      </c>
      <c r="I498" s="93">
        <f>SUM('10:16'!I498)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SUM('10:16'!O498)</f>
        <v>0</v>
      </c>
      <c r="P498" s="93">
        <f>SUM('10:16'!P498)</f>
        <v>0</v>
      </c>
      <c r="Q498" s="93">
        <f>SUM('10:16'!Q498)</f>
        <v>0</v>
      </c>
      <c r="R498" s="93">
        <f>SUM('10:16'!R498)</f>
        <v>0</v>
      </c>
      <c r="S498" s="93">
        <f>SUM('10:16'!S498)</f>
        <v>0</v>
      </c>
      <c r="T498" s="93">
        <f>SUM('10:16'!T498)</f>
        <v>0</v>
      </c>
      <c r="U498" s="93">
        <f>SUM('10:16'!U498)</f>
        <v>0</v>
      </c>
      <c r="V498" s="196">
        <f>SUM(X498:AA498)</f>
        <v>0</v>
      </c>
      <c r="W498" s="33" t="str">
        <f>IF(ISERROR(V498/G498),"",V498/G498)</f>
        <v/>
      </c>
      <c r="X498" s="93">
        <f>SUM('10:16'!X498)</f>
        <v>0</v>
      </c>
      <c r="Y498" s="93">
        <f>SUM('10:16'!Y498)</f>
        <v>0</v>
      </c>
      <c r="Z498" s="93">
        <f>SUM('10:16'!Z498)</f>
        <v>0</v>
      </c>
      <c r="AA498" s="93">
        <f>SUM('10:16'!AA498)</f>
        <v>0</v>
      </c>
      <c r="AB498" s="73"/>
      <c r="AC498" s="54"/>
      <c r="AD498" s="32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309" t="s">
        <v>53</v>
      </c>
      <c r="D499" s="17"/>
      <c r="E499" s="17"/>
      <c r="F499" s="6"/>
      <c r="G499" s="93">
        <f>SUM('10:16'!G499)</f>
        <v>0</v>
      </c>
      <c r="H499" s="315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21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309" t="s">
        <v>60</v>
      </c>
      <c r="D500" s="17"/>
      <c r="E500" s="17"/>
      <c r="F500" s="6"/>
      <c r="G500" s="93">
        <f>SUM('10:16'!G500)</f>
        <v>0</v>
      </c>
      <c r="H500" s="315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21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SUM('10:16'!G501)</f>
        <v>0</v>
      </c>
      <c r="H501" s="315">
        <f t="shared" si="98"/>
        <v>0</v>
      </c>
      <c r="I501" s="93">
        <f>SUM('10:16'!I501)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SUM('10:16'!O501)</f>
        <v>0</v>
      </c>
      <c r="P501" s="93">
        <f>SUM('10:16'!P501)</f>
        <v>0</v>
      </c>
      <c r="Q501" s="93">
        <f>SUM('10:16'!Q501)</f>
        <v>0</v>
      </c>
      <c r="R501" s="93">
        <f>SUM('10:16'!R501)</f>
        <v>0</v>
      </c>
      <c r="S501" s="93">
        <f>SUM('10:16'!S501)</f>
        <v>0</v>
      </c>
      <c r="T501" s="93">
        <f>SUM('10:16'!T501)</f>
        <v>0</v>
      </c>
      <c r="U501" s="93">
        <f>SUM('10:16'!U501)</f>
        <v>0</v>
      </c>
      <c r="V501" s="196">
        <f>SUM(X501:AA501)</f>
        <v>0</v>
      </c>
      <c r="W501" s="33" t="str">
        <f>IF(ISERROR(V501/G501),"",V501/G501)</f>
        <v/>
      </c>
      <c r="X501" s="93">
        <f>SUM('10:16'!X501)</f>
        <v>0</v>
      </c>
      <c r="Y501" s="93">
        <f>SUM('10:16'!Y501)</f>
        <v>0</v>
      </c>
      <c r="Z501" s="93">
        <f>SUM('10:16'!Z501)</f>
        <v>0</v>
      </c>
      <c r="AA501" s="93">
        <f>SUM('10:16'!AA501)</f>
        <v>0</v>
      </c>
      <c r="AB501" s="73"/>
      <c r="AC501" s="54"/>
      <c r="AD501" s="32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SUM('10:16'!G502)</f>
        <v>0</v>
      </c>
      <c r="H502" s="315">
        <f t="shared" si="98"/>
        <v>0</v>
      </c>
      <c r="I502" s="93">
        <f>SUM('10:16'!I502)</f>
        <v>0</v>
      </c>
      <c r="J502" s="31"/>
      <c r="K502" s="35"/>
      <c r="L502" s="87"/>
      <c r="M502" s="36"/>
      <c r="N502" s="31"/>
      <c r="O502" s="93">
        <f>SUM('10:16'!O502)</f>
        <v>0</v>
      </c>
      <c r="P502" s="93">
        <f>SUM('10:16'!P502)</f>
        <v>0</v>
      </c>
      <c r="Q502" s="93">
        <f>SUM('10:16'!Q502)</f>
        <v>0</v>
      </c>
      <c r="R502" s="93">
        <f>SUM('10:16'!R502)</f>
        <v>0</v>
      </c>
      <c r="S502" s="93">
        <f>SUM('10:16'!S502)</f>
        <v>0</v>
      </c>
      <c r="T502" s="93">
        <f>SUM('10:16'!T502)</f>
        <v>0</v>
      </c>
      <c r="U502" s="93">
        <f>SUM('10:16'!U502)</f>
        <v>0</v>
      </c>
      <c r="V502" s="196"/>
      <c r="W502" s="33"/>
      <c r="X502" s="93">
        <f>SUM('10:16'!X502)</f>
        <v>0</v>
      </c>
      <c r="Y502" s="93">
        <f>SUM('10:16'!Y502)</f>
        <v>0</v>
      </c>
      <c r="Z502" s="93">
        <f>SUM('10:16'!Z502)</f>
        <v>0</v>
      </c>
      <c r="AA502" s="93">
        <f>SUM('10:16'!AA502)</f>
        <v>0</v>
      </c>
      <c r="AB502" s="73"/>
      <c r="AC502" s="54"/>
      <c r="AD502" s="32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311" t="s">
        <v>159</v>
      </c>
      <c r="C503" s="16"/>
      <c r="D503" s="17">
        <v>4.5</v>
      </c>
      <c r="E503" s="17"/>
      <c r="F503" s="6"/>
      <c r="G503" s="93">
        <f>SUM('10:16'!G503)</f>
        <v>0</v>
      </c>
      <c r="H503" s="315">
        <f t="shared" si="98"/>
        <v>0</v>
      </c>
      <c r="I503" s="93">
        <f>SUM('10:16'!I503)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2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311" t="s">
        <v>160</v>
      </c>
      <c r="C504" s="16"/>
      <c r="D504" s="17">
        <v>4.5</v>
      </c>
      <c r="E504" s="17"/>
      <c r="F504" s="6"/>
      <c r="G504" s="93">
        <f>SUM('10:16'!G504)</f>
        <v>0</v>
      </c>
      <c r="H504" s="315">
        <f t="shared" si="98"/>
        <v>0</v>
      </c>
      <c r="I504" s="93">
        <f>SUM('10:16'!I504)</f>
        <v>0</v>
      </c>
      <c r="J504" s="31"/>
      <c r="K504" s="35"/>
      <c r="L504" s="87"/>
      <c r="M504" s="36"/>
      <c r="N504" s="31"/>
      <c r="O504" s="93">
        <f>SUM('10:16'!O504)</f>
        <v>0</v>
      </c>
      <c r="P504" s="93">
        <f>SUM('10:16'!P504)</f>
        <v>0</v>
      </c>
      <c r="Q504" s="93">
        <f>SUM('10:16'!Q504)</f>
        <v>0</v>
      </c>
      <c r="R504" s="93">
        <f>SUM('10:16'!R504)</f>
        <v>0</v>
      </c>
      <c r="S504" s="93">
        <f>SUM('10:16'!S504)</f>
        <v>0</v>
      </c>
      <c r="T504" s="93">
        <f>SUM('10:16'!T504)</f>
        <v>0</v>
      </c>
      <c r="U504" s="93">
        <f>SUM('10:16'!U504)</f>
        <v>0</v>
      </c>
      <c r="V504" s="196"/>
      <c r="W504" s="33"/>
      <c r="X504" s="93">
        <f>SUM('10:16'!X504)</f>
        <v>0</v>
      </c>
      <c r="Y504" s="93">
        <f>SUM('10:16'!Y504)</f>
        <v>0</v>
      </c>
      <c r="Z504" s="93">
        <f>SUM('10:16'!Z504)</f>
        <v>0</v>
      </c>
      <c r="AA504" s="93">
        <f>SUM('10:16'!AA504)</f>
        <v>0</v>
      </c>
      <c r="AB504" s="73"/>
      <c r="AC504" s="54"/>
      <c r="AD504" s="32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311"/>
      <c r="C505" s="16"/>
      <c r="D505" s="17"/>
      <c r="E505" s="17"/>
      <c r="F505" s="6"/>
      <c r="G505" s="93">
        <f>SUM('10:16'!G505)</f>
        <v>0</v>
      </c>
      <c r="H505" s="315">
        <f t="shared" si="98"/>
        <v>0</v>
      </c>
      <c r="I505" s="93">
        <f>SUM('10:16'!I505)</f>
        <v>0</v>
      </c>
      <c r="J505" s="31"/>
      <c r="K505" s="35"/>
      <c r="L505" s="87"/>
      <c r="M505" s="36"/>
      <c r="N505" s="31"/>
      <c r="O505" s="93">
        <f>SUM('10:16'!O505)</f>
        <v>0</v>
      </c>
      <c r="P505" s="93">
        <f>SUM('10:16'!P505)</f>
        <v>0</v>
      </c>
      <c r="Q505" s="93">
        <f>SUM('10:16'!Q505)</f>
        <v>0</v>
      </c>
      <c r="R505" s="93">
        <f>SUM('10:16'!R505)</f>
        <v>0</v>
      </c>
      <c r="S505" s="93">
        <f>SUM('10:16'!S505)</f>
        <v>0</v>
      </c>
      <c r="T505" s="93">
        <f>SUM('10:16'!T505)</f>
        <v>0</v>
      </c>
      <c r="U505" s="93">
        <f>SUM('10:16'!U505)</f>
        <v>0</v>
      </c>
      <c r="V505" s="196"/>
      <c r="W505" s="33"/>
      <c r="X505" s="93">
        <f>SUM('10:16'!X505)</f>
        <v>0</v>
      </c>
      <c r="Y505" s="93">
        <f>SUM('10:16'!Y505)</f>
        <v>0</v>
      </c>
      <c r="Z505" s="93">
        <f>SUM('10:16'!Z505)</f>
        <v>0</v>
      </c>
      <c r="AA505" s="93">
        <f>SUM('10:16'!AA505)</f>
        <v>0</v>
      </c>
      <c r="AB505" s="73"/>
      <c r="AC505" s="54"/>
      <c r="AD505" s="32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712" t="s">
        <v>106</v>
      </c>
      <c r="B506" s="713"/>
      <c r="C506" s="310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99">SUM(M491:M501)</f>
        <v>0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714" t="s">
        <v>108</v>
      </c>
      <c r="B507" s="715"/>
      <c r="C507" s="715"/>
      <c r="D507" s="715"/>
      <c r="E507" s="715"/>
      <c r="F507" s="716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00">SUM(M370,M428,M463,M479,M490,M506)</f>
        <v>0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21"/>
      <c r="AE507" s="77"/>
      <c r="AF507" s="77"/>
      <c r="AG507" s="77"/>
      <c r="AH507" s="77"/>
      <c r="AI507" s="57"/>
      <c r="AJ507" s="57"/>
      <c r="AK507" s="57"/>
      <c r="AL507" s="717"/>
      <c r="AM507" s="717"/>
      <c r="AN507" s="717"/>
      <c r="AO507" s="717"/>
      <c r="AP507" s="717"/>
      <c r="AQ507" s="717"/>
      <c r="AR507" s="717"/>
      <c r="AS507" s="717"/>
      <c r="AT507" s="717"/>
      <c r="AU507" s="717"/>
      <c r="AV507" s="717"/>
      <c r="AW507" s="717"/>
      <c r="AX507" s="717"/>
      <c r="AY507" s="717"/>
      <c r="AZ507" s="717"/>
      <c r="BA507" s="717"/>
    </row>
    <row r="508" spans="1:53" ht="15.75" customHeight="1">
      <c r="A508" s="616" t="s">
        <v>497</v>
      </c>
      <c r="B508" s="313" t="s">
        <v>110</v>
      </c>
      <c r="C508" s="695" t="s">
        <v>111</v>
      </c>
      <c r="D508" s="695"/>
      <c r="E508" s="705" t="s">
        <v>112</v>
      </c>
      <c r="F508" s="705"/>
      <c r="G508" s="675" t="s">
        <v>113</v>
      </c>
      <c r="H508" s="675"/>
      <c r="I508" s="705" t="s">
        <v>114</v>
      </c>
      <c r="J508" s="705"/>
      <c r="K508" s="705" t="s">
        <v>36</v>
      </c>
      <c r="L508" s="705"/>
      <c r="M508" s="705" t="s">
        <v>115</v>
      </c>
      <c r="N508" s="705"/>
      <c r="O508" s="705" t="s">
        <v>116</v>
      </c>
      <c r="P508" s="675" t="s">
        <v>117</v>
      </c>
      <c r="Q508" s="675"/>
      <c r="R508" s="675" t="s">
        <v>36</v>
      </c>
      <c r="S508" s="675"/>
      <c r="T508" s="675" t="s">
        <v>118</v>
      </c>
      <c r="U508" s="675"/>
      <c r="V508" s="675" t="s">
        <v>119</v>
      </c>
      <c r="W508" s="675"/>
      <c r="X508" s="675" t="s">
        <v>36</v>
      </c>
      <c r="Y508" s="675"/>
      <c r="Z508" s="675" t="s">
        <v>118</v>
      </c>
      <c r="AA508" s="675"/>
      <c r="AB508" s="12"/>
      <c r="AC508" s="12"/>
      <c r="AD508" s="12"/>
      <c r="AE508" s="3"/>
      <c r="AF508" s="3"/>
      <c r="AG508" s="3"/>
      <c r="AH508" s="319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17"/>
      <c r="B509" s="313" t="s">
        <v>120</v>
      </c>
      <c r="C509" s="710">
        <f>SUM('10:16'!C509)</f>
        <v>0</v>
      </c>
      <c r="D509" s="711"/>
      <c r="E509" s="709">
        <f>D509*11</f>
        <v>0</v>
      </c>
      <c r="F509" s="709"/>
      <c r="G509" s="584">
        <v>0</v>
      </c>
      <c r="H509" s="585"/>
      <c r="I509" s="705">
        <f>G509*11</f>
        <v>0</v>
      </c>
      <c r="J509" s="705"/>
      <c r="K509" s="705">
        <f>E509-I509</f>
        <v>0</v>
      </c>
      <c r="L509" s="705"/>
      <c r="M509" s="707" t="str">
        <f>IF(ISERROR(K509/E509),"",K509/E509)</f>
        <v/>
      </c>
      <c r="N509" s="707"/>
      <c r="O509" s="705"/>
      <c r="P509" s="675" t="s">
        <v>70</v>
      </c>
      <c r="Q509" s="675"/>
      <c r="R509" s="698">
        <f>SUM(O370:U370)</f>
        <v>0</v>
      </c>
      <c r="S509" s="698"/>
      <c r="T509" s="706" t="str">
        <f t="array" ref="T509">IF(ISERROR(R509/R516),"",R509/R516)</f>
        <v/>
      </c>
      <c r="U509" s="706"/>
      <c r="V509" s="675" t="s">
        <v>41</v>
      </c>
      <c r="W509" s="675"/>
      <c r="X509" s="698">
        <f>SUM(O370,O428,O463,O479,O490,O506)</f>
        <v>0</v>
      </c>
      <c r="Y509" s="698"/>
      <c r="Z509" s="706" t="str">
        <f t="array" ref="Z509">IF(ISERROR(X509/X516),"",X509/X516)</f>
        <v/>
      </c>
      <c r="AA509" s="706"/>
      <c r="AB509" s="12"/>
      <c r="AC509" s="22"/>
      <c r="AD509" s="22"/>
      <c r="AE509" s="3"/>
      <c r="AF509" s="3"/>
      <c r="AG509" s="3"/>
      <c r="AH509" s="321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617"/>
      <c r="B510" s="313" t="s">
        <v>121</v>
      </c>
      <c r="C510" s="710">
        <f>SUM('10:16'!C510)</f>
        <v>0</v>
      </c>
      <c r="D510" s="711"/>
      <c r="E510" s="709">
        <f>D510*11</f>
        <v>0</v>
      </c>
      <c r="F510" s="709"/>
      <c r="G510" s="584">
        <v>0</v>
      </c>
      <c r="H510" s="585"/>
      <c r="I510" s="705">
        <f>G510*11</f>
        <v>0</v>
      </c>
      <c r="J510" s="705"/>
      <c r="K510" s="705">
        <f>E510-I510</f>
        <v>0</v>
      </c>
      <c r="L510" s="705"/>
      <c r="M510" s="707" t="str">
        <f>IF(ISERROR(K510/E510),"",K510/E510)</f>
        <v/>
      </c>
      <c r="N510" s="707"/>
      <c r="O510" s="705"/>
      <c r="P510" s="675" t="s">
        <v>86</v>
      </c>
      <c r="Q510" s="675"/>
      <c r="R510" s="698">
        <f>SUM(O428:U428)</f>
        <v>0</v>
      </c>
      <c r="S510" s="698"/>
      <c r="T510" s="706" t="str">
        <f>IF(ISERROR(R510/R516),"",R510/R516)</f>
        <v/>
      </c>
      <c r="U510" s="706"/>
      <c r="V510" s="675" t="s">
        <v>42</v>
      </c>
      <c r="W510" s="675"/>
      <c r="X510" s="698">
        <f>SUM(O371,O429,O464,O480,O491,O507)</f>
        <v>0</v>
      </c>
      <c r="Y510" s="698"/>
      <c r="Z510" s="706" t="str">
        <f>IF(ISERROR(X510/X516),"",X510/X516)</f>
        <v/>
      </c>
      <c r="AA510" s="706"/>
      <c r="AB510" s="12"/>
      <c r="AC510" s="22"/>
      <c r="AD510" s="22"/>
      <c r="AE510" s="3"/>
      <c r="AF510" s="3"/>
      <c r="AG510" s="3"/>
      <c r="AH510" s="321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617"/>
      <c r="B511" s="313" t="s">
        <v>122</v>
      </c>
      <c r="C511" s="710">
        <f>SUM('10:16'!C511)</f>
        <v>0</v>
      </c>
      <c r="D511" s="711"/>
      <c r="E511" s="709">
        <f>D511*11</f>
        <v>0</v>
      </c>
      <c r="F511" s="709"/>
      <c r="G511" s="584">
        <v>0</v>
      </c>
      <c r="H511" s="585"/>
      <c r="I511" s="705">
        <f>G511*11</f>
        <v>0</v>
      </c>
      <c r="J511" s="705"/>
      <c r="K511" s="705">
        <f>E511-I511</f>
        <v>0</v>
      </c>
      <c r="L511" s="705"/>
      <c r="M511" s="707" t="str">
        <f>IF(ISERROR(K511/E511),"",K511/E511)</f>
        <v/>
      </c>
      <c r="N511" s="707"/>
      <c r="O511" s="705"/>
      <c r="P511" s="675" t="s">
        <v>92</v>
      </c>
      <c r="Q511" s="675"/>
      <c r="R511" s="698">
        <f>SUM(O463:U463)</f>
        <v>0</v>
      </c>
      <c r="S511" s="698"/>
      <c r="T511" s="706" t="str">
        <f>IF(ISERROR(R511/R516),"",R511/R516)</f>
        <v/>
      </c>
      <c r="U511" s="706"/>
      <c r="V511" s="675" t="s">
        <v>43</v>
      </c>
      <c r="W511" s="675"/>
      <c r="X511" s="698">
        <f>SUM(O373,O430,O465,O481,O492,O508)</f>
        <v>0</v>
      </c>
      <c r="Y511" s="698"/>
      <c r="Z511" s="706" t="str">
        <f>IF(ISERROR(X511/X516),"",X511/X516)</f>
        <v/>
      </c>
      <c r="AA511" s="706"/>
      <c r="AB511" s="12"/>
      <c r="AC511" s="22"/>
      <c r="AD511" s="22"/>
      <c r="AE511" s="3"/>
      <c r="AF511" s="3"/>
      <c r="AG511" s="321"/>
      <c r="AH511" s="321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617"/>
      <c r="B512" s="313" t="s">
        <v>47</v>
      </c>
      <c r="C512" s="599">
        <v>1</v>
      </c>
      <c r="D512" s="600"/>
      <c r="E512" s="709">
        <f>D512*11</f>
        <v>0</v>
      </c>
      <c r="F512" s="709"/>
      <c r="G512" s="584">
        <v>1</v>
      </c>
      <c r="H512" s="585"/>
      <c r="I512" s="705">
        <f>G512*11</f>
        <v>11</v>
      </c>
      <c r="J512" s="705"/>
      <c r="K512" s="705">
        <f>E512-I512</f>
        <v>-11</v>
      </c>
      <c r="L512" s="705"/>
      <c r="M512" s="707" t="str">
        <f>IF(ISERROR(K512/E512),"",K512/E512)</f>
        <v/>
      </c>
      <c r="N512" s="707"/>
      <c r="O512" s="705"/>
      <c r="P512" s="675" t="s">
        <v>99</v>
      </c>
      <c r="Q512" s="675"/>
      <c r="R512" s="698">
        <f>SUM(O479:U479)</f>
        <v>0</v>
      </c>
      <c r="S512" s="698"/>
      <c r="T512" s="706" t="str">
        <f>IF(ISERROR(R512/R516),"",R512/R516)</f>
        <v/>
      </c>
      <c r="U512" s="706"/>
      <c r="V512" s="675" t="s">
        <v>44</v>
      </c>
      <c r="W512" s="675"/>
      <c r="X512" s="698">
        <f>SUM(O374,O431,O466,O482,O493,O509)</f>
        <v>0</v>
      </c>
      <c r="Y512" s="698"/>
      <c r="Z512" s="706" t="str">
        <f>IF(ISERROR(X512/X516),"",X512/X516)</f>
        <v/>
      </c>
      <c r="AA512" s="706"/>
      <c r="AB512" s="12"/>
      <c r="AC512" s="22"/>
      <c r="AD512" s="22"/>
      <c r="AE512" s="3"/>
      <c r="AF512" s="3"/>
      <c r="AG512" s="321"/>
      <c r="AH512" s="321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618"/>
      <c r="B513" s="313" t="s">
        <v>123</v>
      </c>
      <c r="C513" s="708">
        <f>SUM(C509:D512)</f>
        <v>1</v>
      </c>
      <c r="D513" s="705"/>
      <c r="E513" s="705">
        <f>SUM(F509:F512)</f>
        <v>0</v>
      </c>
      <c r="F513" s="705"/>
      <c r="G513" s="708">
        <f>SUM(G509:H512)</f>
        <v>1</v>
      </c>
      <c r="H513" s="705"/>
      <c r="I513" s="705">
        <f>SUM(I509:J512)</f>
        <v>11</v>
      </c>
      <c r="J513" s="705"/>
      <c r="K513" s="705">
        <f>SUM(K509:L512)</f>
        <v>-11</v>
      </c>
      <c r="L513" s="705"/>
      <c r="M513" s="707" t="str">
        <f>IF(ISERROR(K513/E513),"",K513/E513)</f>
        <v/>
      </c>
      <c r="N513" s="707"/>
      <c r="O513" s="705"/>
      <c r="P513" s="675" t="s">
        <v>102</v>
      </c>
      <c r="Q513" s="675"/>
      <c r="R513" s="698">
        <f>SUM(O490:U490)</f>
        <v>0</v>
      </c>
      <c r="S513" s="698"/>
      <c r="T513" s="706" t="str">
        <f>IF(ISERROR(R513/R516),"",R513/R516)</f>
        <v/>
      </c>
      <c r="U513" s="706"/>
      <c r="V513" s="675" t="s">
        <v>45</v>
      </c>
      <c r="W513" s="675"/>
      <c r="X513" s="698">
        <f>SUM(O375,O432,O467,O483,O494,O510)</f>
        <v>0</v>
      </c>
      <c r="Y513" s="698"/>
      <c r="Z513" s="706" t="str">
        <f>IF(ISERROR(X513/X516),"",X513/X516)</f>
        <v/>
      </c>
      <c r="AA513" s="706"/>
      <c r="AB513" s="12"/>
      <c r="AC513" s="22"/>
      <c r="AD513" s="22"/>
      <c r="AE513" s="3"/>
      <c r="AF513" s="3"/>
      <c r="AG513" s="321"/>
      <c r="AH513" s="321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18"/>
      <c r="AV513" s="318"/>
      <c r="AW513" s="318"/>
      <c r="AX513" s="318"/>
      <c r="AY513" s="318"/>
      <c r="AZ513" s="318"/>
      <c r="BA513" s="318"/>
    </row>
    <row r="514" spans="1:53" ht="17.25">
      <c r="A514" s="263" t="s">
        <v>498</v>
      </c>
      <c r="B514" s="313">
        <f>G507</f>
        <v>0</v>
      </c>
      <c r="C514" s="698" t="s">
        <v>155</v>
      </c>
      <c r="D514" s="698"/>
      <c r="E514" s="675">
        <f>H507</f>
        <v>0</v>
      </c>
      <c r="F514" s="675"/>
      <c r="G514" s="675" t="s">
        <v>34</v>
      </c>
      <c r="H514" s="675"/>
      <c r="I514" s="704" t="str">
        <f>L507</f>
        <v/>
      </c>
      <c r="J514" s="704"/>
      <c r="K514" s="705" t="s">
        <v>32</v>
      </c>
      <c r="L514" s="705"/>
      <c r="M514" s="704" t="str">
        <f>J507</f>
        <v/>
      </c>
      <c r="N514" s="704"/>
      <c r="O514" s="705"/>
      <c r="P514" s="675" t="s">
        <v>106</v>
      </c>
      <c r="Q514" s="675"/>
      <c r="R514" s="698">
        <f>SUM(O506:U506)</f>
        <v>0</v>
      </c>
      <c r="S514" s="698"/>
      <c r="T514" s="706" t="str">
        <f>IF(ISERROR(R514/R516),"",R514/R516)</f>
        <v/>
      </c>
      <c r="U514" s="706"/>
      <c r="V514" s="675" t="s">
        <v>46</v>
      </c>
      <c r="W514" s="675"/>
      <c r="X514" s="698">
        <f>SUM(O376,O433,O468,O484,O495,O511)</f>
        <v>0</v>
      </c>
      <c r="Y514" s="698"/>
      <c r="Z514" s="706" t="str">
        <f>IF(ISERROR(X514/X516),"",X514/X516)</f>
        <v/>
      </c>
      <c r="AA514" s="706"/>
      <c r="AB514" s="12"/>
      <c r="AC514" s="22"/>
      <c r="AD514" s="22"/>
      <c r="AE514" s="3"/>
      <c r="AF514" s="3"/>
      <c r="AG514" s="321"/>
      <c r="AH514" s="321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18"/>
      <c r="AV514" s="318"/>
      <c r="AW514" s="318"/>
      <c r="AX514" s="318"/>
      <c r="AY514" s="318"/>
      <c r="AZ514" s="318"/>
      <c r="BA514" s="318"/>
    </row>
    <row r="515" spans="1:53" ht="15.75" customHeight="1">
      <c r="A515" s="264" t="s">
        <v>499</v>
      </c>
      <c r="B515" s="313">
        <f>I507+C513</f>
        <v>1</v>
      </c>
      <c r="C515" s="675" t="s">
        <v>114</v>
      </c>
      <c r="D515" s="675"/>
      <c r="E515" s="695">
        <f>K507+I513</f>
        <v>11</v>
      </c>
      <c r="F515" s="695"/>
      <c r="G515" s="675" t="s">
        <v>150</v>
      </c>
      <c r="H515" s="675"/>
      <c r="I515" s="704">
        <f>B515-E515</f>
        <v>-10</v>
      </c>
      <c r="J515" s="704"/>
      <c r="K515" s="705" t="s">
        <v>151</v>
      </c>
      <c r="L515" s="705"/>
      <c r="M515" s="707">
        <f>IF(ISERROR(I515/B515),"",I515/B515)</f>
        <v>-10</v>
      </c>
      <c r="N515" s="707"/>
      <c r="O515" s="705"/>
      <c r="P515" s="675" t="s">
        <v>107</v>
      </c>
      <c r="Q515" s="675"/>
      <c r="R515" s="698"/>
      <c r="S515" s="698"/>
      <c r="T515" s="706" t="str">
        <f>IF(ISERROR(R515/R516),"",R515/R516)</f>
        <v/>
      </c>
      <c r="U515" s="706"/>
      <c r="V515" s="675" t="s">
        <v>47</v>
      </c>
      <c r="W515" s="675"/>
      <c r="X515" s="698">
        <f>SUM(O377,O434,O469,O489,O496,O512)</f>
        <v>0</v>
      </c>
      <c r="Y515" s="698"/>
      <c r="Z515" s="706" t="str">
        <f>IF(ISERROR(X515/X516),"",X515/X516)</f>
        <v/>
      </c>
      <c r="AA515" s="706"/>
      <c r="AB515" s="12"/>
      <c r="AC515" s="22"/>
      <c r="AD515" s="22"/>
      <c r="AE515" s="3"/>
      <c r="AF515" s="3"/>
      <c r="AG515" s="321"/>
      <c r="AH515" s="321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18"/>
      <c r="AV515" s="318"/>
      <c r="AW515" s="318"/>
      <c r="AX515" s="318"/>
      <c r="AY515" s="318"/>
      <c r="AZ515" s="318"/>
      <c r="BA515" s="318"/>
    </row>
    <row r="516" spans="1:53" ht="15.75" customHeight="1">
      <c r="A516" s="264" t="s">
        <v>501</v>
      </c>
      <c r="B516" s="313">
        <f>N507</f>
        <v>0</v>
      </c>
      <c r="C516" s="675" t="s">
        <v>149</v>
      </c>
      <c r="D516" s="675"/>
      <c r="E516" s="706">
        <f>IF(ISERROR(B516/B515),"",B516/B515)</f>
        <v>0</v>
      </c>
      <c r="F516" s="706"/>
      <c r="G516" s="675" t="s">
        <v>158</v>
      </c>
      <c r="H516" s="675"/>
      <c r="I516" s="705">
        <f>V507</f>
        <v>0</v>
      </c>
      <c r="J516" s="705"/>
      <c r="K516" s="705" t="s">
        <v>156</v>
      </c>
      <c r="L516" s="705"/>
      <c r="M516" s="707" t="str">
        <f t="array" ref="M516">IF(ISERROR(I516/B514),"",I516/B514)</f>
        <v/>
      </c>
      <c r="N516" s="707"/>
      <c r="O516" s="705"/>
      <c r="P516" s="675" t="s">
        <v>123</v>
      </c>
      <c r="Q516" s="675"/>
      <c r="R516" s="698">
        <f>SUM(R509:S515)</f>
        <v>0</v>
      </c>
      <c r="S516" s="698"/>
      <c r="T516" s="706">
        <f>SUM(T509:U515)</f>
        <v>0</v>
      </c>
      <c r="U516" s="706"/>
      <c r="V516" s="675" t="s">
        <v>123</v>
      </c>
      <c r="W516" s="675"/>
      <c r="X516" s="698">
        <f>SUM(X509:Y515)</f>
        <v>0</v>
      </c>
      <c r="Y516" s="698"/>
      <c r="Z516" s="706">
        <f>SUM(Z509:AA515)</f>
        <v>0</v>
      </c>
      <c r="AA516" s="706"/>
      <c r="AB516" s="12"/>
      <c r="AC516" s="22"/>
      <c r="AD516" s="22"/>
      <c r="AE516" s="3"/>
      <c r="AF516" s="3"/>
      <c r="AG516" s="321"/>
      <c r="AH516" s="321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18"/>
      <c r="AV516" s="318"/>
      <c r="AW516" s="318"/>
      <c r="AX516" s="318"/>
      <c r="AY516" s="318"/>
      <c r="AZ516" s="318"/>
      <c r="BA516" s="318"/>
    </row>
    <row r="517" spans="1:53" ht="17.25">
      <c r="A517" s="283" t="s">
        <v>502</v>
      </c>
      <c r="B517" s="317"/>
      <c r="C517" s="7"/>
      <c r="D517" s="7"/>
      <c r="E517" s="15"/>
      <c r="F517" s="15"/>
      <c r="G517" s="699" t="str">
        <f>IF(ISERROR(#REF!/#REF!),"",#REF!/#REF!)</f>
        <v/>
      </c>
      <c r="H517" s="699"/>
      <c r="I517" s="699"/>
      <c r="J517" s="8"/>
      <c r="K517" s="47"/>
      <c r="L517" s="12"/>
      <c r="M517" s="12"/>
      <c r="N517" s="699" t="str">
        <f>IF(ISERROR(G517/#REF!),"",G517/#REF!)</f>
        <v/>
      </c>
      <c r="O517" s="699"/>
      <c r="P517" s="699"/>
      <c r="Q517" s="699"/>
      <c r="R517" s="699"/>
      <c r="S517" s="321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317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98" t="s">
        <v>157</v>
      </c>
      <c r="B519" s="698"/>
      <c r="C519" s="695">
        <f>SUM(B171,B342,B514)</f>
        <v>36148</v>
      </c>
      <c r="D519" s="695"/>
      <c r="E519" s="698" t="s">
        <v>124</v>
      </c>
      <c r="F519" s="698"/>
      <c r="G519" s="695">
        <f>SUM(E171,E342,E514)</f>
        <v>221917.91</v>
      </c>
      <c r="H519" s="695"/>
      <c r="I519" s="675" t="s">
        <v>34</v>
      </c>
      <c r="J519" s="698"/>
      <c r="K519" s="700">
        <f>IF(ISERROR(C519/G520),"",C519/G520)</f>
        <v>10.22694753960756</v>
      </c>
      <c r="L519" s="701"/>
      <c r="M519" s="675" t="s">
        <v>32</v>
      </c>
      <c r="N519" s="675"/>
      <c r="O519" s="702">
        <f t="array" ref="O519">IF(ISERROR(C519/C520),"",C519/C520)</f>
        <v>13.075782239102912</v>
      </c>
      <c r="P519" s="703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75" t="s">
        <v>125</v>
      </c>
      <c r="B520" s="675"/>
      <c r="C520" s="695">
        <f>SUM(B172,B343,B515)</f>
        <v>2764.5</v>
      </c>
      <c r="D520" s="695"/>
      <c r="E520" s="675" t="s">
        <v>114</v>
      </c>
      <c r="F520" s="675"/>
      <c r="G520" s="695">
        <f>SUM(E172,E343,E515)</f>
        <v>3534.5834971778017</v>
      </c>
      <c r="H520" s="695"/>
      <c r="I520" s="682" t="s">
        <v>150</v>
      </c>
      <c r="J520" s="683"/>
      <c r="K520" s="686">
        <f>C520-G520</f>
        <v>-770.08349717780175</v>
      </c>
      <c r="L520" s="685"/>
      <c r="M520" s="686" t="s">
        <v>151</v>
      </c>
      <c r="N520" s="685"/>
      <c r="O520" s="696">
        <f>IF(ISERROR(K520/C520),"",K520/C520)</f>
        <v>-0.27856158335243325</v>
      </c>
      <c r="P520" s="697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82" t="s">
        <v>148</v>
      </c>
      <c r="B521" s="683"/>
      <c r="C521" s="695">
        <f>SUM(B173,B344,B516)</f>
        <v>0</v>
      </c>
      <c r="D521" s="695"/>
      <c r="E521" s="682" t="s">
        <v>149</v>
      </c>
      <c r="F521" s="683"/>
      <c r="G521" s="696">
        <f>IF(ISERROR(C521/C520),"",C521/C520)</f>
        <v>0</v>
      </c>
      <c r="H521" s="697"/>
      <c r="I521" s="675" t="s">
        <v>126</v>
      </c>
      <c r="J521" s="698"/>
      <c r="K521" s="695">
        <f>SUM(I173,I344,I516)</f>
        <v>0</v>
      </c>
      <c r="L521" s="695"/>
      <c r="M521" s="698" t="s">
        <v>127</v>
      </c>
      <c r="N521" s="698"/>
      <c r="O521" s="696">
        <f t="array" ref="O521">IF(ISERROR(K521/C519),"",K521/C519)</f>
        <v>0</v>
      </c>
      <c r="P521" s="697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21"/>
      <c r="H522" s="22"/>
      <c r="I522" s="321"/>
      <c r="J522" s="8"/>
      <c r="K522" s="54"/>
      <c r="L522" s="319"/>
      <c r="M522" s="319"/>
      <c r="N522" s="15"/>
      <c r="O522" s="15"/>
      <c r="P522" s="15"/>
      <c r="Q522" s="15"/>
      <c r="R522" s="15"/>
      <c r="S522" s="15"/>
      <c r="T522" s="319"/>
      <c r="U522" s="319"/>
      <c r="V522" s="201"/>
      <c r="W522" s="319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82" t="s">
        <v>130</v>
      </c>
      <c r="B523" s="683"/>
      <c r="C523" s="682" t="s">
        <v>131</v>
      </c>
      <c r="D523" s="683"/>
      <c r="E523" s="682" t="s">
        <v>118</v>
      </c>
      <c r="F523" s="683"/>
      <c r="G523" s="689" t="s">
        <v>116</v>
      </c>
      <c r="H523" s="690"/>
      <c r="I523" s="682" t="s">
        <v>117</v>
      </c>
      <c r="J523" s="685"/>
      <c r="K523" s="682" t="s">
        <v>14</v>
      </c>
      <c r="L523" s="683"/>
      <c r="M523" s="682" t="s">
        <v>118</v>
      </c>
      <c r="N523" s="683"/>
      <c r="O523" s="675" t="s">
        <v>119</v>
      </c>
      <c r="P523" s="675"/>
      <c r="Q523" s="682" t="s">
        <v>14</v>
      </c>
      <c r="R523" s="683"/>
      <c r="S523" s="682" t="s">
        <v>118</v>
      </c>
      <c r="T523" s="683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87" t="s">
        <v>70</v>
      </c>
      <c r="B524" s="683"/>
      <c r="C524" s="684">
        <f>SUM(G28,G199,G370)</f>
        <v>3951</v>
      </c>
      <c r="D524" s="683"/>
      <c r="E524" s="678">
        <f>IF(ISERROR(C524/C530),"",C524/C530)</f>
        <v>0.10930065287152817</v>
      </c>
      <c r="F524" s="679"/>
      <c r="G524" s="691"/>
      <c r="H524" s="692"/>
      <c r="I524" s="680" t="s">
        <v>15</v>
      </c>
      <c r="J524" s="688"/>
      <c r="K524" s="686">
        <f t="shared" ref="K524:K529" si="101">SUM(R166,U337,U509)</f>
        <v>0</v>
      </c>
      <c r="L524" s="685"/>
      <c r="M524" s="678" t="str">
        <f t="array" ref="M524">IF(ISERROR(K524/K530),"",K524/K530)</f>
        <v/>
      </c>
      <c r="N524" s="679"/>
      <c r="O524" s="675" t="s">
        <v>41</v>
      </c>
      <c r="P524" s="675"/>
      <c r="Q524" s="676">
        <f t="shared" ref="Q524:Q529" si="102">SUM(X166,AA337,AA509)</f>
        <v>0</v>
      </c>
      <c r="R524" s="677"/>
      <c r="S524" s="678" t="str">
        <f t="array" ref="S524">IF(ISERROR(Q524/Q530),"",Q524/Q530)</f>
        <v/>
      </c>
      <c r="T524" s="679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87" t="s">
        <v>86</v>
      </c>
      <c r="B525" s="683"/>
      <c r="C525" s="682">
        <f>SUM(G86,G257,G428)</f>
        <v>14244</v>
      </c>
      <c r="D525" s="683"/>
      <c r="E525" s="678">
        <f>IF(ISERROR(C525/C530),"",C525/C530)</f>
        <v>0.39404669691269228</v>
      </c>
      <c r="F525" s="679"/>
      <c r="G525" s="691"/>
      <c r="H525" s="692"/>
      <c r="I525" s="680" t="s">
        <v>16</v>
      </c>
      <c r="J525" s="688"/>
      <c r="K525" s="686">
        <f t="shared" si="101"/>
        <v>0</v>
      </c>
      <c r="L525" s="685"/>
      <c r="M525" s="678" t="str">
        <f>IF(ISERROR(K525/K530),"",K525/K530)</f>
        <v/>
      </c>
      <c r="N525" s="679"/>
      <c r="O525" s="675" t="s">
        <v>42</v>
      </c>
      <c r="P525" s="675"/>
      <c r="Q525" s="682">
        <f t="shared" si="102"/>
        <v>0</v>
      </c>
      <c r="R525" s="683"/>
      <c r="S525" s="678" t="str">
        <f>IF(ISERROR(Q525/Q530),"",Q525/Q530)</f>
        <v/>
      </c>
      <c r="T525" s="679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87" t="s">
        <v>92</v>
      </c>
      <c r="B526" s="683"/>
      <c r="C526" s="682">
        <f>SUM(G121,G292,G463)</f>
        <v>8931</v>
      </c>
      <c r="D526" s="683"/>
      <c r="E526" s="678">
        <f>IF(ISERROR(C526/C530),"",C526/C530)</f>
        <v>0.24706761093283169</v>
      </c>
      <c r="F526" s="679"/>
      <c r="G526" s="691"/>
      <c r="H526" s="692"/>
      <c r="I526" s="680" t="s">
        <v>17</v>
      </c>
      <c r="J526" s="688"/>
      <c r="K526" s="686">
        <f t="shared" si="101"/>
        <v>0</v>
      </c>
      <c r="L526" s="685"/>
      <c r="M526" s="678" t="str">
        <f>IF(ISERROR(K526/K530),"",K526/K530)</f>
        <v/>
      </c>
      <c r="N526" s="679"/>
      <c r="O526" s="675" t="s">
        <v>43</v>
      </c>
      <c r="P526" s="675"/>
      <c r="Q526" s="682">
        <f t="shared" si="102"/>
        <v>0</v>
      </c>
      <c r="R526" s="683"/>
      <c r="S526" s="678" t="str">
        <f>IF(ISERROR(Q526/Q530),"",Q526/Q530)</f>
        <v/>
      </c>
      <c r="T526" s="679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87" t="s">
        <v>99</v>
      </c>
      <c r="B527" s="683"/>
      <c r="C527" s="682">
        <f>SUM(G137,G308,G479)</f>
        <v>1490</v>
      </c>
      <c r="D527" s="683"/>
      <c r="E527" s="678">
        <f>IF(ISERROR(C527/C530),"",C527/C530)</f>
        <v>4.121943122717716E-2</v>
      </c>
      <c r="F527" s="679"/>
      <c r="G527" s="691"/>
      <c r="H527" s="692"/>
      <c r="I527" s="680" t="s">
        <v>18</v>
      </c>
      <c r="J527" s="688"/>
      <c r="K527" s="686">
        <f t="shared" si="101"/>
        <v>0</v>
      </c>
      <c r="L527" s="685"/>
      <c r="M527" s="678" t="str">
        <f>IF(ISERROR(K527/K530),"",K527/K530)</f>
        <v/>
      </c>
      <c r="N527" s="679"/>
      <c r="O527" s="675" t="s">
        <v>21</v>
      </c>
      <c r="P527" s="675"/>
      <c r="Q527" s="682">
        <f t="shared" si="102"/>
        <v>0</v>
      </c>
      <c r="R527" s="683"/>
      <c r="S527" s="678" t="str">
        <f>IF(ISERROR(Q527/Q530),"",Q527/Q530)</f>
        <v/>
      </c>
      <c r="T527" s="679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87" t="s">
        <v>102</v>
      </c>
      <c r="B528" s="683"/>
      <c r="C528" s="682">
        <f>SUM(G148,G319,G490)</f>
        <v>60</v>
      </c>
      <c r="D528" s="683"/>
      <c r="E528" s="678">
        <f>IF(ISERROR(C528/C530),"",C528/C530)</f>
        <v>1.6598428682084762E-3</v>
      </c>
      <c r="F528" s="679"/>
      <c r="G528" s="691"/>
      <c r="H528" s="692"/>
      <c r="I528" s="680" t="s">
        <v>19</v>
      </c>
      <c r="J528" s="688"/>
      <c r="K528" s="686">
        <f t="shared" si="101"/>
        <v>0</v>
      </c>
      <c r="L528" s="685"/>
      <c r="M528" s="678" t="str">
        <f>IF(ISERROR(K528/K530),"",K528/K530)</f>
        <v/>
      </c>
      <c r="N528" s="679"/>
      <c r="O528" s="675" t="s">
        <v>45</v>
      </c>
      <c r="P528" s="675"/>
      <c r="Q528" s="682">
        <f t="shared" si="102"/>
        <v>0</v>
      </c>
      <c r="R528" s="683"/>
      <c r="S528" s="678" t="str">
        <f>IF(ISERROR(Q528/Q530),"",Q528/Q530)</f>
        <v/>
      </c>
      <c r="T528" s="679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87" t="s">
        <v>106</v>
      </c>
      <c r="B529" s="683"/>
      <c r="C529" s="682">
        <f>SUM(G163,G334,G506)</f>
        <v>7472</v>
      </c>
      <c r="D529" s="683"/>
      <c r="E529" s="678">
        <f>IF(ISERROR(C529/C530),"",C529/C530)</f>
        <v>0.20670576518756226</v>
      </c>
      <c r="F529" s="679"/>
      <c r="G529" s="691"/>
      <c r="H529" s="692"/>
      <c r="I529" s="680" t="s">
        <v>20</v>
      </c>
      <c r="J529" s="688"/>
      <c r="K529" s="686">
        <f t="shared" si="101"/>
        <v>0</v>
      </c>
      <c r="L529" s="685"/>
      <c r="M529" s="678" t="str">
        <f>IF(ISERROR(K529/K530),"",K529/K530)</f>
        <v/>
      </c>
      <c r="N529" s="679"/>
      <c r="O529" s="675" t="s">
        <v>46</v>
      </c>
      <c r="P529" s="675"/>
      <c r="Q529" s="682">
        <f t="shared" si="102"/>
        <v>0</v>
      </c>
      <c r="R529" s="683"/>
      <c r="S529" s="678" t="str">
        <f>IF(ISERROR(Q529/Q530),"",Q529/Q530)</f>
        <v/>
      </c>
      <c r="T529" s="679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82" t="s">
        <v>123</v>
      </c>
      <c r="B530" s="683"/>
      <c r="C530" s="684">
        <f>SUM(C524:C529)</f>
        <v>36148</v>
      </c>
      <c r="D530" s="683"/>
      <c r="E530" s="678">
        <f>SUM(E524:F529)</f>
        <v>1.0000000000000002</v>
      </c>
      <c r="F530" s="683"/>
      <c r="G530" s="693"/>
      <c r="H530" s="694"/>
      <c r="I530" s="682" t="s">
        <v>123</v>
      </c>
      <c r="J530" s="685"/>
      <c r="K530" s="686">
        <f>SUM(R173,U344,U516)</f>
        <v>0</v>
      </c>
      <c r="L530" s="685"/>
      <c r="M530" s="678">
        <f>SUM(M524:N529)</f>
        <v>0</v>
      </c>
      <c r="N530" s="679"/>
      <c r="O530" s="675" t="s">
        <v>123</v>
      </c>
      <c r="P530" s="675"/>
      <c r="Q530" s="676">
        <f>SUM(X173,AA344,AA516)</f>
        <v>0</v>
      </c>
      <c r="R530" s="677"/>
      <c r="S530" s="678">
        <f>SUM(S524:T529)</f>
        <v>0</v>
      </c>
      <c r="T530" s="679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319"/>
      <c r="AC531" s="319"/>
      <c r="AD531" s="319"/>
      <c r="AE531" s="319"/>
      <c r="AF531" s="319"/>
      <c r="AG531" s="319"/>
      <c r="AH531" s="319"/>
      <c r="AI531" s="319"/>
      <c r="AJ531" s="319"/>
      <c r="AK531" s="319"/>
      <c r="AL531" s="319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80" t="s">
        <v>132</v>
      </c>
      <c r="B532" s="681"/>
      <c r="C532" s="309" t="s">
        <v>133</v>
      </c>
      <c r="D532" s="309" t="s">
        <v>134</v>
      </c>
      <c r="E532" s="309" t="s">
        <v>3</v>
      </c>
      <c r="F532" s="309" t="s">
        <v>4</v>
      </c>
      <c r="G532" s="309" t="s">
        <v>5</v>
      </c>
      <c r="H532" s="87" t="s">
        <v>6</v>
      </c>
      <c r="I532" s="87" t="s">
        <v>7</v>
      </c>
      <c r="J532" s="87" t="s">
        <v>135</v>
      </c>
      <c r="K532" s="314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15" t="s">
        <v>138</v>
      </c>
      <c r="Q532" s="87" t="s">
        <v>139</v>
      </c>
      <c r="R532" s="36" t="s">
        <v>140</v>
      </c>
      <c r="S532" s="309" t="s">
        <v>141</v>
      </c>
      <c r="T532" s="309" t="s">
        <v>142</v>
      </c>
      <c r="U532" s="51"/>
      <c r="V532" s="203"/>
      <c r="X532" s="14"/>
      <c r="Y532" s="14"/>
      <c r="Z532" s="15"/>
      <c r="AA532" s="15"/>
      <c r="AB532" s="15"/>
      <c r="AC532" s="319"/>
      <c r="AD532" s="319"/>
      <c r="AE532" s="319"/>
      <c r="AF532" s="319"/>
      <c r="AG532" s="319"/>
      <c r="AH532" s="319"/>
      <c r="AI532" s="319"/>
      <c r="AJ532" s="319"/>
      <c r="AK532" s="319"/>
      <c r="AL532" s="319"/>
      <c r="AM532" s="319"/>
      <c r="AN532" s="15"/>
      <c r="AO532" s="319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71" t="s">
        <v>143</v>
      </c>
      <c r="B533" s="672"/>
      <c r="C533" s="93">
        <f>SUM('10:16'!C533)</f>
        <v>159</v>
      </c>
      <c r="D533" s="93">
        <f>SUM('10:16'!D533)</f>
        <v>159</v>
      </c>
      <c r="E533" s="93">
        <f>SUM('10:16'!E533)</f>
        <v>0</v>
      </c>
      <c r="F533" s="93">
        <f>SUM('10:16'!F533)</f>
        <v>0</v>
      </c>
      <c r="G533" s="93">
        <f>SUM('10:16'!G533)</f>
        <v>0</v>
      </c>
      <c r="H533" s="93">
        <f>SUM('10:16'!H533)</f>
        <v>0</v>
      </c>
      <c r="I533" s="93">
        <f>SUM('10:16'!I533)</f>
        <v>0</v>
      </c>
      <c r="J533" s="93">
        <f>+C533-H533-I533</f>
        <v>159</v>
      </c>
      <c r="K533" s="93">
        <f>SUM('10:16'!K533)</f>
        <v>0</v>
      </c>
      <c r="L533" s="93">
        <f>SUM('10:16'!L533)</f>
        <v>0</v>
      </c>
      <c r="M533" s="93">
        <f>SUM('10:16'!M533)</f>
        <v>0</v>
      </c>
      <c r="N533" s="93">
        <f>SUM('10:16'!N533)</f>
        <v>0</v>
      </c>
      <c r="O533" s="93">
        <f>SUM('10:16'!O533)</f>
        <v>0</v>
      </c>
      <c r="P533" s="93">
        <f>SUM('10:16'!P533)</f>
        <v>0</v>
      </c>
      <c r="Q533" s="93">
        <f>J533-K533-L533</f>
        <v>159</v>
      </c>
      <c r="R533" s="93">
        <f>Q533*11-M533-N533</f>
        <v>1749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19"/>
      <c r="AD533" s="319"/>
      <c r="AE533" s="319"/>
      <c r="AF533" s="319"/>
      <c r="AG533" s="319"/>
      <c r="AH533" s="319"/>
      <c r="AI533" s="319"/>
      <c r="AJ533" s="319"/>
      <c r="AK533" s="319"/>
      <c r="AL533" s="319"/>
      <c r="AM533" s="319"/>
      <c r="AN533" s="15"/>
      <c r="AO533" s="319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71" t="s">
        <v>144</v>
      </c>
      <c r="B534" s="672"/>
      <c r="C534" s="93">
        <f>SUM('10:16'!C534)</f>
        <v>202</v>
      </c>
      <c r="D534" s="93">
        <f>SUM('10:16'!D534)</f>
        <v>202</v>
      </c>
      <c r="E534" s="93">
        <f>SUM('10:16'!E534)</f>
        <v>0</v>
      </c>
      <c r="F534" s="93">
        <f>SUM('10:16'!F534)</f>
        <v>0</v>
      </c>
      <c r="G534" s="93">
        <f>SUM('10:16'!G534)</f>
        <v>0</v>
      </c>
      <c r="H534" s="93">
        <f>SUM('10:16'!H534)</f>
        <v>0</v>
      </c>
      <c r="I534" s="93">
        <f>SUM('10:16'!I534)</f>
        <v>0</v>
      </c>
      <c r="J534" s="93">
        <f>C534-G534-H534-I534</f>
        <v>202</v>
      </c>
      <c r="K534" s="93">
        <f>SUM('10:16'!K534)</f>
        <v>0</v>
      </c>
      <c r="L534" s="93">
        <f>SUM('10:16'!L534)</f>
        <v>0</v>
      </c>
      <c r="M534" s="93">
        <f>SUM('10:16'!M534)</f>
        <v>0</v>
      </c>
      <c r="N534" s="93">
        <f>SUM('10:16'!N534)</f>
        <v>0</v>
      </c>
      <c r="O534" s="93">
        <f>SUM('10:16'!O534)</f>
        <v>0</v>
      </c>
      <c r="P534" s="93">
        <f>SUM('10:16'!P534)</f>
        <v>0</v>
      </c>
      <c r="Q534" s="93">
        <f>J534-K534-L534</f>
        <v>202</v>
      </c>
      <c r="R534" s="93">
        <f>Q534*11-M534-N534</f>
        <v>2222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19"/>
      <c r="AD534" s="319"/>
      <c r="AE534" s="319"/>
      <c r="AF534" s="319"/>
      <c r="AG534" s="319"/>
      <c r="AH534" s="319"/>
      <c r="AI534" s="319"/>
      <c r="AJ534" s="319"/>
      <c r="AK534" s="319"/>
      <c r="AL534" s="319"/>
      <c r="AM534" s="319"/>
      <c r="AN534" s="15"/>
      <c r="AO534" s="319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71" t="s">
        <v>145</v>
      </c>
      <c r="B535" s="672"/>
      <c r="C535" s="93">
        <f>SUM('10:16'!C535)</f>
        <v>47</v>
      </c>
      <c r="D535" s="93">
        <f>SUM('10:16'!D535)</f>
        <v>47</v>
      </c>
      <c r="E535" s="93">
        <f>SUM('10:16'!E535)</f>
        <v>0</v>
      </c>
      <c r="F535" s="93">
        <f>SUM('10:16'!F535)</f>
        <v>0</v>
      </c>
      <c r="G535" s="93">
        <f>SUM('10:16'!G535)</f>
        <v>0</v>
      </c>
      <c r="H535" s="93">
        <f>SUM('10:16'!H535)</f>
        <v>0</v>
      </c>
      <c r="I535" s="93">
        <f>SUM('10:16'!I535)</f>
        <v>0</v>
      </c>
      <c r="J535" s="93">
        <f>C535-G535-H535-I535</f>
        <v>47</v>
      </c>
      <c r="K535" s="93">
        <f>SUM('10:16'!K535)</f>
        <v>0</v>
      </c>
      <c r="L535" s="93">
        <f>SUM('10:16'!L535)</f>
        <v>0</v>
      </c>
      <c r="M535" s="93">
        <f>SUM('10:16'!M535)</f>
        <v>0</v>
      </c>
      <c r="N535" s="93">
        <f>SUM('10:16'!N535)</f>
        <v>0</v>
      </c>
      <c r="O535" s="93">
        <f>SUM('10:16'!O535)</f>
        <v>0</v>
      </c>
      <c r="P535" s="93">
        <f>SUM('10:16'!P535)</f>
        <v>0</v>
      </c>
      <c r="Q535" s="93">
        <f>J535-K535-L535</f>
        <v>47</v>
      </c>
      <c r="R535" s="93">
        <f>Q535*11-M535-N535</f>
        <v>517</v>
      </c>
      <c r="S535" s="184">
        <f t="array" ref="S535">IF(ISERROR(Q535/J535),"",Q535/J535)</f>
        <v>1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319"/>
      <c r="AD535" s="319"/>
      <c r="AE535" s="319"/>
      <c r="AF535" s="319"/>
      <c r="AG535" s="319"/>
      <c r="AH535" s="319"/>
      <c r="AI535" s="319"/>
      <c r="AJ535" s="319"/>
      <c r="AK535" s="319"/>
      <c r="AL535" s="319"/>
      <c r="AM535" s="319"/>
      <c r="AN535" s="15"/>
      <c r="AO535" s="319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73" t="s">
        <v>11</v>
      </c>
      <c r="B536" s="674"/>
      <c r="C536" s="37">
        <f>SUM(C533:C535)</f>
        <v>408</v>
      </c>
      <c r="D536" s="37">
        <f>SUM(D533:D535)</f>
        <v>408</v>
      </c>
      <c r="E536" s="37">
        <f t="shared" ref="E536:N536" si="103">SUM(E533:E535)</f>
        <v>0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408</v>
      </c>
      <c r="K536" s="88">
        <f t="shared" si="103"/>
        <v>0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408</v>
      </c>
      <c r="R536" s="37">
        <f>SUM(R533:R535)</f>
        <v>4488</v>
      </c>
      <c r="S536" s="38">
        <f t="array" ref="S536">IF(ISERROR(Q536/J536),"",Q536/J536)</f>
        <v>1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3951</v>
      </c>
      <c r="K544" s="101">
        <f>+H28+H199+H370</f>
        <v>19998.230000000003</v>
      </c>
      <c r="L544" s="101">
        <f>+I28+I199+I370</f>
        <v>194</v>
      </c>
      <c r="M544" s="50">
        <f>+J544/L544</f>
        <v>20.365979381443299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14244</v>
      </c>
      <c r="K545" s="101">
        <f>+H428+H257+H86</f>
        <v>71858.77</v>
      </c>
      <c r="L545" s="101">
        <f>+I428+I257+I86</f>
        <v>344.5</v>
      </c>
      <c r="M545" s="50">
        <f>+J545/L545</f>
        <v>41.346879535558784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8931</v>
      </c>
      <c r="K546" s="101">
        <f>+H463+H292+H121</f>
        <v>44958.779999999992</v>
      </c>
      <c r="L546" s="101">
        <f>+I463+I292+I121</f>
        <v>851.5</v>
      </c>
      <c r="M546" s="50">
        <f>+J546/L546</f>
        <v>10.488549618320612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1490</v>
      </c>
      <c r="K547" s="101">
        <f>+H479+H308+H137</f>
        <v>7539.4</v>
      </c>
      <c r="L547" s="101">
        <f>+I479+I308+I137</f>
        <v>73</v>
      </c>
      <c r="M547" s="50">
        <f>+J547/L547</f>
        <v>20.410958904109588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7472</v>
      </c>
      <c r="K548" s="101">
        <f>+H506+H334+H163</f>
        <v>58012.57</v>
      </c>
      <c r="L548" s="101">
        <f>+I506+I334+I163</f>
        <v>1255</v>
      </c>
      <c r="M548" s="50">
        <f>+J548/L548</f>
        <v>5.9537848605577688</v>
      </c>
    </row>
    <row r="549" spans="1:13">
      <c r="A549" s="285"/>
      <c r="B549" s="221"/>
      <c r="C549" s="221"/>
      <c r="D549" s="223"/>
      <c r="E549" s="221"/>
      <c r="J549" s="101">
        <f>SUM(J544:J548)</f>
        <v>36088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223"/>
      <c r="E551" s="221"/>
      <c r="G551" t="s">
        <v>168</v>
      </c>
    </row>
    <row r="552" spans="1:13">
      <c r="A552" s="285"/>
      <c r="B552" s="221"/>
      <c r="C552" s="221"/>
      <c r="D552" s="223"/>
      <c r="E552" s="221"/>
      <c r="H552" s="100" t="s">
        <v>163</v>
      </c>
      <c r="J552" s="46">
        <f>+G28</f>
        <v>3951</v>
      </c>
      <c r="K552" s="101">
        <f>+H28</f>
        <v>19998.230000000003</v>
      </c>
      <c r="L552" s="101">
        <f>+I28</f>
        <v>194</v>
      </c>
      <c r="M552" s="102">
        <f>+J552/L552</f>
        <v>20.365979381443299</v>
      </c>
    </row>
    <row r="553" spans="1:13">
      <c r="A553" s="285"/>
      <c r="B553" s="221"/>
      <c r="C553" s="221"/>
      <c r="D553" s="223"/>
      <c r="E553" s="221"/>
      <c r="H553" s="100" t="s">
        <v>164</v>
      </c>
      <c r="J553" s="46">
        <f>G86</f>
        <v>14244</v>
      </c>
      <c r="K553" s="101">
        <f>H86</f>
        <v>71858.77</v>
      </c>
      <c r="L553" s="101">
        <f>I86</f>
        <v>344.5</v>
      </c>
      <c r="M553" s="102">
        <f>+J553/L553</f>
        <v>41.346879535558784</v>
      </c>
    </row>
    <row r="554" spans="1:13">
      <c r="E554" s="218"/>
      <c r="H554" s="100" t="s">
        <v>165</v>
      </c>
      <c r="J554" s="46">
        <f>+G121</f>
        <v>8931</v>
      </c>
      <c r="K554" s="101">
        <f>+H121</f>
        <v>44958.779999999992</v>
      </c>
      <c r="L554" s="101">
        <f>+I121</f>
        <v>851.5</v>
      </c>
      <c r="M554" s="102">
        <f>+J554/L554</f>
        <v>10.488549618320612</v>
      </c>
    </row>
    <row r="555" spans="1:13">
      <c r="H555" s="100" t="s">
        <v>166</v>
      </c>
      <c r="J555" s="46">
        <f>+G137</f>
        <v>1490</v>
      </c>
      <c r="K555" s="101">
        <f>+H137</f>
        <v>7539.4</v>
      </c>
      <c r="L555" s="101">
        <f>+I137</f>
        <v>73</v>
      </c>
      <c r="M555" s="102">
        <f>+J555/L555</f>
        <v>20.410958904109588</v>
      </c>
    </row>
    <row r="556" spans="1:13">
      <c r="H556" s="100" t="s">
        <v>167</v>
      </c>
      <c r="J556" s="46">
        <f>+G163</f>
        <v>7472</v>
      </c>
      <c r="K556" s="101">
        <f>+H163</f>
        <v>58012.57</v>
      </c>
      <c r="L556" s="101">
        <f>+I163</f>
        <v>1255</v>
      </c>
      <c r="M556" s="102">
        <f>+J556/L556</f>
        <v>5.9537848605577688</v>
      </c>
    </row>
    <row r="557" spans="1:13">
      <c r="J557" s="46">
        <f>+B171</f>
        <v>36148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0</v>
      </c>
      <c r="K559" s="101">
        <f>+H199</f>
        <v>0</v>
      </c>
      <c r="L559" s="101">
        <f>+I199</f>
        <v>0</v>
      </c>
      <c r="M559" s="102" t="e">
        <f>+J559/L559</f>
        <v>#DIV/0!</v>
      </c>
    </row>
    <row r="560" spans="1:13">
      <c r="H560" s="100" t="s">
        <v>164</v>
      </c>
      <c r="J560" s="46">
        <f>+G257</f>
        <v>0</v>
      </c>
      <c r="K560" s="101">
        <f>+H257</f>
        <v>0</v>
      </c>
      <c r="L560" s="101">
        <f>+I257</f>
        <v>0</v>
      </c>
      <c r="M560" s="102" t="e">
        <f>+J560/L560</f>
        <v>#DIV/0!</v>
      </c>
    </row>
    <row r="561" spans="7:13">
      <c r="H561" s="100" t="s">
        <v>165</v>
      </c>
      <c r="J561" s="46">
        <f>+G292</f>
        <v>0</v>
      </c>
      <c r="K561" s="101">
        <f>+H292</f>
        <v>0</v>
      </c>
      <c r="L561" s="101">
        <f>+I292</f>
        <v>0</v>
      </c>
      <c r="M561" s="102" t="e">
        <f>+J561/L561</f>
        <v>#DIV/0!</v>
      </c>
    </row>
    <row r="562" spans="7:13">
      <c r="H562" s="100" t="s">
        <v>166</v>
      </c>
      <c r="J562" s="46">
        <f>+G308</f>
        <v>0</v>
      </c>
      <c r="K562" s="101">
        <f>+H308</f>
        <v>0</v>
      </c>
      <c r="L562" s="101">
        <f>+I308</f>
        <v>0</v>
      </c>
      <c r="M562" s="102" t="e">
        <f>+J562/L562</f>
        <v>#DIV/0!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0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0</v>
      </c>
      <c r="K567" s="101">
        <f>+H463</f>
        <v>0</v>
      </c>
      <c r="L567" s="101">
        <f>+I463</f>
        <v>0</v>
      </c>
      <c r="M567" s="102" t="e">
        <f>+J567/L567</f>
        <v>#DIV/0!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147" zoomScaleNormal="100" workbookViewId="0">
      <selection activeCell="H159" sqref="H159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4" max="4" width="7.8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46" t="s">
        <v>23</v>
      </c>
      <c r="B2" s="746"/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  <c r="N2" s="746"/>
      <c r="O2" s="746"/>
      <c r="P2" s="746"/>
      <c r="Q2" s="746"/>
      <c r="R2" s="746"/>
      <c r="S2" s="746"/>
      <c r="T2" s="746"/>
      <c r="U2" s="746"/>
      <c r="V2" s="746"/>
      <c r="W2" s="746"/>
      <c r="X2" s="746"/>
      <c r="Y2" s="746"/>
      <c r="Z2" s="746"/>
      <c r="AA2" s="746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27" t="s">
        <v>496</v>
      </c>
      <c r="B4" s="726" t="s">
        <v>25</v>
      </c>
      <c r="C4" s="726" t="s">
        <v>26</v>
      </c>
      <c r="D4" s="726" t="s">
        <v>27</v>
      </c>
      <c r="E4" s="738" t="s">
        <v>28</v>
      </c>
      <c r="F4" s="741" t="s">
        <v>29</v>
      </c>
      <c r="G4" s="705" t="s">
        <v>30</v>
      </c>
      <c r="H4" s="705"/>
      <c r="I4" s="726" t="s">
        <v>31</v>
      </c>
      <c r="J4" s="729" t="s">
        <v>32</v>
      </c>
      <c r="K4" s="732" t="s">
        <v>33</v>
      </c>
      <c r="L4" s="726" t="s">
        <v>34</v>
      </c>
      <c r="M4" s="735" t="s">
        <v>35</v>
      </c>
      <c r="N4" s="723" t="s">
        <v>36</v>
      </c>
      <c r="O4" s="705" t="s">
        <v>37</v>
      </c>
      <c r="P4" s="705"/>
      <c r="Q4" s="705"/>
      <c r="R4" s="705"/>
      <c r="S4" s="705"/>
      <c r="T4" s="705"/>
      <c r="U4" s="705"/>
      <c r="V4" s="724" t="s">
        <v>38</v>
      </c>
      <c r="W4" s="723" t="s">
        <v>39</v>
      </c>
      <c r="X4" s="705" t="s">
        <v>40</v>
      </c>
      <c r="Y4" s="705"/>
      <c r="Z4" s="705"/>
      <c r="AA4" s="705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28"/>
      <c r="B5" s="727"/>
      <c r="C5" s="727"/>
      <c r="D5" s="727"/>
      <c r="E5" s="739"/>
      <c r="F5" s="742"/>
      <c r="G5" s="705"/>
      <c r="H5" s="705"/>
      <c r="I5" s="727"/>
      <c r="J5" s="730"/>
      <c r="K5" s="733"/>
      <c r="L5" s="727"/>
      <c r="M5" s="736"/>
      <c r="N5" s="723"/>
      <c r="O5" s="705" t="s">
        <v>41</v>
      </c>
      <c r="P5" s="705" t="s">
        <v>42</v>
      </c>
      <c r="Q5" s="705" t="s">
        <v>43</v>
      </c>
      <c r="R5" s="722" t="s">
        <v>44</v>
      </c>
      <c r="S5" s="675" t="s">
        <v>45</v>
      </c>
      <c r="T5" s="705" t="s">
        <v>46</v>
      </c>
      <c r="U5" s="705" t="s">
        <v>47</v>
      </c>
      <c r="V5" s="724"/>
      <c r="W5" s="723"/>
      <c r="X5" s="705" t="s">
        <v>13</v>
      </c>
      <c r="Y5" s="705" t="s">
        <v>48</v>
      </c>
      <c r="Z5" s="705" t="s">
        <v>49</v>
      </c>
      <c r="AA5" s="705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29"/>
      <c r="B6" s="728"/>
      <c r="C6" s="728"/>
      <c r="D6" s="728"/>
      <c r="E6" s="740"/>
      <c r="F6" s="743"/>
      <c r="G6" s="289" t="s">
        <v>50</v>
      </c>
      <c r="H6" s="289" t="s">
        <v>51</v>
      </c>
      <c r="I6" s="728"/>
      <c r="J6" s="731"/>
      <c r="K6" s="734"/>
      <c r="L6" s="728"/>
      <c r="M6" s="736"/>
      <c r="N6" s="723"/>
      <c r="O6" s="705"/>
      <c r="P6" s="705"/>
      <c r="Q6" s="705"/>
      <c r="R6" s="722"/>
      <c r="S6" s="675"/>
      <c r="T6" s="705"/>
      <c r="U6" s="705"/>
      <c r="V6" s="724"/>
      <c r="W6" s="723"/>
      <c r="X6" s="705"/>
      <c r="Y6" s="705"/>
      <c r="Z6" s="705"/>
      <c r="AA6" s="705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SUM('2:16'!G7)</f>
        <v>0</v>
      </c>
      <c r="H7" s="95">
        <f t="shared" ref="H7:H24" si="0">D7*G7</f>
        <v>0</v>
      </c>
      <c r="I7" s="93">
        <f>SUM('2:16'!I7)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SUM('2:16'!N7)</f>
        <v>0</v>
      </c>
      <c r="O7" s="93">
        <f>SUM('2:16'!O7)</f>
        <v>0</v>
      </c>
      <c r="P7" s="93">
        <f>SUM('2:16'!P7)</f>
        <v>0</v>
      </c>
      <c r="Q7" s="93">
        <f>SUM('2:16'!Q7)</f>
        <v>0</v>
      </c>
      <c r="R7" s="93">
        <f>SUM('2:16'!R7)</f>
        <v>0</v>
      </c>
      <c r="S7" s="93">
        <f>SUM('2:16'!S7)</f>
        <v>0</v>
      </c>
      <c r="T7" s="93">
        <f>SUM('2:16'!T7)</f>
        <v>0</v>
      </c>
      <c r="U7" s="93">
        <f>SUM('2:16'!U7)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SUM('2:16'!X7)</f>
        <v>0</v>
      </c>
      <c r="Y7" s="93">
        <f>SUM('2:16'!Y7)</f>
        <v>0</v>
      </c>
      <c r="Z7" s="93">
        <f>SUM('2:16'!Z7)</f>
        <v>0</v>
      </c>
      <c r="AA7" s="93">
        <f>SUM('2:16'!AA7)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SUM('2:16'!G8)</f>
        <v>0</v>
      </c>
      <c r="H8" s="95">
        <f t="shared" si="0"/>
        <v>0</v>
      </c>
      <c r="I8" s="93">
        <f>SUM('2:16'!I8)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SUM('2:16'!N8)</f>
        <v>0</v>
      </c>
      <c r="O8" s="93">
        <f>SUM('2:16'!O8)</f>
        <v>0</v>
      </c>
      <c r="P8" s="93">
        <f>SUM('2:16'!P8)</f>
        <v>0</v>
      </c>
      <c r="Q8" s="93">
        <f>SUM('2:16'!Q8)</f>
        <v>0</v>
      </c>
      <c r="R8" s="93">
        <f>SUM('2:16'!R8)</f>
        <v>0</v>
      </c>
      <c r="S8" s="93">
        <f>SUM('2:16'!S8)</f>
        <v>0</v>
      </c>
      <c r="T8" s="93">
        <f>SUM('2:16'!T8)</f>
        <v>0</v>
      </c>
      <c r="U8" s="93">
        <f>SUM('2:16'!U8)</f>
        <v>0</v>
      </c>
      <c r="V8" s="195">
        <f t="shared" si="2"/>
        <v>0</v>
      </c>
      <c r="W8" s="33" t="str">
        <f t="shared" si="3"/>
        <v/>
      </c>
      <c r="X8" s="93">
        <f>SUM('2:16'!X8)</f>
        <v>0</v>
      </c>
      <c r="Y8" s="93">
        <f>SUM('2:16'!Y8)</f>
        <v>0</v>
      </c>
      <c r="Z8" s="93">
        <f>SUM('2:16'!Z8)</f>
        <v>0</v>
      </c>
      <c r="AA8" s="93">
        <f>SUM('2:16'!AA8)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SUM('2:16'!G9)</f>
        <v>0</v>
      </c>
      <c r="H9" s="95">
        <f t="shared" si="0"/>
        <v>0</v>
      </c>
      <c r="I9" s="93">
        <f>SUM('2:16'!I9)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SUM('2:16'!N9)</f>
        <v>0</v>
      </c>
      <c r="O9" s="93">
        <f>SUM('2:16'!O9)</f>
        <v>0</v>
      </c>
      <c r="P9" s="93">
        <f>SUM('2:16'!P9)</f>
        <v>0</v>
      </c>
      <c r="Q9" s="93">
        <f>SUM('2:16'!Q9)</f>
        <v>0</v>
      </c>
      <c r="R9" s="93">
        <f>SUM('2:16'!R9)</f>
        <v>0</v>
      </c>
      <c r="S9" s="93">
        <f>SUM('2:16'!S9)</f>
        <v>0</v>
      </c>
      <c r="T9" s="93">
        <f>SUM('2:16'!T9)</f>
        <v>0</v>
      </c>
      <c r="U9" s="93">
        <f>SUM('2:16'!U9)</f>
        <v>0</v>
      </c>
      <c r="V9" s="195">
        <f t="shared" si="2"/>
        <v>0</v>
      </c>
      <c r="W9" s="33" t="str">
        <f t="shared" si="3"/>
        <v/>
      </c>
      <c r="X9" s="93">
        <f>SUM('2:16'!X9)</f>
        <v>0</v>
      </c>
      <c r="Y9" s="93">
        <f>SUM('2:16'!Y9)</f>
        <v>0</v>
      </c>
      <c r="Z9" s="93">
        <f>SUM('2:16'!Z9)</f>
        <v>0</v>
      </c>
      <c r="AA9" s="93">
        <f>SUM('2:16'!AA9)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SUM('2:16'!G10)</f>
        <v>2212</v>
      </c>
      <c r="H10" s="95">
        <f t="shared" si="0"/>
        <v>11126.36</v>
      </c>
      <c r="I10" s="93">
        <f>SUM('2:16'!I10)</f>
        <v>128</v>
      </c>
      <c r="J10" s="31">
        <f t="array" ref="J10">IF(ISERROR(G10/I10),"",G10/I10)</f>
        <v>17.28125</v>
      </c>
      <c r="K10" s="35">
        <f t="array" ref="K10">IF(ISERROR(G10/L10),"",G10/L10)</f>
        <v>116.42105263157895</v>
      </c>
      <c r="L10" s="87">
        <v>19</v>
      </c>
      <c r="M10" s="36">
        <f t="shared" si="1"/>
        <v>11.578947368421055</v>
      </c>
      <c r="N10" s="93">
        <f>SUM('2:16'!N10)</f>
        <v>0</v>
      </c>
      <c r="O10" s="93">
        <f>SUM('2:16'!O10)</f>
        <v>0</v>
      </c>
      <c r="P10" s="93">
        <f>SUM('2:16'!P10)</f>
        <v>0</v>
      </c>
      <c r="Q10" s="93">
        <f>SUM('2:16'!Q10)</f>
        <v>0</v>
      </c>
      <c r="R10" s="93">
        <f>SUM('2:16'!R10)</f>
        <v>0</v>
      </c>
      <c r="S10" s="93">
        <f>SUM('2:16'!S10)</f>
        <v>0</v>
      </c>
      <c r="T10" s="93">
        <f>SUM('2:16'!T10)</f>
        <v>0</v>
      </c>
      <c r="U10" s="93">
        <f>SUM('2:16'!U10)</f>
        <v>0</v>
      </c>
      <c r="V10" s="195">
        <f t="shared" si="2"/>
        <v>0</v>
      </c>
      <c r="W10" s="33">
        <f t="shared" si="3"/>
        <v>0</v>
      </c>
      <c r="X10" s="93">
        <f>SUM('2:16'!X10)</f>
        <v>0</v>
      </c>
      <c r="Y10" s="93">
        <f>SUM('2:16'!Y10)</f>
        <v>0</v>
      </c>
      <c r="Z10" s="93">
        <f>SUM('2:16'!Z10)</f>
        <v>0</v>
      </c>
      <c r="AA10" s="93">
        <f>SUM('2:16'!AA10)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SUM('2:16'!G11)</f>
        <v>1612</v>
      </c>
      <c r="H11" s="95">
        <f t="shared" si="0"/>
        <v>8108.3600000000006</v>
      </c>
      <c r="I11" s="93">
        <f>SUM('2:16'!I11)</f>
        <v>94</v>
      </c>
      <c r="J11" s="31">
        <f t="array" ref="J11">IF(ISERROR(G11/I11),"",G11/I11)</f>
        <v>17.148936170212767</v>
      </c>
      <c r="K11" s="35">
        <f t="array" ref="K11">IF(ISERROR(G11/L11),"",G11/L11)</f>
        <v>80.599999999999994</v>
      </c>
      <c r="L11" s="87">
        <v>20</v>
      </c>
      <c r="M11" s="36">
        <f t="shared" si="1"/>
        <v>13.400000000000006</v>
      </c>
      <c r="N11" s="93">
        <f>SUM('2:16'!N11)</f>
        <v>0</v>
      </c>
      <c r="O11" s="93">
        <f>SUM('2:16'!O11)</f>
        <v>0</v>
      </c>
      <c r="P11" s="93">
        <f>SUM('2:16'!P11)</f>
        <v>0</v>
      </c>
      <c r="Q11" s="93">
        <f>SUM('2:16'!Q11)</f>
        <v>0</v>
      </c>
      <c r="R11" s="93">
        <f>SUM('2:16'!R11)</f>
        <v>0</v>
      </c>
      <c r="S11" s="93">
        <f>SUM('2:16'!S11)</f>
        <v>0</v>
      </c>
      <c r="T11" s="93">
        <f>SUM('2:16'!T11)</f>
        <v>0</v>
      </c>
      <c r="U11" s="93">
        <f>SUM('2:16'!U11)</f>
        <v>0</v>
      </c>
      <c r="V11" s="195">
        <f t="shared" si="2"/>
        <v>0</v>
      </c>
      <c r="W11" s="33">
        <f t="shared" si="3"/>
        <v>0</v>
      </c>
      <c r="X11" s="93">
        <f>SUM('2:16'!X11)</f>
        <v>0</v>
      </c>
      <c r="Y11" s="93">
        <f>SUM('2:16'!Y11)</f>
        <v>0</v>
      </c>
      <c r="Z11" s="93">
        <f>SUM('2:16'!Z11)</f>
        <v>0</v>
      </c>
      <c r="AA11" s="93">
        <f>SUM('2:16'!AA11)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SUM('2:16'!G12)</f>
        <v>0</v>
      </c>
      <c r="H12" s="95">
        <f t="shared" si="0"/>
        <v>0</v>
      </c>
      <c r="I12" s="93">
        <f>SUM('2:16'!I12)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SUM('2:16'!N12)</f>
        <v>0</v>
      </c>
      <c r="O12" s="93">
        <f>SUM('2:16'!O12)</f>
        <v>0</v>
      </c>
      <c r="P12" s="93">
        <f>SUM('2:16'!P12)</f>
        <v>0</v>
      </c>
      <c r="Q12" s="93">
        <f>SUM('2:16'!Q12)</f>
        <v>0</v>
      </c>
      <c r="R12" s="93">
        <f>SUM('2:16'!R12)</f>
        <v>0</v>
      </c>
      <c r="S12" s="93">
        <f>SUM('2:16'!S12)</f>
        <v>0</v>
      </c>
      <c r="T12" s="93">
        <f>SUM('2:16'!T12)</f>
        <v>0</v>
      </c>
      <c r="U12" s="93">
        <f>SUM('2:16'!U12)</f>
        <v>0</v>
      </c>
      <c r="V12" s="195">
        <f t="shared" si="2"/>
        <v>0</v>
      </c>
      <c r="W12" s="33" t="str">
        <f t="shared" si="3"/>
        <v/>
      </c>
      <c r="X12" s="93">
        <f>SUM('2:16'!X12)</f>
        <v>0</v>
      </c>
      <c r="Y12" s="93">
        <f>SUM('2:16'!Y12)</f>
        <v>0</v>
      </c>
      <c r="Z12" s="93">
        <f>SUM('2:16'!Z12)</f>
        <v>0</v>
      </c>
      <c r="AA12" s="93">
        <f>SUM('2:16'!AA12)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SUM('2:16'!G13)</f>
        <v>0</v>
      </c>
      <c r="H13" s="95">
        <f t="shared" si="0"/>
        <v>0</v>
      </c>
      <c r="I13" s="93">
        <f>SUM('2:16'!I13)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SUM('2:16'!N13)</f>
        <v>0</v>
      </c>
      <c r="O13" s="93">
        <f>SUM('2:16'!O13)</f>
        <v>0</v>
      </c>
      <c r="P13" s="93">
        <f>SUM('2:16'!P13)</f>
        <v>0</v>
      </c>
      <c r="Q13" s="93">
        <f>SUM('2:16'!Q13)</f>
        <v>0</v>
      </c>
      <c r="R13" s="93">
        <f>SUM('2:16'!R13)</f>
        <v>0</v>
      </c>
      <c r="S13" s="93">
        <f>SUM('2:16'!S13)</f>
        <v>0</v>
      </c>
      <c r="T13" s="93">
        <f>SUM('2:16'!T13)</f>
        <v>0</v>
      </c>
      <c r="U13" s="93">
        <f>SUM('2:16'!U13)</f>
        <v>0</v>
      </c>
      <c r="V13" s="195">
        <f t="shared" si="2"/>
        <v>0</v>
      </c>
      <c r="W13" s="33" t="str">
        <f t="shared" si="3"/>
        <v/>
      </c>
      <c r="X13" s="93">
        <f>SUM('2:16'!X13)</f>
        <v>0</v>
      </c>
      <c r="Y13" s="93">
        <f>SUM('2:16'!Y13)</f>
        <v>0</v>
      </c>
      <c r="Z13" s="93">
        <f>SUM('2:16'!Z13)</f>
        <v>0</v>
      </c>
      <c r="AA13" s="93">
        <f>SUM('2:16'!AA13)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SUM('2:16'!G14)</f>
        <v>0</v>
      </c>
      <c r="H14" s="95">
        <f t="shared" si="0"/>
        <v>0</v>
      </c>
      <c r="I14" s="93">
        <f>SUM('2:16'!I14)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SUM('2:16'!N14)</f>
        <v>0</v>
      </c>
      <c r="O14" s="93">
        <f>SUM('2:16'!O14)</f>
        <v>0</v>
      </c>
      <c r="P14" s="93">
        <f>SUM('2:16'!P14)</f>
        <v>0</v>
      </c>
      <c r="Q14" s="93">
        <f>SUM('2:16'!Q14)</f>
        <v>0</v>
      </c>
      <c r="R14" s="93">
        <f>SUM('2:16'!R14)</f>
        <v>0</v>
      </c>
      <c r="S14" s="93">
        <f>SUM('2:16'!S14)</f>
        <v>0</v>
      </c>
      <c r="T14" s="93">
        <f>SUM('2:16'!T14)</f>
        <v>0</v>
      </c>
      <c r="U14" s="93">
        <f>SUM('2:16'!U14)</f>
        <v>0</v>
      </c>
      <c r="V14" s="195">
        <f t="shared" si="2"/>
        <v>0</v>
      </c>
      <c r="W14" s="33" t="str">
        <f t="shared" si="3"/>
        <v/>
      </c>
      <c r="X14" s="93">
        <f>SUM('2:16'!X14)</f>
        <v>0</v>
      </c>
      <c r="Y14" s="93">
        <f>SUM('2:16'!Y14)</f>
        <v>0</v>
      </c>
      <c r="Z14" s="93">
        <f>SUM('2:16'!Z14)</f>
        <v>0</v>
      </c>
      <c r="AA14" s="93">
        <f>SUM('2:16'!AA14)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SUM('2:16'!G15)</f>
        <v>0</v>
      </c>
      <c r="H15" s="95">
        <f t="shared" si="0"/>
        <v>0</v>
      </c>
      <c r="I15" s="93">
        <f>SUM('2:16'!I15)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SUM('2:16'!N15)</f>
        <v>0</v>
      </c>
      <c r="O15" s="93">
        <f>SUM('2:16'!O15)</f>
        <v>0</v>
      </c>
      <c r="P15" s="93">
        <f>SUM('2:16'!P15)</f>
        <v>0</v>
      </c>
      <c r="Q15" s="93">
        <f>SUM('2:16'!Q15)</f>
        <v>0</v>
      </c>
      <c r="R15" s="93">
        <f>SUM('2:16'!R15)</f>
        <v>0</v>
      </c>
      <c r="S15" s="93">
        <f>SUM('2:16'!S15)</f>
        <v>0</v>
      </c>
      <c r="T15" s="93">
        <f>SUM('2:16'!T15)</f>
        <v>0</v>
      </c>
      <c r="U15" s="93">
        <f>SUM('2:16'!U15)</f>
        <v>0</v>
      </c>
      <c r="V15" s="195">
        <f t="shared" si="2"/>
        <v>0</v>
      </c>
      <c r="W15" s="33" t="str">
        <f t="shared" si="3"/>
        <v/>
      </c>
      <c r="X15" s="93">
        <f>SUM('2:16'!X15)</f>
        <v>0</v>
      </c>
      <c r="Y15" s="93">
        <f>SUM('2:16'!Y15)</f>
        <v>0</v>
      </c>
      <c r="Z15" s="93">
        <f>SUM('2:16'!Z15)</f>
        <v>0</v>
      </c>
      <c r="AA15" s="93">
        <f>SUM('2:16'!AA15)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SUM('2:16'!G16)</f>
        <v>738</v>
      </c>
      <c r="H16" s="95">
        <f t="shared" si="0"/>
        <v>3719.52</v>
      </c>
      <c r="I16" s="93">
        <f>SUM('2:16'!I16)</f>
        <v>45</v>
      </c>
      <c r="J16" s="31">
        <f t="array" ref="J16">IF(ISERROR(G16/I16),"",G16/I16)</f>
        <v>16.399999999999999</v>
      </c>
      <c r="K16" s="35">
        <f t="array" ref="K16">IF(ISERROR(G16/L16),"",G16/L16)</f>
        <v>43.411764705882355</v>
      </c>
      <c r="L16" s="87">
        <v>17</v>
      </c>
      <c r="M16" s="36">
        <f t="shared" si="1"/>
        <v>1.588235294117645</v>
      </c>
      <c r="N16" s="93">
        <f>SUM('2:16'!N16)</f>
        <v>0</v>
      </c>
      <c r="O16" s="93">
        <f>SUM('2:16'!O16)</f>
        <v>0</v>
      </c>
      <c r="P16" s="93">
        <f>SUM('2:16'!P16)</f>
        <v>0</v>
      </c>
      <c r="Q16" s="93">
        <f>SUM('2:16'!Q16)</f>
        <v>0</v>
      </c>
      <c r="R16" s="93">
        <f>SUM('2:16'!R16)</f>
        <v>0</v>
      </c>
      <c r="S16" s="93">
        <f>SUM('2:16'!S16)</f>
        <v>0</v>
      </c>
      <c r="T16" s="93">
        <f>SUM('2:16'!T16)</f>
        <v>0</v>
      </c>
      <c r="U16" s="93">
        <f>SUM('2:16'!U16)</f>
        <v>0</v>
      </c>
      <c r="V16" s="195">
        <f t="shared" si="2"/>
        <v>0</v>
      </c>
      <c r="W16" s="33">
        <f t="shared" si="3"/>
        <v>0</v>
      </c>
      <c r="X16" s="93">
        <f>SUM('2:16'!X16)</f>
        <v>0</v>
      </c>
      <c r="Y16" s="93">
        <f>SUM('2:16'!Y16)</f>
        <v>0</v>
      </c>
      <c r="Z16" s="93">
        <f>SUM('2:16'!Z16)</f>
        <v>0</v>
      </c>
      <c r="AA16" s="93">
        <f>SUM('2:16'!AA16)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479</v>
      </c>
      <c r="C17" s="16" t="s">
        <v>172</v>
      </c>
      <c r="D17" s="17"/>
      <c r="E17" s="17"/>
      <c r="F17" s="6"/>
      <c r="G17" s="93">
        <f>SUM('2:16'!G17)</f>
        <v>0</v>
      </c>
      <c r="H17" s="95">
        <f t="shared" si="0"/>
        <v>0</v>
      </c>
      <c r="I17" s="93">
        <f>SUM('2:16'!I17)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SUM('2:16'!N17)</f>
        <v>0</v>
      </c>
      <c r="O17" s="93">
        <f>SUM('2:16'!O17)</f>
        <v>0</v>
      </c>
      <c r="P17" s="93">
        <f>SUM('2:16'!P17)</f>
        <v>0</v>
      </c>
      <c r="Q17" s="93">
        <f>SUM('2:16'!Q17)</f>
        <v>0</v>
      </c>
      <c r="R17" s="93">
        <f>SUM('2:16'!R17)</f>
        <v>0</v>
      </c>
      <c r="S17" s="93">
        <f>SUM('2:16'!S17)</f>
        <v>0</v>
      </c>
      <c r="T17" s="93">
        <f>SUM('2:16'!T17)</f>
        <v>0</v>
      </c>
      <c r="U17" s="93">
        <f>SUM('2:16'!U17)</f>
        <v>0</v>
      </c>
      <c r="V17" s="195">
        <f t="shared" si="2"/>
        <v>0</v>
      </c>
      <c r="W17" s="33" t="str">
        <f>IF(ISERROR(V17/G17),"",V17/G17)</f>
        <v/>
      </c>
      <c r="X17" s="93">
        <f>SUM('2:16'!X17)</f>
        <v>0</v>
      </c>
      <c r="Y17" s="93">
        <f>SUM('2:16'!Y17)</f>
        <v>0</v>
      </c>
      <c r="Z17" s="93">
        <f>SUM('2:16'!Z17)</f>
        <v>0</v>
      </c>
      <c r="AA17" s="93">
        <f>SUM('2:16'!AA17)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SUM('2:16'!G18)</f>
        <v>0</v>
      </c>
      <c r="H18" s="95">
        <f t="shared" si="0"/>
        <v>0</v>
      </c>
      <c r="I18" s="93">
        <f>SUM('2:16'!I18)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SUM('2:16'!N18)</f>
        <v>0</v>
      </c>
      <c r="O18" s="93">
        <f>SUM('2:16'!O18)</f>
        <v>0</v>
      </c>
      <c r="P18" s="93">
        <f>SUM('2:16'!P18)</f>
        <v>0</v>
      </c>
      <c r="Q18" s="93">
        <f>SUM('2:16'!Q18)</f>
        <v>0</v>
      </c>
      <c r="R18" s="93">
        <f>SUM('2:16'!R18)</f>
        <v>0</v>
      </c>
      <c r="S18" s="93">
        <f>SUM('2:16'!S18)</f>
        <v>0</v>
      </c>
      <c r="T18" s="93">
        <f>SUM('2:16'!T18)</f>
        <v>0</v>
      </c>
      <c r="U18" s="93">
        <f>SUM('2:16'!U18)</f>
        <v>0</v>
      </c>
      <c r="V18" s="195">
        <f t="shared" si="2"/>
        <v>0</v>
      </c>
      <c r="W18" s="33" t="str">
        <f>IF(ISERROR(V18/G18),"",V18/G18)</f>
        <v/>
      </c>
      <c r="X18" s="93">
        <f>SUM('2:16'!X18)</f>
        <v>0</v>
      </c>
      <c r="Y18" s="93">
        <f>SUM('2:16'!Y18)</f>
        <v>0</v>
      </c>
      <c r="Z18" s="93">
        <f>SUM('2:16'!Z18)</f>
        <v>0</v>
      </c>
      <c r="AA18" s="93">
        <f>SUM('2:16'!AA18)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SUM('2:16'!G19)</f>
        <v>2199</v>
      </c>
      <c r="H19" s="95">
        <f t="shared" si="0"/>
        <v>11126.939999999999</v>
      </c>
      <c r="I19" s="93">
        <f>SUM('2:16'!I19)</f>
        <v>130</v>
      </c>
      <c r="J19" s="31">
        <f t="array" ref="J19">IF(ISERROR(G19/I19),"",G19/I19)</f>
        <v>16.915384615384614</v>
      </c>
      <c r="K19" s="35">
        <f t="array" ref="K19">IF(ISERROR(G19/L19),"",G19/L19)</f>
        <v>115.73684210526316</v>
      </c>
      <c r="L19" s="87">
        <v>19</v>
      </c>
      <c r="M19" s="36">
        <f t="shared" si="4"/>
        <v>14.263157894736835</v>
      </c>
      <c r="N19" s="93">
        <f>SUM('2:16'!N19)</f>
        <v>0</v>
      </c>
      <c r="O19" s="93">
        <f>SUM('2:16'!O19)</f>
        <v>0</v>
      </c>
      <c r="P19" s="93">
        <f>SUM('2:16'!P19)</f>
        <v>0</v>
      </c>
      <c r="Q19" s="93">
        <f>SUM('2:16'!Q19)</f>
        <v>0</v>
      </c>
      <c r="R19" s="93">
        <f>SUM('2:16'!R19)</f>
        <v>0</v>
      </c>
      <c r="S19" s="93">
        <f>SUM('2:16'!S19)</f>
        <v>0</v>
      </c>
      <c r="T19" s="93">
        <f>SUM('2:16'!T19)</f>
        <v>0</v>
      </c>
      <c r="U19" s="93">
        <f>SUM('2:16'!U19)</f>
        <v>0</v>
      </c>
      <c r="V19" s="195">
        <f t="shared" si="2"/>
        <v>0</v>
      </c>
      <c r="W19" s="33">
        <f>IF(ISERROR(V19/G19),"",V19/G19)</f>
        <v>0</v>
      </c>
      <c r="X19" s="93">
        <f>SUM('2:16'!X19)</f>
        <v>0</v>
      </c>
      <c r="Y19" s="93">
        <f>SUM('2:16'!Y19)</f>
        <v>0</v>
      </c>
      <c r="Z19" s="93">
        <f>SUM('2:16'!Z19)</f>
        <v>0</v>
      </c>
      <c r="AA19" s="93">
        <f>SUM('2:16'!AA19)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SUM('2:16'!G20)</f>
        <v>4530</v>
      </c>
      <c r="H20" s="95">
        <f t="shared" si="0"/>
        <v>23057.7</v>
      </c>
      <c r="I20" s="93">
        <f>SUM('2:16'!I20)</f>
        <v>197.5</v>
      </c>
      <c r="J20" s="31">
        <f t="array" ref="J20">IF(ISERROR(G20/I20),"",G20/I20)</f>
        <v>22.936708860759495</v>
      </c>
      <c r="K20" s="35">
        <f t="array" ref="K20">IF(ISERROR(G20/L20),"",G20/L20)</f>
        <v>196.95652173913044</v>
      </c>
      <c r="L20" s="87">
        <v>23</v>
      </c>
      <c r="M20" s="36">
        <f t="shared" si="4"/>
        <v>0.54347826086956275</v>
      </c>
      <c r="N20" s="93">
        <f>SUM('2:16'!N20)</f>
        <v>0</v>
      </c>
      <c r="O20" s="93">
        <f>SUM('2:16'!O20)</f>
        <v>0</v>
      </c>
      <c r="P20" s="93">
        <f>SUM('2:16'!P20)</f>
        <v>0</v>
      </c>
      <c r="Q20" s="93">
        <f>SUM('2:16'!Q20)</f>
        <v>0</v>
      </c>
      <c r="R20" s="93">
        <f>SUM('2:16'!R20)</f>
        <v>0</v>
      </c>
      <c r="S20" s="93">
        <f>SUM('2:16'!S20)</f>
        <v>0</v>
      </c>
      <c r="T20" s="93">
        <f>SUM('2:16'!T20)</f>
        <v>0</v>
      </c>
      <c r="U20" s="93">
        <f>SUM('2:16'!U20)</f>
        <v>0</v>
      </c>
      <c r="V20" s="195">
        <f t="shared" si="2"/>
        <v>0</v>
      </c>
      <c r="W20" s="33">
        <f>IF(ISERROR(V20/G20),"",V20/G20)</f>
        <v>0</v>
      </c>
      <c r="X20" s="93">
        <f>SUM('2:16'!X20)</f>
        <v>0</v>
      </c>
      <c r="Y20" s="93">
        <f>SUM('2:16'!Y20)</f>
        <v>0</v>
      </c>
      <c r="Z20" s="93">
        <f>SUM('2:16'!Z20)</f>
        <v>0</v>
      </c>
      <c r="AA20" s="93">
        <f>SUM('2:16'!AA20)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SUM('2:16'!G21)</f>
        <v>1079</v>
      </c>
      <c r="H21" s="95">
        <f t="shared" si="0"/>
        <v>5492.11</v>
      </c>
      <c r="I21" s="93">
        <f>SUM('2:16'!I21)</f>
        <v>50</v>
      </c>
      <c r="J21" s="31">
        <f t="array" ref="J21">IF(ISERROR(G21/I21),"",G21/I21)</f>
        <v>21.58</v>
      </c>
      <c r="K21" s="35">
        <f t="array" ref="K21">IF(ISERROR(G21/L21),"",G21/L21)</f>
        <v>46.913043478260867</v>
      </c>
      <c r="L21" s="87">
        <v>23</v>
      </c>
      <c r="M21" s="36">
        <f t="shared" si="4"/>
        <v>3.0869565217391326</v>
      </c>
      <c r="N21" s="93">
        <f>SUM('2:16'!N21)</f>
        <v>0</v>
      </c>
      <c r="O21" s="93">
        <f>SUM('2:16'!O21)</f>
        <v>0</v>
      </c>
      <c r="P21" s="93">
        <f>SUM('2:16'!P21)</f>
        <v>0</v>
      </c>
      <c r="Q21" s="93">
        <f>SUM('2:16'!Q21)</f>
        <v>0</v>
      </c>
      <c r="R21" s="93">
        <f>SUM('2:16'!R21)</f>
        <v>0</v>
      </c>
      <c r="S21" s="93">
        <f>SUM('2:16'!S21)</f>
        <v>0</v>
      </c>
      <c r="T21" s="93">
        <f>SUM('2:16'!T21)</f>
        <v>0</v>
      </c>
      <c r="U21" s="93">
        <f>SUM('2:16'!U21)</f>
        <v>0</v>
      </c>
      <c r="V21" s="195">
        <f t="shared" si="2"/>
        <v>0</v>
      </c>
      <c r="W21" s="33">
        <f>IF(ISERROR(V21/G21),"",V21/G21)</f>
        <v>0</v>
      </c>
      <c r="X21" s="93">
        <f>SUM('2:16'!X21)</f>
        <v>0</v>
      </c>
      <c r="Y21" s="93">
        <f>SUM('2:16'!Y21)</f>
        <v>0</v>
      </c>
      <c r="Z21" s="93">
        <f>SUM('2:16'!Z21)</f>
        <v>0</v>
      </c>
      <c r="AA21" s="93">
        <f>SUM('2:16'!AA21)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289" t="s">
        <v>64</v>
      </c>
      <c r="D22" s="17">
        <v>4.8</v>
      </c>
      <c r="E22" s="17"/>
      <c r="F22" s="6"/>
      <c r="G22" s="93">
        <f>SUM('2:16'!G22)</f>
        <v>0</v>
      </c>
      <c r="H22" s="95">
        <f t="shared" si="0"/>
        <v>0</v>
      </c>
      <c r="I22" s="93">
        <f>SUM('2:16'!I22)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SUM('2:16'!N22)</f>
        <v>0</v>
      </c>
      <c r="O22" s="93">
        <f>SUM('2:16'!O22)</f>
        <v>0</v>
      </c>
      <c r="P22" s="93">
        <f>SUM('2:16'!P22)</f>
        <v>0</v>
      </c>
      <c r="Q22" s="93">
        <f>SUM('2:16'!Q22)</f>
        <v>0</v>
      </c>
      <c r="R22" s="93">
        <f>SUM('2:16'!R22)</f>
        <v>0</v>
      </c>
      <c r="S22" s="93">
        <f>SUM('2:16'!S22)</f>
        <v>0</v>
      </c>
      <c r="T22" s="93">
        <f>SUM('2:16'!T22)</f>
        <v>0</v>
      </c>
      <c r="U22" s="93">
        <f>SUM('2:16'!U22)</f>
        <v>0</v>
      </c>
      <c r="V22" s="195">
        <f t="shared" si="2"/>
        <v>0</v>
      </c>
      <c r="W22" s="33"/>
      <c r="X22" s="93">
        <f>SUM('2:16'!X22)</f>
        <v>0</v>
      </c>
      <c r="Y22" s="93">
        <f>SUM('2:16'!Y22)</f>
        <v>0</v>
      </c>
      <c r="Z22" s="93">
        <f>SUM('2:16'!Z22)</f>
        <v>0</v>
      </c>
      <c r="AA22" s="93">
        <f>SUM('2:16'!AA22)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289" t="s">
        <v>61</v>
      </c>
      <c r="D23" s="17">
        <v>4.8</v>
      </c>
      <c r="E23" s="17"/>
      <c r="F23" s="6"/>
      <c r="G23" s="93">
        <f>SUM('2:16'!G23)</f>
        <v>0</v>
      </c>
      <c r="H23" s="95">
        <f t="shared" si="0"/>
        <v>0</v>
      </c>
      <c r="I23" s="93">
        <f>SUM('2:16'!I23)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SUM('2:16'!N23)</f>
        <v>0</v>
      </c>
      <c r="O23" s="93">
        <f>SUM('2:16'!O23)</f>
        <v>0</v>
      </c>
      <c r="P23" s="93">
        <f>SUM('2:16'!P23)</f>
        <v>0</v>
      </c>
      <c r="Q23" s="93">
        <f>SUM('2:16'!Q23)</f>
        <v>0</v>
      </c>
      <c r="R23" s="93">
        <f>SUM('2:16'!R23)</f>
        <v>0</v>
      </c>
      <c r="S23" s="93">
        <f>SUM('2:16'!S23)</f>
        <v>0</v>
      </c>
      <c r="T23" s="93">
        <f>SUM('2:16'!T23)</f>
        <v>0</v>
      </c>
      <c r="U23" s="93">
        <f>SUM('2:16'!U23)</f>
        <v>0</v>
      </c>
      <c r="V23" s="195">
        <f t="shared" si="2"/>
        <v>0</v>
      </c>
      <c r="W23" s="33"/>
      <c r="X23" s="93">
        <f>SUM('2:16'!X23)</f>
        <v>0</v>
      </c>
      <c r="Y23" s="93">
        <f>SUM('2:16'!Y23)</f>
        <v>0</v>
      </c>
      <c r="Z23" s="93">
        <f>SUM('2:16'!Z23)</f>
        <v>0</v>
      </c>
      <c r="AA23" s="93">
        <f>SUM('2:16'!AA23)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289" t="s">
        <v>53</v>
      </c>
      <c r="D24" s="17">
        <v>4.8</v>
      </c>
      <c r="E24" s="17"/>
      <c r="F24" s="6"/>
      <c r="G24" s="93">
        <f>SUM('2:16'!G24)</f>
        <v>0</v>
      </c>
      <c r="H24" s="95">
        <f t="shared" si="0"/>
        <v>0</v>
      </c>
      <c r="I24" s="93">
        <f>SUM('2:16'!I24)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SUM('2:16'!N24)</f>
        <v>0</v>
      </c>
      <c r="O24" s="93">
        <f>SUM('2:16'!O24)</f>
        <v>0</v>
      </c>
      <c r="P24" s="93">
        <f>SUM('2:16'!P24)</f>
        <v>0</v>
      </c>
      <c r="Q24" s="93">
        <f>SUM('2:16'!Q24)</f>
        <v>0</v>
      </c>
      <c r="R24" s="93">
        <f>SUM('2:16'!R24)</f>
        <v>0</v>
      </c>
      <c r="S24" s="93">
        <f>SUM('2:16'!S24)</f>
        <v>0</v>
      </c>
      <c r="T24" s="93">
        <f>SUM('2:16'!T24)</f>
        <v>0</v>
      </c>
      <c r="U24" s="93">
        <f>SUM('2:16'!U24)</f>
        <v>0</v>
      </c>
      <c r="V24" s="195">
        <f t="shared" si="2"/>
        <v>0</v>
      </c>
      <c r="W24" s="33"/>
      <c r="X24" s="93">
        <f>SUM('2:16'!X24)</f>
        <v>0</v>
      </c>
      <c r="Y24" s="93">
        <f>SUM('2:16'!Y24)</f>
        <v>0</v>
      </c>
      <c r="Z24" s="93">
        <f>SUM('2:16'!Z24)</f>
        <v>0</v>
      </c>
      <c r="AA24" s="93">
        <f>SUM('2:16'!AA24)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289" t="s">
        <v>73</v>
      </c>
      <c r="D25" s="17">
        <v>4.8</v>
      </c>
      <c r="E25" s="17"/>
      <c r="F25" s="6"/>
      <c r="G25" s="93">
        <f>SUM('2:16'!G25)</f>
        <v>0</v>
      </c>
      <c r="H25" s="95">
        <f>D25*G25</f>
        <v>0</v>
      </c>
      <c r="I25" s="93">
        <f>SUM('2:16'!I25)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SUM('2:16'!N25)</f>
        <v>0</v>
      </c>
      <c r="O25" s="93">
        <f>SUM('2:16'!O25)</f>
        <v>0</v>
      </c>
      <c r="P25" s="93">
        <f>SUM('2:16'!P25)</f>
        <v>0</v>
      </c>
      <c r="Q25" s="93">
        <f>SUM('2:16'!Q25)</f>
        <v>0</v>
      </c>
      <c r="R25" s="93">
        <f>SUM('2:16'!R25)</f>
        <v>0</v>
      </c>
      <c r="S25" s="93">
        <f>SUM('2:16'!S25)</f>
        <v>0</v>
      </c>
      <c r="T25" s="93">
        <f>SUM('2:16'!T25)</f>
        <v>0</v>
      </c>
      <c r="U25" s="93">
        <f>SUM('2:16'!U25)</f>
        <v>0</v>
      </c>
      <c r="V25" s="195">
        <f t="shared" si="2"/>
        <v>0</v>
      </c>
      <c r="W25" s="33"/>
      <c r="X25" s="93">
        <f>SUM('2:16'!X25)</f>
        <v>0</v>
      </c>
      <c r="Y25" s="93">
        <f>SUM('2:16'!Y25)</f>
        <v>0</v>
      </c>
      <c r="Z25" s="93">
        <f>SUM('2:16'!Z25)</f>
        <v>0</v>
      </c>
      <c r="AA25" s="93">
        <f>SUM('2:16'!AA25)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SUM('2:16'!G26)</f>
        <v>160</v>
      </c>
      <c r="H26" s="95">
        <f>D26*G26</f>
        <v>798.40000000000009</v>
      </c>
      <c r="I26" s="93">
        <f>SUM('2:16'!I26)</f>
        <v>10</v>
      </c>
      <c r="J26" s="31">
        <f t="array" ref="J26">IF(ISERROR(G26/I26),"",G26/I26)</f>
        <v>16</v>
      </c>
      <c r="K26" s="35">
        <f t="array" ref="K26">IF(ISERROR(G26/L26),"",G26/L26)</f>
        <v>6.8085106382978724</v>
      </c>
      <c r="L26" s="87">
        <v>23.5</v>
      </c>
      <c r="M26" s="36">
        <f t="shared" si="4"/>
        <v>3.1914893617021276</v>
      </c>
      <c r="N26" s="93">
        <f>SUM('2:16'!N26)</f>
        <v>0</v>
      </c>
      <c r="O26" s="93">
        <f>SUM('2:16'!O26)</f>
        <v>0</v>
      </c>
      <c r="P26" s="93">
        <f>SUM('2:16'!P26)</f>
        <v>0</v>
      </c>
      <c r="Q26" s="93">
        <f>SUM('2:16'!Q26)</f>
        <v>0</v>
      </c>
      <c r="R26" s="93">
        <f>SUM('2:16'!R26)</f>
        <v>0</v>
      </c>
      <c r="S26" s="93">
        <f>SUM('2:16'!S26)</f>
        <v>0</v>
      </c>
      <c r="T26" s="93">
        <f>SUM('2:16'!T26)</f>
        <v>0</v>
      </c>
      <c r="U26" s="93">
        <f>SUM('2:16'!U26)</f>
        <v>0</v>
      </c>
      <c r="V26" s="195">
        <f t="shared" si="2"/>
        <v>0</v>
      </c>
      <c r="W26" s="33">
        <f>IF(ISERROR(V26/G26),"",V26/G26)</f>
        <v>0</v>
      </c>
      <c r="X26" s="93">
        <f>SUM('2:16'!X26)</f>
        <v>0</v>
      </c>
      <c r="Y26" s="93">
        <f>SUM('2:16'!Y26)</f>
        <v>0</v>
      </c>
      <c r="Z26" s="93">
        <f>SUM('2:16'!Z26)</f>
        <v>0</v>
      </c>
      <c r="AA26" s="93">
        <f>SUM('2:16'!AA26)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SUM('2:16'!G27)</f>
        <v>450</v>
      </c>
      <c r="H27" s="95">
        <f>D27*G27</f>
        <v>2245.5</v>
      </c>
      <c r="I27" s="93">
        <f>SUM('2:16'!I27)</f>
        <v>20</v>
      </c>
      <c r="J27" s="31">
        <f t="array" ref="J27">IF(ISERROR(G27/I27),"",G27/I27)</f>
        <v>22.5</v>
      </c>
      <c r="K27" s="35">
        <f t="array" ref="K27">IF(ISERROR(G27/L27),"",G27/L27)</f>
        <v>19.148936170212767</v>
      </c>
      <c r="L27" s="87">
        <v>23.5</v>
      </c>
      <c r="M27" s="36">
        <f t="shared" si="4"/>
        <v>0.85106382978723261</v>
      </c>
      <c r="N27" s="93">
        <f>SUM('2:16'!N27)</f>
        <v>0</v>
      </c>
      <c r="O27" s="93">
        <f>SUM('2:16'!O27)</f>
        <v>0</v>
      </c>
      <c r="P27" s="93">
        <f>SUM('2:16'!P27)</f>
        <v>0</v>
      </c>
      <c r="Q27" s="93">
        <f>SUM('2:16'!Q27)</f>
        <v>0</v>
      </c>
      <c r="R27" s="93">
        <f>SUM('2:16'!R27)</f>
        <v>0</v>
      </c>
      <c r="S27" s="93">
        <f>SUM('2:16'!S27)</f>
        <v>0</v>
      </c>
      <c r="T27" s="93">
        <f>SUM('2:16'!T27)</f>
        <v>0</v>
      </c>
      <c r="U27" s="93">
        <f>SUM('2:16'!U27)</f>
        <v>0</v>
      </c>
      <c r="V27" s="195">
        <f t="shared" si="2"/>
        <v>0</v>
      </c>
      <c r="W27" s="33">
        <f>IF(ISERROR(V27/G27),"",V27/G27)</f>
        <v>0</v>
      </c>
      <c r="X27" s="93">
        <f>SUM('2:16'!X27)</f>
        <v>0</v>
      </c>
      <c r="Y27" s="93">
        <f>SUM('2:16'!Y27)</f>
        <v>0</v>
      </c>
      <c r="Z27" s="93">
        <f>SUM('2:16'!Z27)</f>
        <v>0</v>
      </c>
      <c r="AA27" s="93">
        <f>SUM('2:16'!AA27)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718" t="s">
        <v>70</v>
      </c>
      <c r="B28" s="719"/>
      <c r="C28" s="31" t="s">
        <v>71</v>
      </c>
      <c r="D28" s="30"/>
      <c r="E28" s="30"/>
      <c r="F28" s="30"/>
      <c r="G28" s="94">
        <f>SUM(G7:G27)</f>
        <v>12980</v>
      </c>
      <c r="H28" s="30">
        <f>SUM(H7:H27)</f>
        <v>65674.890000000014</v>
      </c>
      <c r="I28" s="30">
        <f>SUM(I7:I27)</f>
        <v>674.5</v>
      </c>
      <c r="J28" s="31">
        <f t="array" ref="J28">IF(ISERROR(G28/I28),"",G28/I28)</f>
        <v>19.243884358784285</v>
      </c>
      <c r="K28" s="30">
        <f>SUM(K7:K27)</f>
        <v>625.99667146862646</v>
      </c>
      <c r="L28" s="98"/>
      <c r="M28" s="89">
        <f t="shared" ref="M28:AA28" si="5">SUM(M7:M27)</f>
        <v>48.503328531373597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SUM('2:16'!G29)</f>
        <v>941</v>
      </c>
      <c r="H29" s="293">
        <f t="shared" ref="H29:H85" si="6">D29*G29</f>
        <v>4733.2300000000005</v>
      </c>
      <c r="I29" s="93">
        <f>SUM('2:16'!I29)</f>
        <v>12</v>
      </c>
      <c r="J29" s="31">
        <f t="array" ref="J29">IF(ISERROR(G29/I29),"",G29/I29)</f>
        <v>78.416666666666671</v>
      </c>
      <c r="K29" s="35">
        <f t="array" ref="K29">IF(ISERROR(G29/L29),"",G29/L29)</f>
        <v>18.096153846153847</v>
      </c>
      <c r="L29" s="87">
        <v>52</v>
      </c>
      <c r="M29" s="36">
        <f>IF(ISERROR(I29-K29),"",I29-K29)</f>
        <v>-6.0961538461538467</v>
      </c>
      <c r="N29" s="93">
        <f>SUM('2:16'!N29)</f>
        <v>0</v>
      </c>
      <c r="O29" s="93">
        <f>SUM('2:16'!O29)</f>
        <v>0</v>
      </c>
      <c r="P29" s="93">
        <f>SUM('2:16'!P29)</f>
        <v>0</v>
      </c>
      <c r="Q29" s="93">
        <f>SUM('2:16'!Q29)</f>
        <v>0</v>
      </c>
      <c r="R29" s="93">
        <f>SUM('2:16'!R29)</f>
        <v>0</v>
      </c>
      <c r="S29" s="93">
        <f>SUM('2:16'!S29)</f>
        <v>0</v>
      </c>
      <c r="T29" s="93">
        <f>SUM('2:16'!T29)</f>
        <v>0</v>
      </c>
      <c r="U29" s="93">
        <f>SUM('2:16'!U29)</f>
        <v>0</v>
      </c>
      <c r="V29" s="196">
        <f>SUM(X29:AA29)</f>
        <v>0</v>
      </c>
      <c r="W29" s="33">
        <f>IF(ISERROR(V29/G29),"",V29/G29)</f>
        <v>0</v>
      </c>
      <c r="X29" s="93">
        <f>SUM('2:16'!X29)</f>
        <v>0</v>
      </c>
      <c r="Y29" s="93">
        <f>SUM('2:16'!Y29)</f>
        <v>0</v>
      </c>
      <c r="Z29" s="93">
        <f>SUM('2:16'!Z29)</f>
        <v>0</v>
      </c>
      <c r="AA29" s="93">
        <f>SUM('2:16'!AA29)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465</v>
      </c>
      <c r="C30" s="177" t="s">
        <v>427</v>
      </c>
      <c r="D30" s="17">
        <v>5.03</v>
      </c>
      <c r="E30" s="17"/>
      <c r="F30" s="6"/>
      <c r="G30" s="93">
        <f>SUM('2:16'!G30)</f>
        <v>959</v>
      </c>
      <c r="H30" s="293">
        <f t="shared" si="6"/>
        <v>4823.7700000000004</v>
      </c>
      <c r="I30" s="93">
        <f>SUM('2:16'!I30)</f>
        <v>12</v>
      </c>
      <c r="J30" s="31"/>
      <c r="K30" s="35">
        <f t="array" ref="K30">IF(ISERROR(G30/L30),"",G30/L30)</f>
        <v>18.442307692307693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SUM('2:16'!G31)</f>
        <v>1417</v>
      </c>
      <c r="H31" s="293">
        <f t="shared" si="6"/>
        <v>7127.51</v>
      </c>
      <c r="I31" s="93">
        <f>SUM('2:16'!I31)</f>
        <v>19</v>
      </c>
      <c r="J31" s="31">
        <f t="array" ref="J31">IF(ISERROR(G31/I31),"",G31/I31)</f>
        <v>74.578947368421055</v>
      </c>
      <c r="K31" s="35">
        <f t="array" ref="K31">IF(ISERROR(G31/L31),"",G31/L31)</f>
        <v>27.25</v>
      </c>
      <c r="L31" s="87">
        <v>52</v>
      </c>
      <c r="M31" s="36">
        <f>IF(ISERROR(I31-K31),"",I31-K31)</f>
        <v>-8.25</v>
      </c>
      <c r="N31" s="93">
        <f>SUM('2:16'!N31)</f>
        <v>0</v>
      </c>
      <c r="O31" s="93">
        <f>SUM('2:16'!O31)</f>
        <v>0</v>
      </c>
      <c r="P31" s="93">
        <f>SUM('2:16'!P31)</f>
        <v>0</v>
      </c>
      <c r="Q31" s="93">
        <f>SUM('2:16'!Q31)</f>
        <v>0</v>
      </c>
      <c r="R31" s="93">
        <f>SUM('2:16'!R31)</f>
        <v>0</v>
      </c>
      <c r="S31" s="93">
        <f>SUM('2:16'!S31)</f>
        <v>0</v>
      </c>
      <c r="T31" s="93">
        <f>SUM('2:16'!T31)</f>
        <v>0</v>
      </c>
      <c r="U31" s="93">
        <f>SUM('2:16'!U31)</f>
        <v>0</v>
      </c>
      <c r="V31" s="196">
        <f>SUM(X31:AA31)</f>
        <v>0</v>
      </c>
      <c r="W31" s="33">
        <f>IF(ISERROR(V31/G31),"",V31/G31)</f>
        <v>0</v>
      </c>
      <c r="X31" s="93">
        <f>SUM('2:16'!X31)</f>
        <v>0</v>
      </c>
      <c r="Y31" s="93">
        <f>SUM('2:16'!Y31)</f>
        <v>0</v>
      </c>
      <c r="Z31" s="93">
        <f>SUM('2:16'!Z31)</f>
        <v>0</v>
      </c>
      <c r="AA31" s="93">
        <f>SUM('2:16'!AA31)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SUM('2:16'!G32)</f>
        <v>1401</v>
      </c>
      <c r="H32" s="293">
        <f t="shared" si="6"/>
        <v>7047.0300000000007</v>
      </c>
      <c r="I32" s="93">
        <f>SUM('2:16'!I32)</f>
        <v>18</v>
      </c>
      <c r="J32" s="31">
        <f t="array" ref="J32">IF(ISERROR(G32/I32),"",G32/I32)</f>
        <v>77.833333333333329</v>
      </c>
      <c r="K32" s="35">
        <f t="array" ref="K32">IF(ISERROR(G32/L32),"",G32/L32)</f>
        <v>26.942307692307693</v>
      </c>
      <c r="L32" s="87">
        <v>52</v>
      </c>
      <c r="M32" s="36">
        <f>IF(ISERROR(I32-K32),"",I32-K32)</f>
        <v>-8.9423076923076934</v>
      </c>
      <c r="N32" s="93">
        <f>SUM('2:16'!N32)</f>
        <v>0</v>
      </c>
      <c r="O32" s="93">
        <f>SUM('2:16'!O32)</f>
        <v>0</v>
      </c>
      <c r="P32" s="93">
        <f>SUM('2:16'!P32)</f>
        <v>0</v>
      </c>
      <c r="Q32" s="93">
        <f>SUM('2:16'!Q32)</f>
        <v>0</v>
      </c>
      <c r="R32" s="93">
        <f>SUM('2:16'!R32)</f>
        <v>0</v>
      </c>
      <c r="S32" s="93">
        <f>SUM('2:16'!S32)</f>
        <v>0</v>
      </c>
      <c r="T32" s="93">
        <f>SUM('2:16'!T32)</f>
        <v>0</v>
      </c>
      <c r="U32" s="93">
        <f>SUM('2:16'!U32)</f>
        <v>0</v>
      </c>
      <c r="V32" s="196">
        <f>SUM(X32:AA32)</f>
        <v>0</v>
      </c>
      <c r="W32" s="33">
        <f>IF(ISERROR(V32/G32),"",V32/G32)</f>
        <v>0</v>
      </c>
      <c r="X32" s="93">
        <f>SUM('2:16'!X32)</f>
        <v>0</v>
      </c>
      <c r="Y32" s="93">
        <f>SUM('2:16'!Y32)</f>
        <v>0</v>
      </c>
      <c r="Z32" s="93">
        <f>SUM('2:16'!Z32)</f>
        <v>0</v>
      </c>
      <c r="AA32" s="93">
        <f>SUM('2:16'!AA32)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SUM('2:16'!G33)</f>
        <v>1431</v>
      </c>
      <c r="H33" s="293">
        <f t="shared" si="6"/>
        <v>7197.93</v>
      </c>
      <c r="I33" s="93">
        <f>SUM('2:16'!I33)</f>
        <v>20</v>
      </c>
      <c r="J33" s="31">
        <f t="array" ref="J33">IF(ISERROR(G33/I33),"",G33/I33)</f>
        <v>71.55</v>
      </c>
      <c r="K33" s="35">
        <f t="array" ref="K33">IF(ISERROR(G33/L33),"",G33/L33)</f>
        <v>27.51923076923077</v>
      </c>
      <c r="L33" s="87">
        <v>52</v>
      </c>
      <c r="M33" s="36">
        <f>IF(ISERROR(I33-K33),"",I33-K33)</f>
        <v>-7.5192307692307701</v>
      </c>
      <c r="N33" s="93">
        <f>SUM('2:16'!N33)</f>
        <v>0</v>
      </c>
      <c r="O33" s="93">
        <f>SUM('2:16'!O33)</f>
        <v>0</v>
      </c>
      <c r="P33" s="93">
        <f>SUM('2:16'!P33)</f>
        <v>0</v>
      </c>
      <c r="Q33" s="93">
        <f>SUM('2:16'!Q33)</f>
        <v>0</v>
      </c>
      <c r="R33" s="93">
        <f>SUM('2:16'!R33)</f>
        <v>0</v>
      </c>
      <c r="S33" s="93">
        <f>SUM('2:16'!S33)</f>
        <v>0</v>
      </c>
      <c r="T33" s="93">
        <f>SUM('2:16'!T33)</f>
        <v>0</v>
      </c>
      <c r="U33" s="93">
        <f>SUM('2:16'!U33)</f>
        <v>0</v>
      </c>
      <c r="V33" s="196">
        <f>SUM(X33:AA33)</f>
        <v>0</v>
      </c>
      <c r="W33" s="33">
        <f>IF(ISERROR(V33/G33),"",V33/G33)</f>
        <v>0</v>
      </c>
      <c r="X33" s="93">
        <f>SUM('2:16'!X33)</f>
        <v>0</v>
      </c>
      <c r="Y33" s="93">
        <f>SUM('2:16'!Y33)</f>
        <v>0</v>
      </c>
      <c r="Z33" s="93">
        <f>SUM('2:16'!Z33)</f>
        <v>0</v>
      </c>
      <c r="AA33" s="93">
        <f>SUM('2:16'!AA33)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288" t="s">
        <v>414</v>
      </c>
      <c r="C34" s="177" t="s">
        <v>415</v>
      </c>
      <c r="D34" s="17"/>
      <c r="E34" s="17"/>
      <c r="F34" s="6"/>
      <c r="G34" s="93">
        <f>SUM('2:16'!G34)</f>
        <v>0</v>
      </c>
      <c r="H34" s="293">
        <f t="shared" si="6"/>
        <v>0</v>
      </c>
      <c r="I34" s="93">
        <f>SUM('2:16'!I34)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288" t="s">
        <v>414</v>
      </c>
      <c r="C35" s="177" t="s">
        <v>416</v>
      </c>
      <c r="D35" s="17"/>
      <c r="E35" s="17"/>
      <c r="F35" s="6"/>
      <c r="G35" s="93">
        <f>SUM('2:16'!G35)</f>
        <v>0</v>
      </c>
      <c r="H35" s="293">
        <f t="shared" si="6"/>
        <v>0</v>
      </c>
      <c r="I35" s="93">
        <f>SUM('2:16'!I35)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288" t="s">
        <v>414</v>
      </c>
      <c r="C36" s="177" t="s">
        <v>417</v>
      </c>
      <c r="D36" s="17"/>
      <c r="E36" s="17"/>
      <c r="F36" s="6"/>
      <c r="G36" s="93">
        <f>SUM('2:16'!G36)</f>
        <v>0</v>
      </c>
      <c r="H36" s="293">
        <f t="shared" si="6"/>
        <v>0</v>
      </c>
      <c r="I36" s="93">
        <f>SUM('2:16'!I36)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SUM('2:16'!G37)</f>
        <v>2153</v>
      </c>
      <c r="H37" s="293">
        <f t="shared" si="6"/>
        <v>10937.24</v>
      </c>
      <c r="I37" s="93">
        <f>SUM('2:16'!I37)</f>
        <v>92</v>
      </c>
      <c r="J37" s="31">
        <f t="array" ref="J37">IF(ISERROR(G37/I37),"",G37/I37)</f>
        <v>23.402173913043477</v>
      </c>
      <c r="K37" s="35">
        <f t="array" ref="K37">IF(ISERROR(G37/L37),"",G37/L37)</f>
        <v>102.52380952380952</v>
      </c>
      <c r="L37" s="87">
        <v>21</v>
      </c>
      <c r="M37" s="36">
        <f t="shared" ref="M37:M66" si="7">IF(ISERROR(I37-K37),"",I37-K37)</f>
        <v>-10.523809523809518</v>
      </c>
      <c r="N37" s="93">
        <f>SUM('2:16'!N37)</f>
        <v>0</v>
      </c>
      <c r="O37" s="93">
        <f>SUM('2:16'!O37)</f>
        <v>0</v>
      </c>
      <c r="P37" s="93">
        <f>SUM('2:16'!P37)</f>
        <v>0</v>
      </c>
      <c r="Q37" s="93">
        <f>SUM('2:16'!Q37)</f>
        <v>0</v>
      </c>
      <c r="R37" s="93">
        <f>SUM('2:16'!R37)</f>
        <v>0</v>
      </c>
      <c r="S37" s="93">
        <f>SUM('2:16'!S37)</f>
        <v>0</v>
      </c>
      <c r="T37" s="93">
        <f>SUM('2:16'!T37)</f>
        <v>0</v>
      </c>
      <c r="U37" s="93">
        <f>SUM('2:16'!U37)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SUM('2:16'!X37)</f>
        <v>0</v>
      </c>
      <c r="Y37" s="93">
        <f>SUM('2:16'!Y37)</f>
        <v>0</v>
      </c>
      <c r="Z37" s="93">
        <f>SUM('2:16'!Z37)</f>
        <v>0</v>
      </c>
      <c r="AA37" s="93">
        <f>SUM('2:16'!AA37)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SUM('2:16'!G38)</f>
        <v>720</v>
      </c>
      <c r="H38" s="293">
        <f t="shared" si="6"/>
        <v>3657.6</v>
      </c>
      <c r="I38" s="93">
        <f>SUM('2:16'!I38)</f>
        <v>22</v>
      </c>
      <c r="J38" s="31">
        <f t="array" ref="J38">IF(ISERROR(G38/I38),"",G38/I38)</f>
        <v>32.727272727272727</v>
      </c>
      <c r="K38" s="35">
        <f t="array" ref="K38">IF(ISERROR(G38/L38),"",G38/L38)</f>
        <v>34.285714285714285</v>
      </c>
      <c r="L38" s="87">
        <v>21</v>
      </c>
      <c r="M38" s="36">
        <f t="shared" si="7"/>
        <v>-12.285714285714285</v>
      </c>
      <c r="N38" s="93">
        <f>SUM('2:16'!N38)</f>
        <v>0</v>
      </c>
      <c r="O38" s="93">
        <f>SUM('2:16'!O38)</f>
        <v>0</v>
      </c>
      <c r="P38" s="93">
        <f>SUM('2:16'!P38)</f>
        <v>0</v>
      </c>
      <c r="Q38" s="93">
        <f>SUM('2:16'!Q38)</f>
        <v>0</v>
      </c>
      <c r="R38" s="93">
        <f>SUM('2:16'!R38)</f>
        <v>0</v>
      </c>
      <c r="S38" s="93">
        <f>SUM('2:16'!S38)</f>
        <v>0</v>
      </c>
      <c r="T38" s="93">
        <f>SUM('2:16'!T38)</f>
        <v>0</v>
      </c>
      <c r="U38" s="93">
        <f>SUM('2:16'!U38)</f>
        <v>0</v>
      </c>
      <c r="V38" s="196">
        <f t="shared" si="8"/>
        <v>0</v>
      </c>
      <c r="W38" s="33">
        <f t="shared" si="9"/>
        <v>0</v>
      </c>
      <c r="X38" s="93">
        <f>SUM('2:16'!X38)</f>
        <v>0</v>
      </c>
      <c r="Y38" s="93">
        <f>SUM('2:16'!Y38)</f>
        <v>0</v>
      </c>
      <c r="Z38" s="93">
        <f>SUM('2:16'!Z38)</f>
        <v>0</v>
      </c>
      <c r="AA38" s="93">
        <f>SUM('2:16'!AA38)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SUM('2:16'!G39)</f>
        <v>0</v>
      </c>
      <c r="H39" s="293">
        <f t="shared" si="6"/>
        <v>0</v>
      </c>
      <c r="I39" s="93">
        <f>SUM('2:16'!I39)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SUM('2:16'!N39)</f>
        <v>0</v>
      </c>
      <c r="O39" s="93">
        <f>SUM('2:16'!O39)</f>
        <v>0</v>
      </c>
      <c r="P39" s="93">
        <f>SUM('2:16'!P39)</f>
        <v>0</v>
      </c>
      <c r="Q39" s="93">
        <f>SUM('2:16'!Q39)</f>
        <v>0</v>
      </c>
      <c r="R39" s="93">
        <f>SUM('2:16'!R39)</f>
        <v>0</v>
      </c>
      <c r="S39" s="93">
        <f>SUM('2:16'!S39)</f>
        <v>0</v>
      </c>
      <c r="T39" s="93">
        <f>SUM('2:16'!T39)</f>
        <v>0</v>
      </c>
      <c r="U39" s="93">
        <f>SUM('2:16'!U39)</f>
        <v>0</v>
      </c>
      <c r="V39" s="196">
        <f t="shared" si="8"/>
        <v>0</v>
      </c>
      <c r="W39" s="33" t="str">
        <f t="shared" si="9"/>
        <v/>
      </c>
      <c r="X39" s="93">
        <f>SUM('2:16'!X39)</f>
        <v>0</v>
      </c>
      <c r="Y39" s="93">
        <f>SUM('2:16'!Y39)</f>
        <v>0</v>
      </c>
      <c r="Z39" s="93">
        <f>SUM('2:16'!Z39)</f>
        <v>0</v>
      </c>
      <c r="AA39" s="93">
        <f>SUM('2:16'!AA39)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SUM('2:16'!G40)</f>
        <v>1393</v>
      </c>
      <c r="H40" s="293">
        <f t="shared" si="6"/>
        <v>7076.4400000000005</v>
      </c>
      <c r="I40" s="93">
        <f>SUM('2:16'!I40)</f>
        <v>42</v>
      </c>
      <c r="J40" s="31">
        <f t="array" ref="J40">IF(ISERROR(G40/I40),"",G40/I40)</f>
        <v>33.166666666666664</v>
      </c>
      <c r="K40" s="35">
        <f t="array" ref="K40">IF(ISERROR(G40/L40),"",G40/L40)</f>
        <v>66.333333333333329</v>
      </c>
      <c r="L40" s="87">
        <v>21</v>
      </c>
      <c r="M40" s="36">
        <f t="shared" si="7"/>
        <v>-24.333333333333329</v>
      </c>
      <c r="N40" s="93">
        <f>SUM('2:16'!N40)</f>
        <v>0</v>
      </c>
      <c r="O40" s="93">
        <f>SUM('2:16'!O40)</f>
        <v>0</v>
      </c>
      <c r="P40" s="93">
        <f>SUM('2:16'!P40)</f>
        <v>0</v>
      </c>
      <c r="Q40" s="93">
        <f>SUM('2:16'!Q40)</f>
        <v>0</v>
      </c>
      <c r="R40" s="93">
        <f>SUM('2:16'!R40)</f>
        <v>0</v>
      </c>
      <c r="S40" s="93">
        <f>SUM('2:16'!S40)</f>
        <v>0</v>
      </c>
      <c r="T40" s="93">
        <f>SUM('2:16'!T40)</f>
        <v>0</v>
      </c>
      <c r="U40" s="93">
        <f>SUM('2:16'!U40)</f>
        <v>0</v>
      </c>
      <c r="V40" s="196">
        <f t="shared" si="8"/>
        <v>0</v>
      </c>
      <c r="W40" s="33">
        <f t="shared" si="9"/>
        <v>0</v>
      </c>
      <c r="X40" s="93">
        <f>SUM('2:16'!X40)</f>
        <v>0</v>
      </c>
      <c r="Y40" s="93">
        <f>SUM('2:16'!Y40)</f>
        <v>0</v>
      </c>
      <c r="Z40" s="93">
        <f>SUM('2:16'!Z40)</f>
        <v>0</v>
      </c>
      <c r="AA40" s="93">
        <f>SUM('2:16'!AA40)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SUM('2:16'!G41)</f>
        <v>1374</v>
      </c>
      <c r="H41" s="293">
        <f t="shared" si="6"/>
        <v>6979.92</v>
      </c>
      <c r="I41" s="93">
        <f>SUM('2:16'!I41)</f>
        <v>39</v>
      </c>
      <c r="J41" s="31">
        <f t="array" ref="J41">IF(ISERROR(G41/I41),"",G41/I41)</f>
        <v>35.230769230769234</v>
      </c>
      <c r="K41" s="35">
        <f t="array" ref="K41">IF(ISERROR(G41/L41),"",G41/L41)</f>
        <v>65.428571428571431</v>
      </c>
      <c r="L41" s="87">
        <v>21</v>
      </c>
      <c r="M41" s="36">
        <f t="shared" si="7"/>
        <v>-26.428571428571431</v>
      </c>
      <c r="N41" s="93">
        <f>SUM('2:16'!N41)</f>
        <v>0</v>
      </c>
      <c r="O41" s="93">
        <f>SUM('2:16'!O41)</f>
        <v>0</v>
      </c>
      <c r="P41" s="93">
        <f>SUM('2:16'!P41)</f>
        <v>0</v>
      </c>
      <c r="Q41" s="93">
        <f>SUM('2:16'!Q41)</f>
        <v>0</v>
      </c>
      <c r="R41" s="93">
        <f>SUM('2:16'!R41)</f>
        <v>0</v>
      </c>
      <c r="S41" s="93">
        <f>SUM('2:16'!S41)</f>
        <v>0</v>
      </c>
      <c r="T41" s="93">
        <f>SUM('2:16'!T41)</f>
        <v>0</v>
      </c>
      <c r="U41" s="93">
        <f>SUM('2:16'!U41)</f>
        <v>0</v>
      </c>
      <c r="V41" s="196">
        <f t="shared" si="8"/>
        <v>0</v>
      </c>
      <c r="W41" s="33">
        <f t="shared" si="9"/>
        <v>0</v>
      </c>
      <c r="X41" s="93">
        <f>SUM('2:16'!X41)</f>
        <v>0</v>
      </c>
      <c r="Y41" s="93">
        <f>SUM('2:16'!Y41)</f>
        <v>0</v>
      </c>
      <c r="Z41" s="93">
        <f>SUM('2:16'!Z41)</f>
        <v>0</v>
      </c>
      <c r="AA41" s="93">
        <f>SUM('2:16'!AA41)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SUM('2:16'!G42)</f>
        <v>1385</v>
      </c>
      <c r="H42" s="293">
        <f t="shared" si="6"/>
        <v>7035.8</v>
      </c>
      <c r="I42" s="93">
        <f>SUM('2:16'!I42)</f>
        <v>38</v>
      </c>
      <c r="J42" s="31">
        <f t="array" ref="J42">IF(ISERROR(G42/I42),"",G42/I42)</f>
        <v>36.44736842105263</v>
      </c>
      <c r="K42" s="35">
        <f t="array" ref="K42">IF(ISERROR(G42/L42),"",G42/L42)</f>
        <v>65.952380952380949</v>
      </c>
      <c r="L42" s="87">
        <v>21</v>
      </c>
      <c r="M42" s="36">
        <f t="shared" si="7"/>
        <v>-27.952380952380949</v>
      </c>
      <c r="N42" s="93">
        <f>SUM('2:16'!N42)</f>
        <v>0</v>
      </c>
      <c r="O42" s="93">
        <f>SUM('2:16'!O42)</f>
        <v>0</v>
      </c>
      <c r="P42" s="93">
        <f>SUM('2:16'!P42)</f>
        <v>0</v>
      </c>
      <c r="Q42" s="93">
        <f>SUM('2:16'!Q42)</f>
        <v>0</v>
      </c>
      <c r="R42" s="93">
        <f>SUM('2:16'!R42)</f>
        <v>0</v>
      </c>
      <c r="S42" s="93">
        <f>SUM('2:16'!S42)</f>
        <v>0</v>
      </c>
      <c r="T42" s="93">
        <f>SUM('2:16'!T42)</f>
        <v>0</v>
      </c>
      <c r="U42" s="93">
        <f>SUM('2:16'!U42)</f>
        <v>0</v>
      </c>
      <c r="V42" s="196">
        <f t="shared" si="8"/>
        <v>0</v>
      </c>
      <c r="W42" s="33">
        <f t="shared" si="9"/>
        <v>0</v>
      </c>
      <c r="X42" s="93">
        <f>SUM('2:16'!X42)</f>
        <v>0</v>
      </c>
      <c r="Y42" s="93">
        <f>SUM('2:16'!Y42)</f>
        <v>0</v>
      </c>
      <c r="Z42" s="93">
        <f>SUM('2:16'!Z42)</f>
        <v>0</v>
      </c>
      <c r="AA42" s="93">
        <f>SUM('2:16'!AA42)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SUM('2:16'!G43)</f>
        <v>0</v>
      </c>
      <c r="H43" s="293">
        <f t="shared" si="6"/>
        <v>0</v>
      </c>
      <c r="I43" s="93">
        <f>SUM('2:16'!I43)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SUM('2:16'!N43)</f>
        <v>0</v>
      </c>
      <c r="O43" s="93">
        <f>SUM('2:16'!O43)</f>
        <v>0</v>
      </c>
      <c r="P43" s="93">
        <f>SUM('2:16'!P43)</f>
        <v>0</v>
      </c>
      <c r="Q43" s="93">
        <f>SUM('2:16'!Q43)</f>
        <v>0</v>
      </c>
      <c r="R43" s="93">
        <f>SUM('2:16'!R43)</f>
        <v>0</v>
      </c>
      <c r="S43" s="93">
        <f>SUM('2:16'!S43)</f>
        <v>0</v>
      </c>
      <c r="T43" s="93">
        <f>SUM('2:16'!T43)</f>
        <v>0</v>
      </c>
      <c r="U43" s="93">
        <f>SUM('2:16'!U43)</f>
        <v>0</v>
      </c>
      <c r="V43" s="196">
        <f t="shared" si="8"/>
        <v>0</v>
      </c>
      <c r="W43" s="33" t="str">
        <f t="shared" si="9"/>
        <v/>
      </c>
      <c r="X43" s="93">
        <f>SUM('2:16'!X43)</f>
        <v>0</v>
      </c>
      <c r="Y43" s="93">
        <f>SUM('2:16'!Y43)</f>
        <v>0</v>
      </c>
      <c r="Z43" s="93">
        <f>SUM('2:16'!Z43)</f>
        <v>0</v>
      </c>
      <c r="AA43" s="93">
        <f>SUM('2:16'!AA43)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SUM('2:16'!G44)</f>
        <v>705</v>
      </c>
      <c r="H44" s="293">
        <f t="shared" si="6"/>
        <v>3581.4</v>
      </c>
      <c r="I44" s="93">
        <f>SUM('2:16'!I44)</f>
        <v>20</v>
      </c>
      <c r="J44" s="31">
        <f t="array" ref="J44">IF(ISERROR(G44/I44),"",G44/I44)</f>
        <v>35.25</v>
      </c>
      <c r="K44" s="35">
        <f t="array" ref="K44">IF(ISERROR(G44/L44),"",G44/L44)</f>
        <v>33.571428571428569</v>
      </c>
      <c r="L44" s="87">
        <v>21</v>
      </c>
      <c r="M44" s="36">
        <f t="shared" si="7"/>
        <v>-13.571428571428569</v>
      </c>
      <c r="N44" s="93">
        <f>SUM('2:16'!N44)</f>
        <v>0</v>
      </c>
      <c r="O44" s="93">
        <f>SUM('2:16'!O44)</f>
        <v>0</v>
      </c>
      <c r="P44" s="93">
        <f>SUM('2:16'!P44)</f>
        <v>0</v>
      </c>
      <c r="Q44" s="93">
        <f>SUM('2:16'!Q44)</f>
        <v>0</v>
      </c>
      <c r="R44" s="93">
        <f>SUM('2:16'!R44)</f>
        <v>0</v>
      </c>
      <c r="S44" s="93">
        <f>SUM('2:16'!S44)</f>
        <v>0</v>
      </c>
      <c r="T44" s="93">
        <f>SUM('2:16'!T44)</f>
        <v>0</v>
      </c>
      <c r="U44" s="93">
        <f>SUM('2:16'!U44)</f>
        <v>0</v>
      </c>
      <c r="V44" s="196">
        <f t="shared" si="8"/>
        <v>0</v>
      </c>
      <c r="W44" s="33">
        <f t="shared" si="9"/>
        <v>0</v>
      </c>
      <c r="X44" s="93">
        <f>SUM('2:16'!X44)</f>
        <v>0</v>
      </c>
      <c r="Y44" s="93">
        <f>SUM('2:16'!Y44)</f>
        <v>0</v>
      </c>
      <c r="Z44" s="93">
        <f>SUM('2:16'!Z44)</f>
        <v>0</v>
      </c>
      <c r="AA44" s="93">
        <f>SUM('2:16'!AA44)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SUM('2:16'!G45)</f>
        <v>1477</v>
      </c>
      <c r="H45" s="293">
        <f t="shared" si="6"/>
        <v>7429.31</v>
      </c>
      <c r="I45" s="93">
        <f>SUM('2:16'!I45)</f>
        <v>20</v>
      </c>
      <c r="J45" s="31">
        <f t="array" ref="J45">IF(ISERROR(G45/I45),"",G45/I45)</f>
        <v>73.849999999999994</v>
      </c>
      <c r="K45" s="35">
        <f t="array" ref="K45">IF(ISERROR(G45/L45),"",G45/L45)</f>
        <v>26.375</v>
      </c>
      <c r="L45" s="87">
        <v>56</v>
      </c>
      <c r="M45" s="36">
        <f t="shared" si="7"/>
        <v>-6.375</v>
      </c>
      <c r="N45" s="93">
        <f>SUM('2:16'!N45)</f>
        <v>0</v>
      </c>
      <c r="O45" s="93">
        <f>SUM('2:16'!O45)</f>
        <v>0</v>
      </c>
      <c r="P45" s="93">
        <f>SUM('2:16'!P45)</f>
        <v>0</v>
      </c>
      <c r="Q45" s="93">
        <f>SUM('2:16'!Q45)</f>
        <v>0</v>
      </c>
      <c r="R45" s="93">
        <f>SUM('2:16'!R45)</f>
        <v>0</v>
      </c>
      <c r="S45" s="93">
        <f>SUM('2:16'!S45)</f>
        <v>0</v>
      </c>
      <c r="T45" s="93">
        <f>SUM('2:16'!T45)</f>
        <v>0</v>
      </c>
      <c r="U45" s="93">
        <f>SUM('2:16'!U45)</f>
        <v>0</v>
      </c>
      <c r="V45" s="196">
        <f t="shared" si="8"/>
        <v>0</v>
      </c>
      <c r="W45" s="33">
        <f t="shared" si="9"/>
        <v>0</v>
      </c>
      <c r="X45" s="93">
        <f>SUM('2:16'!X45)</f>
        <v>0</v>
      </c>
      <c r="Y45" s="93">
        <f>SUM('2:16'!Y45)</f>
        <v>0</v>
      </c>
      <c r="Z45" s="93">
        <f>SUM('2:16'!Z45)</f>
        <v>0</v>
      </c>
      <c r="AA45" s="93">
        <f>SUM('2:16'!AA45)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SUM('2:16'!G46)</f>
        <v>502</v>
      </c>
      <c r="H46" s="293">
        <f t="shared" si="6"/>
        <v>2525.06</v>
      </c>
      <c r="I46" s="93">
        <f>SUM('2:16'!I46)</f>
        <v>5</v>
      </c>
      <c r="J46" s="31">
        <f t="array" ref="J46">IF(ISERROR(G46/I46),"",G46/I46)</f>
        <v>100.4</v>
      </c>
      <c r="K46" s="35">
        <f t="array" ref="K46">IF(ISERROR(G46/L46),"",G46/L46)</f>
        <v>8.9642857142857135</v>
      </c>
      <c r="L46" s="87">
        <v>56</v>
      </c>
      <c r="M46" s="36">
        <f t="shared" si="7"/>
        <v>-3.9642857142857135</v>
      </c>
      <c r="N46" s="93">
        <f>SUM('2:16'!N46)</f>
        <v>0</v>
      </c>
      <c r="O46" s="93">
        <f>SUM('2:16'!O46)</f>
        <v>0</v>
      </c>
      <c r="P46" s="93">
        <f>SUM('2:16'!P46)</f>
        <v>0</v>
      </c>
      <c r="Q46" s="93">
        <f>SUM('2:16'!Q46)</f>
        <v>0</v>
      </c>
      <c r="R46" s="93">
        <f>SUM('2:16'!R46)</f>
        <v>0</v>
      </c>
      <c r="S46" s="93">
        <f>SUM('2:16'!S46)</f>
        <v>0</v>
      </c>
      <c r="T46" s="93">
        <f>SUM('2:16'!T46)</f>
        <v>0</v>
      </c>
      <c r="U46" s="93">
        <f>SUM('2:16'!U46)</f>
        <v>0</v>
      </c>
      <c r="V46" s="196">
        <f t="shared" si="8"/>
        <v>0</v>
      </c>
      <c r="W46" s="33">
        <f t="shared" si="9"/>
        <v>0</v>
      </c>
      <c r="X46" s="93">
        <f>SUM('2:16'!X46)</f>
        <v>0</v>
      </c>
      <c r="Y46" s="93">
        <f>SUM('2:16'!Y46)</f>
        <v>0</v>
      </c>
      <c r="Z46" s="93">
        <f>SUM('2:16'!Z46)</f>
        <v>0</v>
      </c>
      <c r="AA46" s="93">
        <f>SUM('2:16'!AA46)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SUM('2:16'!G47)</f>
        <v>0</v>
      </c>
      <c r="H47" s="293">
        <f t="shared" si="6"/>
        <v>0</v>
      </c>
      <c r="I47" s="93">
        <f>SUM('2:16'!I47)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SUM('2:16'!N47)</f>
        <v>0</v>
      </c>
      <c r="O47" s="93">
        <f>SUM('2:16'!O47)</f>
        <v>0</v>
      </c>
      <c r="P47" s="93">
        <f>SUM('2:16'!P47)</f>
        <v>0</v>
      </c>
      <c r="Q47" s="93">
        <f>SUM('2:16'!Q47)</f>
        <v>0</v>
      </c>
      <c r="R47" s="93">
        <f>SUM('2:16'!R47)</f>
        <v>0</v>
      </c>
      <c r="S47" s="93">
        <f>SUM('2:16'!S47)</f>
        <v>0</v>
      </c>
      <c r="T47" s="93">
        <f>SUM('2:16'!T47)</f>
        <v>0</v>
      </c>
      <c r="U47" s="93">
        <f>SUM('2:16'!U47)</f>
        <v>0</v>
      </c>
      <c r="V47" s="196">
        <f t="shared" si="8"/>
        <v>0</v>
      </c>
      <c r="W47" s="33" t="str">
        <f t="shared" si="9"/>
        <v/>
      </c>
      <c r="X47" s="93">
        <f>SUM('2:16'!X47)</f>
        <v>0</v>
      </c>
      <c r="Y47" s="93">
        <f>SUM('2:16'!Y47)</f>
        <v>0</v>
      </c>
      <c r="Z47" s="93">
        <f>SUM('2:16'!Z47)</f>
        <v>0</v>
      </c>
      <c r="AA47" s="93">
        <f>SUM('2:16'!AA47)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SUM('2:16'!G48)</f>
        <v>1758</v>
      </c>
      <c r="H48" s="293">
        <f t="shared" si="6"/>
        <v>8842.74</v>
      </c>
      <c r="I48" s="93">
        <f>SUM('2:16'!I48)</f>
        <v>24</v>
      </c>
      <c r="J48" s="31">
        <f t="array" ref="J48">IF(ISERROR(G48/I48),"",G48/I48)</f>
        <v>73.25</v>
      </c>
      <c r="K48" s="35">
        <f t="array" ref="K48">IF(ISERROR(G48/L48),"",G48/L48)</f>
        <v>31.392857142857142</v>
      </c>
      <c r="L48" s="87">
        <v>56</v>
      </c>
      <c r="M48" s="36">
        <f t="shared" si="7"/>
        <v>-7.3928571428571423</v>
      </c>
      <c r="N48" s="93">
        <f>SUM('2:16'!N48)</f>
        <v>0</v>
      </c>
      <c r="O48" s="93">
        <f>SUM('2:16'!O48)</f>
        <v>0</v>
      </c>
      <c r="P48" s="93">
        <f>SUM('2:16'!P48)</f>
        <v>0</v>
      </c>
      <c r="Q48" s="93">
        <f>SUM('2:16'!Q48)</f>
        <v>0</v>
      </c>
      <c r="R48" s="93">
        <f>SUM('2:16'!R48)</f>
        <v>0</v>
      </c>
      <c r="S48" s="93">
        <f>SUM('2:16'!S48)</f>
        <v>0</v>
      </c>
      <c r="T48" s="93">
        <f>SUM('2:16'!T48)</f>
        <v>0</v>
      </c>
      <c r="U48" s="93">
        <f>SUM('2:16'!U48)</f>
        <v>0</v>
      </c>
      <c r="V48" s="196">
        <f t="shared" si="8"/>
        <v>0</v>
      </c>
      <c r="W48" s="33">
        <f t="shared" si="9"/>
        <v>0</v>
      </c>
      <c r="X48" s="93">
        <f>SUM('2:16'!X48)</f>
        <v>0</v>
      </c>
      <c r="Y48" s="93">
        <f>SUM('2:16'!Y48)</f>
        <v>0</v>
      </c>
      <c r="Z48" s="93">
        <f>SUM('2:16'!Z48)</f>
        <v>0</v>
      </c>
      <c r="AA48" s="93">
        <f>SUM('2:16'!AA48)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SUM('2:16'!G49)</f>
        <v>738</v>
      </c>
      <c r="H49" s="293">
        <f t="shared" si="6"/>
        <v>3712.1400000000003</v>
      </c>
      <c r="I49" s="93">
        <f>SUM('2:16'!I49)</f>
        <v>13.5</v>
      </c>
      <c r="J49" s="31"/>
      <c r="K49" s="35">
        <f t="array" ref="K49">IF(ISERROR(G49/L49),"",G49/L49)</f>
        <v>13.666666666666666</v>
      </c>
      <c r="L49" s="87">
        <v>54</v>
      </c>
      <c r="M49" s="36">
        <f t="shared" si="7"/>
        <v>-0.16666666666666607</v>
      </c>
      <c r="N49" s="93">
        <f>SUM('2:16'!N49)</f>
        <v>0</v>
      </c>
      <c r="O49" s="93">
        <f>SUM('2:16'!O49)</f>
        <v>0</v>
      </c>
      <c r="P49" s="93">
        <f>SUM('2:16'!P49)</f>
        <v>0</v>
      </c>
      <c r="Q49" s="93">
        <f>SUM('2:16'!Q49)</f>
        <v>0</v>
      </c>
      <c r="R49" s="93">
        <f>SUM('2:16'!R49)</f>
        <v>0</v>
      </c>
      <c r="S49" s="93">
        <f>SUM('2:16'!S49)</f>
        <v>0</v>
      </c>
      <c r="T49" s="93">
        <f>SUM('2:16'!T49)</f>
        <v>0</v>
      </c>
      <c r="U49" s="93">
        <f>SUM('2:16'!U49)</f>
        <v>0</v>
      </c>
      <c r="V49" s="196"/>
      <c r="W49" s="33"/>
      <c r="X49" s="93">
        <f>SUM('2:16'!X49)</f>
        <v>0</v>
      </c>
      <c r="Y49" s="93">
        <f>SUM('2:16'!Y49)</f>
        <v>0</v>
      </c>
      <c r="Z49" s="93">
        <f>SUM('2:16'!Z49)</f>
        <v>0</v>
      </c>
      <c r="AA49" s="93">
        <f>SUM('2:16'!AA49)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SUM('2:16'!G50)</f>
        <v>807</v>
      </c>
      <c r="H50" s="293">
        <f t="shared" si="6"/>
        <v>4059.21</v>
      </c>
      <c r="I50" s="93">
        <f>SUM('2:16'!I50)</f>
        <v>15</v>
      </c>
      <c r="J50" s="31"/>
      <c r="K50" s="35">
        <f t="array" ref="K50">IF(ISERROR(G50/L50),"",G50/L50)</f>
        <v>14.944444444444445</v>
      </c>
      <c r="L50" s="87">
        <v>54</v>
      </c>
      <c r="M50" s="36">
        <f t="shared" si="7"/>
        <v>5.5555555555555358E-2</v>
      </c>
      <c r="N50" s="93">
        <f>SUM('2:16'!N50)</f>
        <v>0</v>
      </c>
      <c r="O50" s="93">
        <f>SUM('2:16'!O50)</f>
        <v>0</v>
      </c>
      <c r="P50" s="93">
        <f>SUM('2:16'!P50)</f>
        <v>0</v>
      </c>
      <c r="Q50" s="93">
        <f>SUM('2:16'!Q50)</f>
        <v>0</v>
      </c>
      <c r="R50" s="93">
        <f>SUM('2:16'!R50)</f>
        <v>0</v>
      </c>
      <c r="S50" s="93">
        <f>SUM('2:16'!S50)</f>
        <v>0</v>
      </c>
      <c r="T50" s="93">
        <f>SUM('2:16'!T50)</f>
        <v>0</v>
      </c>
      <c r="U50" s="93">
        <f>SUM('2:16'!U50)</f>
        <v>0</v>
      </c>
      <c r="V50" s="196"/>
      <c r="W50" s="33"/>
      <c r="X50" s="93">
        <f>SUM('2:16'!X50)</f>
        <v>0</v>
      </c>
      <c r="Y50" s="93">
        <f>SUM('2:16'!Y50)</f>
        <v>0</v>
      </c>
      <c r="Z50" s="93">
        <f>SUM('2:16'!Z50)</f>
        <v>0</v>
      </c>
      <c r="AA50" s="93">
        <f>SUM('2:16'!AA50)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466</v>
      </c>
      <c r="C51" s="16" t="s">
        <v>390</v>
      </c>
      <c r="D51" s="17">
        <v>5.03</v>
      </c>
      <c r="E51" s="17"/>
      <c r="F51" s="6"/>
      <c r="G51" s="93">
        <f>SUM('2:16'!G51)</f>
        <v>696</v>
      </c>
      <c r="H51" s="293">
        <f t="shared" si="6"/>
        <v>3500.88</v>
      </c>
      <c r="I51" s="93">
        <f>SUM('2:16'!I51)</f>
        <v>12.5</v>
      </c>
      <c r="J51" s="31"/>
      <c r="K51" s="35">
        <f t="array" ref="K51">IF(ISERROR(G51/L51),"",G51/L51)</f>
        <v>12.888888888888889</v>
      </c>
      <c r="L51" s="87">
        <v>54</v>
      </c>
      <c r="M51" s="36">
        <f t="shared" si="7"/>
        <v>-0.38888888888888928</v>
      </c>
      <c r="N51" s="93">
        <f>SUM('2:16'!N51)</f>
        <v>0</v>
      </c>
      <c r="O51" s="93">
        <f>SUM('2:16'!O51)</f>
        <v>0</v>
      </c>
      <c r="P51" s="93">
        <f>SUM('2:16'!P51)</f>
        <v>0</v>
      </c>
      <c r="Q51" s="93">
        <f>SUM('2:16'!Q51)</f>
        <v>0</v>
      </c>
      <c r="R51" s="93">
        <f>SUM('2:16'!R51)</f>
        <v>0</v>
      </c>
      <c r="S51" s="93">
        <f>SUM('2:16'!S51)</f>
        <v>0</v>
      </c>
      <c r="T51" s="93">
        <f>SUM('2:16'!T51)</f>
        <v>0</v>
      </c>
      <c r="U51" s="93">
        <f>SUM('2:16'!U51)</f>
        <v>0</v>
      </c>
      <c r="V51" s="196"/>
      <c r="W51" s="33"/>
      <c r="X51" s="93">
        <f>SUM('2:16'!X51)</f>
        <v>0</v>
      </c>
      <c r="Y51" s="93">
        <f>SUM('2:16'!Y51)</f>
        <v>0</v>
      </c>
      <c r="Z51" s="93">
        <f>SUM('2:16'!Z51)</f>
        <v>0</v>
      </c>
      <c r="AA51" s="93">
        <f>SUM('2:16'!AA51)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466</v>
      </c>
      <c r="C52" s="16" t="s">
        <v>392</v>
      </c>
      <c r="D52" s="17">
        <v>5.03</v>
      </c>
      <c r="E52" s="17"/>
      <c r="F52" s="6"/>
      <c r="G52" s="93">
        <f>SUM('2:16'!G52)</f>
        <v>729</v>
      </c>
      <c r="H52" s="293">
        <f t="shared" si="6"/>
        <v>3666.8700000000003</v>
      </c>
      <c r="I52" s="93">
        <f>SUM('2:16'!I52)</f>
        <v>12.5</v>
      </c>
      <c r="J52" s="31"/>
      <c r="K52" s="35">
        <f t="array" ref="K52">IF(ISERROR(G52/L52),"",G52/L52)</f>
        <v>13.5</v>
      </c>
      <c r="L52" s="87">
        <v>54</v>
      </c>
      <c r="M52" s="36">
        <f t="shared" si="7"/>
        <v>-1</v>
      </c>
      <c r="N52" s="93">
        <f>SUM('2:16'!N52)</f>
        <v>0</v>
      </c>
      <c r="O52" s="93">
        <f>SUM('2:16'!O52)</f>
        <v>0</v>
      </c>
      <c r="P52" s="93">
        <f>SUM('2:16'!P52)</f>
        <v>0</v>
      </c>
      <c r="Q52" s="93">
        <f>SUM('2:16'!Q52)</f>
        <v>0</v>
      </c>
      <c r="R52" s="93">
        <f>SUM('2:16'!R52)</f>
        <v>0</v>
      </c>
      <c r="S52" s="93">
        <f>SUM('2:16'!S52)</f>
        <v>0</v>
      </c>
      <c r="T52" s="93">
        <f>SUM('2:16'!T52)</f>
        <v>0</v>
      </c>
      <c r="U52" s="93">
        <f>SUM('2:16'!U52)</f>
        <v>0</v>
      </c>
      <c r="V52" s="196"/>
      <c r="W52" s="33"/>
      <c r="X52" s="93">
        <f>SUM('2:16'!X52)</f>
        <v>0</v>
      </c>
      <c r="Y52" s="93">
        <f>SUM('2:16'!Y52)</f>
        <v>0</v>
      </c>
      <c r="Z52" s="93">
        <f>SUM('2:16'!Z52)</f>
        <v>0</v>
      </c>
      <c r="AA52" s="93">
        <f>SUM('2:16'!AA52)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SUM('2:16'!G53)</f>
        <v>0</v>
      </c>
      <c r="H53" s="293">
        <f t="shared" si="6"/>
        <v>0</v>
      </c>
      <c r="I53" s="93">
        <f>SUM('2:16'!I53)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SUM('2:16'!N53)</f>
        <v>0</v>
      </c>
      <c r="O53" s="93">
        <f>SUM('2:16'!O53)</f>
        <v>0</v>
      </c>
      <c r="P53" s="93">
        <f>SUM('2:16'!P53)</f>
        <v>0</v>
      </c>
      <c r="Q53" s="93">
        <f>SUM('2:16'!Q53)</f>
        <v>0</v>
      </c>
      <c r="R53" s="93">
        <f>SUM('2:16'!R53)</f>
        <v>0</v>
      </c>
      <c r="S53" s="93">
        <f>SUM('2:16'!S53)</f>
        <v>0</v>
      </c>
      <c r="T53" s="93">
        <f>SUM('2:16'!T53)</f>
        <v>0</v>
      </c>
      <c r="U53" s="93">
        <f>SUM('2:16'!U53)</f>
        <v>0</v>
      </c>
      <c r="V53" s="196"/>
      <c r="W53" s="33"/>
      <c r="X53" s="93">
        <f>SUM('2:16'!X53)</f>
        <v>0</v>
      </c>
      <c r="Y53" s="93">
        <f>SUM('2:16'!Y53)</f>
        <v>0</v>
      </c>
      <c r="Z53" s="93">
        <f>SUM('2:16'!Z53)</f>
        <v>0</v>
      </c>
      <c r="AA53" s="93">
        <f>SUM('2:16'!AA53)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SUM('2:16'!G54)</f>
        <v>0</v>
      </c>
      <c r="H54" s="293">
        <f t="shared" si="6"/>
        <v>0</v>
      </c>
      <c r="I54" s="93">
        <f>SUM('2:16'!I54)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SUM('2:16'!N54)</f>
        <v>0</v>
      </c>
      <c r="O54" s="93">
        <f>SUM('2:16'!O54)</f>
        <v>0</v>
      </c>
      <c r="P54" s="93">
        <f>SUM('2:16'!P54)</f>
        <v>0</v>
      </c>
      <c r="Q54" s="93">
        <f>SUM('2:16'!Q54)</f>
        <v>0</v>
      </c>
      <c r="R54" s="93">
        <f>SUM('2:16'!R54)</f>
        <v>0</v>
      </c>
      <c r="S54" s="93">
        <f>SUM('2:16'!S54)</f>
        <v>0</v>
      </c>
      <c r="T54" s="93">
        <f>SUM('2:16'!T54)</f>
        <v>0</v>
      </c>
      <c r="U54" s="93">
        <f>SUM('2:16'!U54)</f>
        <v>0</v>
      </c>
      <c r="V54" s="196"/>
      <c r="W54" s="33"/>
      <c r="X54" s="93">
        <f>SUM('2:16'!X54)</f>
        <v>0</v>
      </c>
      <c r="Y54" s="93">
        <f>SUM('2:16'!Y54)</f>
        <v>0</v>
      </c>
      <c r="Z54" s="93">
        <f>SUM('2:16'!Z54)</f>
        <v>0</v>
      </c>
      <c r="AA54" s="93">
        <f>SUM('2:16'!AA54)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SUM('2:16'!G55)</f>
        <v>0</v>
      </c>
      <c r="H55" s="293">
        <f t="shared" si="6"/>
        <v>0</v>
      </c>
      <c r="I55" s="93">
        <f>SUM('2:16'!I55)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SUM('2:16'!N55)</f>
        <v>0</v>
      </c>
      <c r="O55" s="93">
        <f>SUM('2:16'!O55)</f>
        <v>0</v>
      </c>
      <c r="P55" s="93">
        <f>SUM('2:16'!P55)</f>
        <v>0</v>
      </c>
      <c r="Q55" s="93">
        <f>SUM('2:16'!Q55)</f>
        <v>0</v>
      </c>
      <c r="R55" s="93">
        <f>SUM('2:16'!R55)</f>
        <v>0</v>
      </c>
      <c r="S55" s="93">
        <f>SUM('2:16'!S55)</f>
        <v>0</v>
      </c>
      <c r="T55" s="93">
        <f>SUM('2:16'!T55)</f>
        <v>0</v>
      </c>
      <c r="U55" s="93">
        <f>SUM('2:16'!U55)</f>
        <v>0</v>
      </c>
      <c r="V55" s="196"/>
      <c r="W55" s="33"/>
      <c r="X55" s="93">
        <f>SUM('2:16'!X55)</f>
        <v>0</v>
      </c>
      <c r="Y55" s="93">
        <f>SUM('2:16'!Y55)</f>
        <v>0</v>
      </c>
      <c r="Z55" s="93">
        <f>SUM('2:16'!Z55)</f>
        <v>0</v>
      </c>
      <c r="AA55" s="93">
        <f>SUM('2:16'!AA55)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SUM('2:16'!G56)</f>
        <v>0</v>
      </c>
      <c r="H56" s="293">
        <f t="shared" si="6"/>
        <v>0</v>
      </c>
      <c r="I56" s="93">
        <f>SUM('2:16'!I56)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SUM('2:16'!N56)</f>
        <v>0</v>
      </c>
      <c r="O56" s="93">
        <f>SUM('2:16'!O56)</f>
        <v>0</v>
      </c>
      <c r="P56" s="93">
        <f>SUM('2:16'!P56)</f>
        <v>0</v>
      </c>
      <c r="Q56" s="93">
        <f>SUM('2:16'!Q56)</f>
        <v>0</v>
      </c>
      <c r="R56" s="93">
        <f>SUM('2:16'!R56)</f>
        <v>0</v>
      </c>
      <c r="S56" s="93">
        <f>SUM('2:16'!S56)</f>
        <v>0</v>
      </c>
      <c r="T56" s="93">
        <f>SUM('2:16'!T56)</f>
        <v>0</v>
      </c>
      <c r="U56" s="93">
        <f>SUM('2:16'!U56)</f>
        <v>0</v>
      </c>
      <c r="V56" s="196"/>
      <c r="W56" s="33"/>
      <c r="X56" s="93">
        <f>SUM('2:16'!X56)</f>
        <v>0</v>
      </c>
      <c r="Y56" s="93">
        <f>SUM('2:16'!Y56)</f>
        <v>0</v>
      </c>
      <c r="Z56" s="93">
        <f>SUM('2:16'!Z56)</f>
        <v>0</v>
      </c>
      <c r="AA56" s="93">
        <f>SUM('2:16'!AA56)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SUM('2:16'!G57)</f>
        <v>849</v>
      </c>
      <c r="H57" s="293">
        <f t="shared" si="6"/>
        <v>4270.47</v>
      </c>
      <c r="I57" s="93">
        <f>SUM('2:16'!I57)</f>
        <v>10</v>
      </c>
      <c r="J57" s="31">
        <f t="array" ref="J57">IF(ISERROR(G57/I57),"",G57/I57)</f>
        <v>84.9</v>
      </c>
      <c r="K57" s="35">
        <f t="array" ref="K57">IF(ISERROR(G57/L57),"",G57/L57)</f>
        <v>21.225000000000001</v>
      </c>
      <c r="L57" s="87">
        <v>40</v>
      </c>
      <c r="M57" s="36">
        <f t="shared" si="7"/>
        <v>-11.225000000000001</v>
      </c>
      <c r="N57" s="93">
        <f>SUM('2:16'!N57)</f>
        <v>0</v>
      </c>
      <c r="O57" s="93">
        <f>SUM('2:16'!O57)</f>
        <v>0</v>
      </c>
      <c r="P57" s="93">
        <f>SUM('2:16'!P57)</f>
        <v>0</v>
      </c>
      <c r="Q57" s="93">
        <f>SUM('2:16'!Q57)</f>
        <v>0</v>
      </c>
      <c r="R57" s="93">
        <f>SUM('2:16'!R57)</f>
        <v>0</v>
      </c>
      <c r="S57" s="93">
        <f>SUM('2:16'!S57)</f>
        <v>0</v>
      </c>
      <c r="T57" s="93">
        <f>SUM('2:16'!T57)</f>
        <v>0</v>
      </c>
      <c r="U57" s="93">
        <f>SUM('2:16'!U57)</f>
        <v>0</v>
      </c>
      <c r="V57" s="196">
        <f t="shared" ref="V57:V66" si="10">SUM(X57:AA57)</f>
        <v>0</v>
      </c>
      <c r="W57" s="33">
        <f t="shared" ref="W57:W66" si="11">IF(ISERROR(V57/G57),"",V57/G57)</f>
        <v>0</v>
      </c>
      <c r="X57" s="93">
        <f>SUM('2:16'!X57)</f>
        <v>0</v>
      </c>
      <c r="Y57" s="93">
        <f>SUM('2:16'!Y57)</f>
        <v>0</v>
      </c>
      <c r="Z57" s="93">
        <f>SUM('2:16'!Z57)</f>
        <v>0</v>
      </c>
      <c r="AA57" s="93">
        <f>SUM('2:16'!AA57)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SUM('2:16'!G58)</f>
        <v>651</v>
      </c>
      <c r="H58" s="293">
        <f t="shared" si="6"/>
        <v>3274.53</v>
      </c>
      <c r="I58" s="93">
        <f>SUM('2:16'!I58)</f>
        <v>18</v>
      </c>
      <c r="J58" s="31">
        <f t="array" ref="J58">IF(ISERROR(G58/I58),"",G58/I58)</f>
        <v>36.166666666666664</v>
      </c>
      <c r="K58" s="35">
        <f t="array" ref="K58">IF(ISERROR(G58/L58),"",G58/L58)</f>
        <v>16.274999999999999</v>
      </c>
      <c r="L58" s="87">
        <v>40</v>
      </c>
      <c r="M58" s="36">
        <f t="shared" si="7"/>
        <v>1.7250000000000014</v>
      </c>
      <c r="N58" s="93">
        <f>SUM('2:16'!N58)</f>
        <v>0</v>
      </c>
      <c r="O58" s="93">
        <f>SUM('2:16'!O58)</f>
        <v>0</v>
      </c>
      <c r="P58" s="93">
        <f>SUM('2:16'!P58)</f>
        <v>0</v>
      </c>
      <c r="Q58" s="93">
        <f>SUM('2:16'!Q58)</f>
        <v>0</v>
      </c>
      <c r="R58" s="93">
        <f>SUM('2:16'!R58)</f>
        <v>0</v>
      </c>
      <c r="S58" s="93">
        <f>SUM('2:16'!S58)</f>
        <v>0</v>
      </c>
      <c r="T58" s="93">
        <f>SUM('2:16'!T58)</f>
        <v>0</v>
      </c>
      <c r="U58" s="93">
        <f>SUM('2:16'!U58)</f>
        <v>0</v>
      </c>
      <c r="V58" s="196">
        <f t="shared" si="10"/>
        <v>0</v>
      </c>
      <c r="W58" s="33">
        <f t="shared" si="11"/>
        <v>0</v>
      </c>
      <c r="X58" s="93">
        <f>SUM('2:16'!X58)</f>
        <v>0</v>
      </c>
      <c r="Y58" s="93">
        <f>SUM('2:16'!Y58)</f>
        <v>0</v>
      </c>
      <c r="Z58" s="93">
        <f>SUM('2:16'!Z58)</f>
        <v>0</v>
      </c>
      <c r="AA58" s="93">
        <f>SUM('2:16'!AA58)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SUM('2:16'!G59)</f>
        <v>424</v>
      </c>
      <c r="H59" s="293">
        <f t="shared" si="6"/>
        <v>2132.7200000000003</v>
      </c>
      <c r="I59" s="93">
        <f>SUM('2:16'!I59)</f>
        <v>12</v>
      </c>
      <c r="J59" s="31">
        <f t="array" ref="J59">IF(ISERROR(G59/I59),"",G59/I59)</f>
        <v>35.333333333333336</v>
      </c>
      <c r="K59" s="35">
        <f t="array" ref="K59">IF(ISERROR(G59/L59),"",G59/L59)</f>
        <v>10.6</v>
      </c>
      <c r="L59" s="87">
        <v>40</v>
      </c>
      <c r="M59" s="36">
        <f t="shared" si="7"/>
        <v>1.4000000000000004</v>
      </c>
      <c r="N59" s="93">
        <f>SUM('2:16'!N59)</f>
        <v>0</v>
      </c>
      <c r="O59" s="93">
        <f>SUM('2:16'!O59)</f>
        <v>0</v>
      </c>
      <c r="P59" s="93">
        <f>SUM('2:16'!P59)</f>
        <v>0</v>
      </c>
      <c r="Q59" s="93">
        <f>SUM('2:16'!Q59)</f>
        <v>0</v>
      </c>
      <c r="R59" s="93">
        <f>SUM('2:16'!R59)</f>
        <v>0</v>
      </c>
      <c r="S59" s="93">
        <f>SUM('2:16'!S59)</f>
        <v>0</v>
      </c>
      <c r="T59" s="93">
        <f>SUM('2:16'!T59)</f>
        <v>0</v>
      </c>
      <c r="U59" s="93">
        <f>SUM('2:16'!U59)</f>
        <v>0</v>
      </c>
      <c r="V59" s="196">
        <f t="shared" si="10"/>
        <v>0</v>
      </c>
      <c r="W59" s="33">
        <f t="shared" si="11"/>
        <v>0</v>
      </c>
      <c r="X59" s="93">
        <f>SUM('2:16'!X59)</f>
        <v>0</v>
      </c>
      <c r="Y59" s="93">
        <f>SUM('2:16'!Y59)</f>
        <v>0</v>
      </c>
      <c r="Z59" s="93">
        <f>SUM('2:16'!Z59)</f>
        <v>0</v>
      </c>
      <c r="AA59" s="93">
        <f>SUM('2:16'!AA59)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SUM('2:16'!G60)</f>
        <v>0</v>
      </c>
      <c r="H60" s="293">
        <f t="shared" si="6"/>
        <v>0</v>
      </c>
      <c r="I60" s="93">
        <f>SUM('2:16'!I60)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SUM('2:16'!N60)</f>
        <v>0</v>
      </c>
      <c r="O60" s="93">
        <f>SUM('2:16'!O60)</f>
        <v>0</v>
      </c>
      <c r="P60" s="93">
        <f>SUM('2:16'!P60)</f>
        <v>0</v>
      </c>
      <c r="Q60" s="93">
        <f>SUM('2:16'!Q60)</f>
        <v>0</v>
      </c>
      <c r="R60" s="93">
        <f>SUM('2:16'!R60)</f>
        <v>0</v>
      </c>
      <c r="S60" s="93">
        <f>SUM('2:16'!S60)</f>
        <v>0</v>
      </c>
      <c r="T60" s="93">
        <f>SUM('2:16'!T60)</f>
        <v>0</v>
      </c>
      <c r="U60" s="93">
        <f>SUM('2:16'!U60)</f>
        <v>0</v>
      </c>
      <c r="V60" s="196">
        <f t="shared" si="10"/>
        <v>0</v>
      </c>
      <c r="W60" s="33" t="str">
        <f t="shared" si="11"/>
        <v/>
      </c>
      <c r="X60" s="93">
        <f>SUM('2:16'!X60)</f>
        <v>0</v>
      </c>
      <c r="Y60" s="93">
        <f>SUM('2:16'!Y60)</f>
        <v>0</v>
      </c>
      <c r="Z60" s="93">
        <f>SUM('2:16'!Z60)</f>
        <v>0</v>
      </c>
      <c r="AA60" s="93">
        <f>SUM('2:16'!AA60)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SUM('2:16'!G61)</f>
        <v>0</v>
      </c>
      <c r="H61" s="293">
        <f t="shared" si="6"/>
        <v>0</v>
      </c>
      <c r="I61" s="93">
        <f>SUM('2:16'!I61)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SUM('2:16'!N61)</f>
        <v>0</v>
      </c>
      <c r="O61" s="93">
        <f>SUM('2:16'!O61)</f>
        <v>0</v>
      </c>
      <c r="P61" s="93">
        <f>SUM('2:16'!P61)</f>
        <v>0</v>
      </c>
      <c r="Q61" s="93">
        <f>SUM('2:16'!Q61)</f>
        <v>0</v>
      </c>
      <c r="R61" s="93">
        <f>SUM('2:16'!R61)</f>
        <v>0</v>
      </c>
      <c r="S61" s="93">
        <f>SUM('2:16'!S61)</f>
        <v>0</v>
      </c>
      <c r="T61" s="93">
        <f>SUM('2:16'!T61)</f>
        <v>0</v>
      </c>
      <c r="U61" s="93">
        <f>SUM('2:16'!U61)</f>
        <v>0</v>
      </c>
      <c r="V61" s="196">
        <f t="shared" si="10"/>
        <v>0</v>
      </c>
      <c r="W61" s="33" t="str">
        <f t="shared" si="11"/>
        <v/>
      </c>
      <c r="X61" s="93">
        <f>SUM('2:16'!X61)</f>
        <v>0</v>
      </c>
      <c r="Y61" s="93">
        <f>SUM('2:16'!Y61)</f>
        <v>0</v>
      </c>
      <c r="Z61" s="93">
        <f>SUM('2:16'!Z61)</f>
        <v>0</v>
      </c>
      <c r="AA61" s="93">
        <f>SUM('2:16'!AA61)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SUM('2:16'!G62)</f>
        <v>0</v>
      </c>
      <c r="H62" s="293">
        <f t="shared" si="6"/>
        <v>0</v>
      </c>
      <c r="I62" s="93">
        <f>SUM('2:16'!I62)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SUM('2:16'!N62)</f>
        <v>0</v>
      </c>
      <c r="O62" s="93">
        <f>SUM('2:16'!O62)</f>
        <v>0</v>
      </c>
      <c r="P62" s="93">
        <f>SUM('2:16'!P62)</f>
        <v>0</v>
      </c>
      <c r="Q62" s="93">
        <f>SUM('2:16'!Q62)</f>
        <v>0</v>
      </c>
      <c r="R62" s="93">
        <f>SUM('2:16'!R62)</f>
        <v>0</v>
      </c>
      <c r="S62" s="93">
        <f>SUM('2:16'!S62)</f>
        <v>0</v>
      </c>
      <c r="T62" s="93">
        <f>SUM('2:16'!T62)</f>
        <v>0</v>
      </c>
      <c r="U62" s="93">
        <f>SUM('2:16'!U62)</f>
        <v>0</v>
      </c>
      <c r="V62" s="196">
        <f t="shared" si="10"/>
        <v>0</v>
      </c>
      <c r="W62" s="33" t="str">
        <f t="shared" si="11"/>
        <v/>
      </c>
      <c r="X62" s="93">
        <f>SUM('2:16'!X62)</f>
        <v>0</v>
      </c>
      <c r="Y62" s="93">
        <f>SUM('2:16'!Y62)</f>
        <v>0</v>
      </c>
      <c r="Z62" s="93">
        <f>SUM('2:16'!Z62)</f>
        <v>0</v>
      </c>
      <c r="AA62" s="93">
        <f>SUM('2:16'!AA62)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SUM('2:16'!G63)</f>
        <v>0</v>
      </c>
      <c r="H63" s="293">
        <f t="shared" si="6"/>
        <v>0</v>
      </c>
      <c r="I63" s="93">
        <f>SUM('2:16'!I63)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SUM('2:16'!N63)</f>
        <v>0</v>
      </c>
      <c r="O63" s="93">
        <f>SUM('2:16'!O63)</f>
        <v>0</v>
      </c>
      <c r="P63" s="93">
        <f>SUM('2:16'!P63)</f>
        <v>0</v>
      </c>
      <c r="Q63" s="93">
        <f>SUM('2:16'!Q63)</f>
        <v>0</v>
      </c>
      <c r="R63" s="93">
        <f>SUM('2:16'!R63)</f>
        <v>0</v>
      </c>
      <c r="S63" s="93">
        <f>SUM('2:16'!S63)</f>
        <v>0</v>
      </c>
      <c r="T63" s="93">
        <f>SUM('2:16'!T63)</f>
        <v>0</v>
      </c>
      <c r="U63" s="93">
        <f>SUM('2:16'!U63)</f>
        <v>0</v>
      </c>
      <c r="V63" s="196">
        <f t="shared" si="10"/>
        <v>0</v>
      </c>
      <c r="W63" s="33" t="str">
        <f t="shared" si="11"/>
        <v/>
      </c>
      <c r="X63" s="93">
        <f>SUM('2:16'!X63)</f>
        <v>0</v>
      </c>
      <c r="Y63" s="93">
        <f>SUM('2:16'!Y63)</f>
        <v>0</v>
      </c>
      <c r="Z63" s="93">
        <f>SUM('2:16'!Z63)</f>
        <v>0</v>
      </c>
      <c r="AA63" s="93">
        <f>SUM('2:16'!AA63)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SUM('2:16'!G64)</f>
        <v>0</v>
      </c>
      <c r="H64" s="293">
        <f t="shared" si="6"/>
        <v>0</v>
      </c>
      <c r="I64" s="93">
        <f>SUM('2:16'!I64)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SUM('2:16'!N64)</f>
        <v>0</v>
      </c>
      <c r="O64" s="93">
        <f>SUM('2:16'!O64)</f>
        <v>0</v>
      </c>
      <c r="P64" s="93">
        <f>SUM('2:16'!P64)</f>
        <v>0</v>
      </c>
      <c r="Q64" s="93">
        <f>SUM('2:16'!Q64)</f>
        <v>0</v>
      </c>
      <c r="R64" s="93">
        <f>SUM('2:16'!R64)</f>
        <v>0</v>
      </c>
      <c r="S64" s="93">
        <f>SUM('2:16'!S64)</f>
        <v>0</v>
      </c>
      <c r="T64" s="93">
        <f>SUM('2:16'!T64)</f>
        <v>0</v>
      </c>
      <c r="U64" s="93">
        <f>SUM('2:16'!U64)</f>
        <v>0</v>
      </c>
      <c r="V64" s="196">
        <f t="shared" si="10"/>
        <v>0</v>
      </c>
      <c r="W64" s="33" t="str">
        <f t="shared" si="11"/>
        <v/>
      </c>
      <c r="X64" s="93">
        <f>SUM('2:16'!X64)</f>
        <v>0</v>
      </c>
      <c r="Y64" s="93">
        <f>SUM('2:16'!Y64)</f>
        <v>0</v>
      </c>
      <c r="Z64" s="93">
        <f>SUM('2:16'!Z64)</f>
        <v>0</v>
      </c>
      <c r="AA64" s="93">
        <f>SUM('2:16'!AA64)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SUM('2:16'!G65)</f>
        <v>0</v>
      </c>
      <c r="H65" s="293">
        <f t="shared" si="6"/>
        <v>0</v>
      </c>
      <c r="I65" s="93">
        <f>SUM('2:16'!I65)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SUM('2:16'!N65)</f>
        <v>0</v>
      </c>
      <c r="O65" s="93">
        <f>SUM('2:16'!O65)</f>
        <v>0</v>
      </c>
      <c r="P65" s="93">
        <f>SUM('2:16'!P65)</f>
        <v>0</v>
      </c>
      <c r="Q65" s="93">
        <f>SUM('2:16'!Q65)</f>
        <v>0</v>
      </c>
      <c r="R65" s="93">
        <f>SUM('2:16'!R65)</f>
        <v>0</v>
      </c>
      <c r="S65" s="93">
        <f>SUM('2:16'!S65)</f>
        <v>0</v>
      </c>
      <c r="T65" s="93">
        <f>SUM('2:16'!T65)</f>
        <v>0</v>
      </c>
      <c r="U65" s="93">
        <f>SUM('2:16'!U65)</f>
        <v>0</v>
      </c>
      <c r="V65" s="196">
        <f t="shared" si="10"/>
        <v>0</v>
      </c>
      <c r="W65" s="33" t="str">
        <f t="shared" si="11"/>
        <v/>
      </c>
      <c r="X65" s="93">
        <f>SUM('2:16'!X65)</f>
        <v>0</v>
      </c>
      <c r="Y65" s="93">
        <f>SUM('2:16'!Y65)</f>
        <v>0</v>
      </c>
      <c r="Z65" s="93">
        <f>SUM('2:16'!Z65)</f>
        <v>0</v>
      </c>
      <c r="AA65" s="93">
        <f>SUM('2:16'!AA65)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SUM('2:16'!G66)</f>
        <v>0</v>
      </c>
      <c r="H66" s="293">
        <f t="shared" si="6"/>
        <v>0</v>
      </c>
      <c r="I66" s="93">
        <f>SUM('2:16'!I66)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SUM('2:16'!N66)</f>
        <v>0</v>
      </c>
      <c r="O66" s="93">
        <f>SUM('2:16'!O66)</f>
        <v>0</v>
      </c>
      <c r="P66" s="93">
        <f>SUM('2:16'!P66)</f>
        <v>0</v>
      </c>
      <c r="Q66" s="93">
        <f>SUM('2:16'!Q66)</f>
        <v>0</v>
      </c>
      <c r="R66" s="93">
        <f>SUM('2:16'!R66)</f>
        <v>0</v>
      </c>
      <c r="S66" s="93">
        <f>SUM('2:16'!S66)</f>
        <v>0</v>
      </c>
      <c r="T66" s="93">
        <f>SUM('2:16'!T66)</f>
        <v>0</v>
      </c>
      <c r="U66" s="93">
        <f>SUM('2:16'!U66)</f>
        <v>0</v>
      </c>
      <c r="V66" s="196">
        <f t="shared" si="10"/>
        <v>0</v>
      </c>
      <c r="W66" s="33" t="str">
        <f t="shared" si="11"/>
        <v/>
      </c>
      <c r="X66" s="93">
        <f>SUM('2:16'!X66)</f>
        <v>0</v>
      </c>
      <c r="Y66" s="93">
        <f>SUM('2:16'!Y66)</f>
        <v>0</v>
      </c>
      <c r="Z66" s="93">
        <f>SUM('2:16'!Z66)</f>
        <v>0</v>
      </c>
      <c r="AA66" s="93">
        <f>SUM('2:16'!AA66)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SUM('2:16'!G67)</f>
        <v>0</v>
      </c>
      <c r="H67" s="293">
        <f t="shared" si="6"/>
        <v>0</v>
      </c>
      <c r="I67" s="93">
        <f>SUM('2:16'!I67)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481</v>
      </c>
      <c r="C68" s="177" t="s">
        <v>399</v>
      </c>
      <c r="D68" s="17">
        <v>5</v>
      </c>
      <c r="E68" s="17"/>
      <c r="F68" s="6"/>
      <c r="G68" s="93">
        <f>SUM('2:16'!G68)</f>
        <v>0</v>
      </c>
      <c r="H68" s="293">
        <f t="shared" si="6"/>
        <v>0</v>
      </c>
      <c r="I68" s="93">
        <f>SUM('2:16'!I68)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SUM('2:16'!N68)</f>
        <v>0</v>
      </c>
      <c r="O68" s="93">
        <f>SUM('2:16'!O68)</f>
        <v>0</v>
      </c>
      <c r="P68" s="93">
        <f>SUM('2:16'!P68)</f>
        <v>0</v>
      </c>
      <c r="Q68" s="93">
        <f>SUM('2:16'!Q68)</f>
        <v>0</v>
      </c>
      <c r="R68" s="93">
        <f>SUM('2:16'!R68)</f>
        <v>0</v>
      </c>
      <c r="S68" s="93">
        <f>SUM('2:16'!S68)</f>
        <v>0</v>
      </c>
      <c r="T68" s="93">
        <f>SUM('2:16'!T68)</f>
        <v>0</v>
      </c>
      <c r="U68" s="93">
        <f>SUM('2:16'!U68)</f>
        <v>0</v>
      </c>
      <c r="V68" s="196"/>
      <c r="W68" s="33"/>
      <c r="X68" s="93">
        <f>SUM('2:16'!X68)</f>
        <v>0</v>
      </c>
      <c r="Y68" s="93">
        <f>SUM('2:16'!Y68)</f>
        <v>0</v>
      </c>
      <c r="Z68" s="93">
        <f>SUM('2:16'!Z68)</f>
        <v>0</v>
      </c>
      <c r="AA68" s="93">
        <f>SUM('2:16'!AA68)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SUM('2:16'!G69)</f>
        <v>2223</v>
      </c>
      <c r="H69" s="293">
        <f t="shared" si="6"/>
        <v>11181.69</v>
      </c>
      <c r="I69" s="93">
        <f>SUM('2:16'!I69)</f>
        <v>88</v>
      </c>
      <c r="J69" s="31">
        <f t="array" ref="J69">IF(ISERROR(G69/I69),"",G69/I69)</f>
        <v>25.261363636363637</v>
      </c>
      <c r="K69" s="35">
        <f t="array" ref="K69">IF(ISERROR(G69/L69),"",G69/L69)</f>
        <v>103.3953488372093</v>
      </c>
      <c r="L69" s="87">
        <v>21.5</v>
      </c>
      <c r="M69" s="36">
        <f>IF(ISERROR(I69-K69),"",I69-K69)</f>
        <v>-15.395348837209298</v>
      </c>
      <c r="N69" s="93">
        <f>SUM('2:16'!N69)</f>
        <v>0</v>
      </c>
      <c r="O69" s="93">
        <f>SUM('2:16'!O69)</f>
        <v>0</v>
      </c>
      <c r="P69" s="93">
        <f>SUM('2:16'!P69)</f>
        <v>0</v>
      </c>
      <c r="Q69" s="93">
        <f>SUM('2:16'!Q69)</f>
        <v>0</v>
      </c>
      <c r="R69" s="93">
        <f>SUM('2:16'!R69)</f>
        <v>0</v>
      </c>
      <c r="S69" s="93">
        <f>SUM('2:16'!S69)</f>
        <v>0</v>
      </c>
      <c r="T69" s="93">
        <f>SUM('2:16'!T69)</f>
        <v>0</v>
      </c>
      <c r="U69" s="93">
        <f>SUM('2:16'!U69)</f>
        <v>0</v>
      </c>
      <c r="V69" s="196">
        <f>SUM(X69:AA69)</f>
        <v>0</v>
      </c>
      <c r="W69" s="33">
        <f>IF(ISERROR(V69/G69),"",V69/G69)</f>
        <v>0</v>
      </c>
      <c r="X69" s="93">
        <f>SUM('2:16'!X69)</f>
        <v>0</v>
      </c>
      <c r="Y69" s="93">
        <f>SUM('2:16'!Y69)</f>
        <v>0</v>
      </c>
      <c r="Z69" s="93">
        <f>SUM('2:16'!Z69)</f>
        <v>0</v>
      </c>
      <c r="AA69" s="93">
        <f>SUM('2:16'!AA69)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SUM('2:16'!G70)</f>
        <v>1643</v>
      </c>
      <c r="H70" s="293">
        <f t="shared" si="6"/>
        <v>8264.2900000000009</v>
      </c>
      <c r="I70" s="93">
        <f>SUM('2:16'!I70)</f>
        <v>82</v>
      </c>
      <c r="J70" s="31">
        <f t="array" ref="J70">IF(ISERROR(G70/I70),"",G70/I70)</f>
        <v>20.036585365853657</v>
      </c>
      <c r="K70" s="35">
        <f t="array" ref="K70">IF(ISERROR(G70/L70),"",G70/L70)</f>
        <v>76.418604651162795</v>
      </c>
      <c r="L70" s="87">
        <v>21.5</v>
      </c>
      <c r="M70" s="36">
        <f>IF(ISERROR(I70-K70),"",I70-K70)</f>
        <v>5.581395348837205</v>
      </c>
      <c r="N70" s="93">
        <f>SUM('2:16'!N70)</f>
        <v>0</v>
      </c>
      <c r="O70" s="93">
        <f>SUM('2:16'!O70)</f>
        <v>0</v>
      </c>
      <c r="P70" s="93">
        <f>SUM('2:16'!P70)</f>
        <v>0</v>
      </c>
      <c r="Q70" s="93">
        <f>SUM('2:16'!Q70)</f>
        <v>0</v>
      </c>
      <c r="R70" s="93">
        <f>SUM('2:16'!R70)</f>
        <v>0</v>
      </c>
      <c r="S70" s="93">
        <f>SUM('2:16'!S70)</f>
        <v>0</v>
      </c>
      <c r="T70" s="93">
        <f>SUM('2:16'!T70)</f>
        <v>0</v>
      </c>
      <c r="U70" s="93">
        <f>SUM('2:16'!U70)</f>
        <v>0</v>
      </c>
      <c r="V70" s="196">
        <f>SUM(X70:AA70)</f>
        <v>0</v>
      </c>
      <c r="W70" s="33">
        <f>IF(ISERROR(V70/G70),"",V70/G70)</f>
        <v>0</v>
      </c>
      <c r="X70" s="93">
        <f>SUM('2:16'!X70)</f>
        <v>0</v>
      </c>
      <c r="Y70" s="93">
        <f>SUM('2:16'!Y70)</f>
        <v>0</v>
      </c>
      <c r="Z70" s="93">
        <f>SUM('2:16'!Z70)</f>
        <v>0</v>
      </c>
      <c r="AA70" s="93">
        <f>SUM('2:16'!AA70)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482</v>
      </c>
      <c r="C71" s="177" t="s">
        <v>361</v>
      </c>
      <c r="D71" s="17"/>
      <c r="E71" s="17"/>
      <c r="F71" s="6"/>
      <c r="G71" s="93">
        <f>SUM('2:16'!G71)</f>
        <v>0</v>
      </c>
      <c r="H71" s="293">
        <f t="shared" si="6"/>
        <v>0</v>
      </c>
      <c r="I71" s="93">
        <f>SUM('2:16'!I71)</f>
        <v>0</v>
      </c>
      <c r="J71" s="31"/>
      <c r="K71" s="35"/>
      <c r="L71" s="87"/>
      <c r="M71" s="36"/>
      <c r="N71" s="93">
        <f>SUM('2:16'!N71)</f>
        <v>0</v>
      </c>
      <c r="O71" s="93">
        <f>SUM('2:16'!O71)</f>
        <v>0</v>
      </c>
      <c r="P71" s="93">
        <f>SUM('2:16'!P71)</f>
        <v>0</v>
      </c>
      <c r="Q71" s="93">
        <f>SUM('2:16'!Q71)</f>
        <v>0</v>
      </c>
      <c r="R71" s="93">
        <f>SUM('2:16'!R71)</f>
        <v>0</v>
      </c>
      <c r="S71" s="93">
        <f>SUM('2:16'!S71)</f>
        <v>0</v>
      </c>
      <c r="T71" s="93">
        <f>SUM('2:16'!T71)</f>
        <v>0</v>
      </c>
      <c r="U71" s="93">
        <f>SUM('2:16'!U71)</f>
        <v>0</v>
      </c>
      <c r="V71" s="196"/>
      <c r="W71" s="33"/>
      <c r="X71" s="93">
        <f>SUM('2:16'!X71)</f>
        <v>0</v>
      </c>
      <c r="Y71" s="93">
        <f>SUM('2:16'!Y71)</f>
        <v>0</v>
      </c>
      <c r="Z71" s="93">
        <f>SUM('2:16'!Z71)</f>
        <v>0</v>
      </c>
      <c r="AA71" s="93">
        <f>SUM('2:16'!AA71)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SUM('2:16'!G72)</f>
        <v>0</v>
      </c>
      <c r="H72" s="293">
        <f t="shared" si="6"/>
        <v>0</v>
      </c>
      <c r="I72" s="93">
        <f>SUM('2:16'!I72)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SUM('2:16'!N72)</f>
        <v>0</v>
      </c>
      <c r="O72" s="93">
        <f>SUM('2:16'!O72)</f>
        <v>0</v>
      </c>
      <c r="P72" s="93">
        <f>SUM('2:16'!P72)</f>
        <v>0</v>
      </c>
      <c r="Q72" s="93">
        <f>SUM('2:16'!Q72)</f>
        <v>0</v>
      </c>
      <c r="R72" s="93">
        <f>SUM('2:16'!R72)</f>
        <v>0</v>
      </c>
      <c r="S72" s="93">
        <f>SUM('2:16'!S72)</f>
        <v>0</v>
      </c>
      <c r="T72" s="93">
        <f>SUM('2:16'!T72)</f>
        <v>0</v>
      </c>
      <c r="U72" s="93">
        <f>SUM('2:16'!U72)</f>
        <v>0</v>
      </c>
      <c r="V72" s="196">
        <f>SUM(X72:AA72)</f>
        <v>0</v>
      </c>
      <c r="W72" s="33" t="str">
        <f>IF(ISERROR(V72/G72),"",V72/G72)</f>
        <v/>
      </c>
      <c r="X72" s="93">
        <f>SUM('2:16'!X72)</f>
        <v>0</v>
      </c>
      <c r="Y72" s="93">
        <f>SUM('2:16'!Y72)</f>
        <v>0</v>
      </c>
      <c r="Z72" s="93">
        <f>SUM('2:16'!Z72)</f>
        <v>0</v>
      </c>
      <c r="AA72" s="93">
        <f>SUM('2:16'!AA72)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SUM('2:16'!G73)</f>
        <v>0</v>
      </c>
      <c r="H73" s="293">
        <f t="shared" si="6"/>
        <v>0</v>
      </c>
      <c r="I73" s="93">
        <f>SUM('2:16'!I73)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SUM('2:16'!N73)</f>
        <v>0</v>
      </c>
      <c r="O73" s="93">
        <f>SUM('2:16'!O73)</f>
        <v>0</v>
      </c>
      <c r="P73" s="93">
        <f>SUM('2:16'!P73)</f>
        <v>0</v>
      </c>
      <c r="Q73" s="93">
        <f>SUM('2:16'!Q73)</f>
        <v>0</v>
      </c>
      <c r="R73" s="93">
        <f>SUM('2:16'!R73)</f>
        <v>0</v>
      </c>
      <c r="S73" s="93">
        <f>SUM('2:16'!S73)</f>
        <v>0</v>
      </c>
      <c r="T73" s="93">
        <f>SUM('2:16'!T73)</f>
        <v>0</v>
      </c>
      <c r="U73" s="93">
        <f>SUM('2:16'!U73)</f>
        <v>0</v>
      </c>
      <c r="V73" s="196">
        <f>SUM(X73:AA73)</f>
        <v>0</v>
      </c>
      <c r="W73" s="33" t="str">
        <f>IF(ISERROR(V73/G73),"",V73/G73)</f>
        <v/>
      </c>
      <c r="X73" s="93">
        <f>SUM('2:16'!X73)</f>
        <v>0</v>
      </c>
      <c r="Y73" s="93">
        <f>SUM('2:16'!Y73)</f>
        <v>0</v>
      </c>
      <c r="Z73" s="93">
        <f>SUM('2:16'!Z73)</f>
        <v>0</v>
      </c>
      <c r="AA73" s="93">
        <f>SUM('2:16'!AA73)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SUM('2:16'!G74)</f>
        <v>0</v>
      </c>
      <c r="H74" s="293">
        <f t="shared" si="6"/>
        <v>0</v>
      </c>
      <c r="I74" s="93">
        <f>SUM('2:16'!I74)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SUM('2:16'!N74)</f>
        <v>0</v>
      </c>
      <c r="O74" s="93">
        <f>SUM('2:16'!O74)</f>
        <v>0</v>
      </c>
      <c r="P74" s="93">
        <f>SUM('2:16'!P74)</f>
        <v>0</v>
      </c>
      <c r="Q74" s="93">
        <f>SUM('2:16'!Q74)</f>
        <v>0</v>
      </c>
      <c r="R74" s="93">
        <f>SUM('2:16'!R74)</f>
        <v>0</v>
      </c>
      <c r="S74" s="93">
        <f>SUM('2:16'!S74)</f>
        <v>0</v>
      </c>
      <c r="T74" s="93">
        <f>SUM('2:16'!T74)</f>
        <v>0</v>
      </c>
      <c r="U74" s="93">
        <f>SUM('2:16'!U74)</f>
        <v>0</v>
      </c>
      <c r="V74" s="196">
        <f>SUM(X74:AA74)</f>
        <v>0</v>
      </c>
      <c r="W74" s="33" t="str">
        <f>IF(ISERROR(V74/G74),"",V74/G74)</f>
        <v/>
      </c>
      <c r="X74" s="93">
        <f>SUM('2:16'!X74)</f>
        <v>0</v>
      </c>
      <c r="Y74" s="93">
        <f>SUM('2:16'!Y74)</f>
        <v>0</v>
      </c>
      <c r="Z74" s="93">
        <f>SUM('2:16'!Z74)</f>
        <v>0</v>
      </c>
      <c r="AA74" s="93">
        <f>SUM('2:16'!AA74)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SUM('2:16'!G75)</f>
        <v>0</v>
      </c>
      <c r="H75" s="293">
        <f t="shared" si="6"/>
        <v>0</v>
      </c>
      <c r="I75" s="93">
        <f>SUM('2:16'!I75)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SUM('2:16'!N75)</f>
        <v>0</v>
      </c>
      <c r="O75" s="93">
        <f>SUM('2:16'!O75)</f>
        <v>0</v>
      </c>
      <c r="P75" s="93">
        <f>SUM('2:16'!P75)</f>
        <v>0</v>
      </c>
      <c r="Q75" s="93">
        <f>SUM('2:16'!Q75)</f>
        <v>0</v>
      </c>
      <c r="R75" s="93">
        <f>SUM('2:16'!R75)</f>
        <v>0</v>
      </c>
      <c r="S75" s="93">
        <f>SUM('2:16'!S75)</f>
        <v>0</v>
      </c>
      <c r="T75" s="93">
        <f>SUM('2:16'!T75)</f>
        <v>0</v>
      </c>
      <c r="U75" s="93">
        <f>SUM('2:16'!U75)</f>
        <v>0</v>
      </c>
      <c r="V75" s="196">
        <f>SUM(X75:AA75)</f>
        <v>0</v>
      </c>
      <c r="W75" s="33" t="str">
        <f>IF(ISERROR(V75/G75),"",V75/G75)</f>
        <v/>
      </c>
      <c r="X75" s="93">
        <f>SUM('2:16'!X75)</f>
        <v>0</v>
      </c>
      <c r="Y75" s="93">
        <f>SUM('2:16'!Y75)</f>
        <v>0</v>
      </c>
      <c r="Z75" s="93">
        <f>SUM('2:16'!Z75)</f>
        <v>0</v>
      </c>
      <c r="AA75" s="93">
        <f>SUM('2:16'!AA75)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375</v>
      </c>
      <c r="D76" s="17"/>
      <c r="E76" s="17"/>
      <c r="F76" s="6"/>
      <c r="G76" s="93">
        <f>SUM('2:16'!G76)</f>
        <v>0</v>
      </c>
      <c r="H76" s="293">
        <f t="shared" si="6"/>
        <v>0</v>
      </c>
      <c r="I76" s="93">
        <f>SUM('2:16'!I76)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SUM('2:16'!N76)</f>
        <v>0</v>
      </c>
      <c r="O76" s="93">
        <f>SUM('2:16'!O76)</f>
        <v>0</v>
      </c>
      <c r="P76" s="93">
        <f>SUM('2:16'!P76)</f>
        <v>0</v>
      </c>
      <c r="Q76" s="93">
        <f>SUM('2:16'!Q76)</f>
        <v>0</v>
      </c>
      <c r="R76" s="93">
        <f>SUM('2:16'!R76)</f>
        <v>0</v>
      </c>
      <c r="S76" s="93">
        <f>SUM('2:16'!S76)</f>
        <v>0</v>
      </c>
      <c r="T76" s="93">
        <f>SUM('2:16'!T76)</f>
        <v>0</v>
      </c>
      <c r="U76" s="93">
        <f>SUM('2:16'!U76)</f>
        <v>0</v>
      </c>
      <c r="V76" s="196"/>
      <c r="W76" s="33"/>
      <c r="X76" s="93">
        <f>SUM('2:16'!X76)</f>
        <v>0</v>
      </c>
      <c r="Y76" s="93">
        <f>SUM('2:16'!Y76)</f>
        <v>0</v>
      </c>
      <c r="Z76" s="93">
        <f>SUM('2:16'!Z76)</f>
        <v>0</v>
      </c>
      <c r="AA76" s="93">
        <f>SUM('2:16'!AA76)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SUM('2:16'!G77)</f>
        <v>0</v>
      </c>
      <c r="H77" s="293">
        <f t="shared" si="6"/>
        <v>0</v>
      </c>
      <c r="I77" s="93">
        <f>SUM('2:16'!I77)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SUM('2:16'!N77)</f>
        <v>0</v>
      </c>
      <c r="O77" s="93">
        <f>SUM('2:16'!O77)</f>
        <v>0</v>
      </c>
      <c r="P77" s="93">
        <f>SUM('2:16'!P77)</f>
        <v>0</v>
      </c>
      <c r="Q77" s="93">
        <f>SUM('2:16'!Q77)</f>
        <v>0</v>
      </c>
      <c r="R77" s="93">
        <f>SUM('2:16'!R77)</f>
        <v>0</v>
      </c>
      <c r="S77" s="93">
        <f>SUM('2:16'!S77)</f>
        <v>0</v>
      </c>
      <c r="T77" s="93">
        <f>SUM('2:16'!T77)</f>
        <v>0</v>
      </c>
      <c r="U77" s="93">
        <f>SUM('2:16'!U77)</f>
        <v>0</v>
      </c>
      <c r="V77" s="196"/>
      <c r="W77" s="33"/>
      <c r="X77" s="93">
        <f>SUM('2:16'!X77)</f>
        <v>0</v>
      </c>
      <c r="Y77" s="93">
        <f>SUM('2:16'!Y77)</f>
        <v>0</v>
      </c>
      <c r="Z77" s="93">
        <f>SUM('2:16'!Z77)</f>
        <v>0</v>
      </c>
      <c r="AA77" s="93">
        <f>SUM('2:16'!AA77)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SUM('2:16'!G78)</f>
        <v>0</v>
      </c>
      <c r="H78" s="293">
        <f t="shared" si="6"/>
        <v>0</v>
      </c>
      <c r="I78" s="93">
        <f>SUM('2:16'!I78)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SUM('2:16'!N78)</f>
        <v>0</v>
      </c>
      <c r="O78" s="93">
        <f>SUM('2:16'!O78)</f>
        <v>0</v>
      </c>
      <c r="P78" s="93">
        <f>SUM('2:16'!P78)</f>
        <v>0</v>
      </c>
      <c r="Q78" s="93">
        <f>SUM('2:16'!Q78)</f>
        <v>0</v>
      </c>
      <c r="R78" s="93">
        <f>SUM('2:16'!R78)</f>
        <v>0</v>
      </c>
      <c r="S78" s="93">
        <f>SUM('2:16'!S78)</f>
        <v>0</v>
      </c>
      <c r="T78" s="93">
        <f>SUM('2:16'!T78)</f>
        <v>0</v>
      </c>
      <c r="U78" s="93">
        <f>SUM('2:16'!U78)</f>
        <v>0</v>
      </c>
      <c r="V78" s="196"/>
      <c r="W78" s="33"/>
      <c r="X78" s="93">
        <f>SUM('2:16'!X78)</f>
        <v>0</v>
      </c>
      <c r="Y78" s="93">
        <f>SUM('2:16'!Y78)</f>
        <v>0</v>
      </c>
      <c r="Z78" s="93">
        <f>SUM('2:16'!Z78)</f>
        <v>0</v>
      </c>
      <c r="AA78" s="93">
        <f>SUM('2:16'!AA78)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378</v>
      </c>
      <c r="C79" s="177" t="s">
        <v>371</v>
      </c>
      <c r="D79" s="17"/>
      <c r="E79" s="17"/>
      <c r="F79" s="6"/>
      <c r="G79" s="93">
        <f>SUM('2:16'!G79)</f>
        <v>0</v>
      </c>
      <c r="H79" s="293">
        <f t="shared" si="6"/>
        <v>0</v>
      </c>
      <c r="I79" s="93">
        <f>SUM('2:16'!I79)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SUM('2:16'!N79)</f>
        <v>0</v>
      </c>
      <c r="O79" s="93">
        <f>SUM('2:16'!O79)</f>
        <v>0</v>
      </c>
      <c r="P79" s="93">
        <f>SUM('2:16'!P79)</f>
        <v>0</v>
      </c>
      <c r="Q79" s="93">
        <f>SUM('2:16'!Q79)</f>
        <v>0</v>
      </c>
      <c r="R79" s="93">
        <f>SUM('2:16'!R79)</f>
        <v>0</v>
      </c>
      <c r="S79" s="93">
        <f>SUM('2:16'!S79)</f>
        <v>0</v>
      </c>
      <c r="T79" s="93">
        <f>SUM('2:16'!T79)</f>
        <v>0</v>
      </c>
      <c r="U79" s="93">
        <f>SUM('2:16'!U79)</f>
        <v>0</v>
      </c>
      <c r="V79" s="196"/>
      <c r="W79" s="33"/>
      <c r="X79" s="93">
        <f>SUM('2:16'!X79)</f>
        <v>0</v>
      </c>
      <c r="Y79" s="93">
        <f>SUM('2:16'!Y79)</f>
        <v>0</v>
      </c>
      <c r="Z79" s="93">
        <f>SUM('2:16'!Z79)</f>
        <v>0</v>
      </c>
      <c r="AA79" s="93">
        <f>SUM('2:16'!AA79)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SUM('2:16'!G80)</f>
        <v>0</v>
      </c>
      <c r="H80" s="293">
        <f t="shared" si="6"/>
        <v>0</v>
      </c>
      <c r="I80" s="93">
        <f>SUM('2:16'!I80)</f>
        <v>0</v>
      </c>
      <c r="J80" s="31"/>
      <c r="K80" s="35"/>
      <c r="L80" s="87">
        <v>4</v>
      </c>
      <c r="M80" s="36"/>
      <c r="N80" s="93">
        <f>SUM('2:16'!N80)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SUM('2:16'!G81)</f>
        <v>0</v>
      </c>
      <c r="H81" s="293">
        <f t="shared" si="6"/>
        <v>0</v>
      </c>
      <c r="I81" s="93">
        <f>SUM('2:16'!I81)</f>
        <v>0</v>
      </c>
      <c r="J81" s="31"/>
      <c r="K81" s="35"/>
      <c r="L81" s="87">
        <v>4</v>
      </c>
      <c r="M81" s="36"/>
      <c r="N81" s="93">
        <f>SUM('2:16'!N81)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411</v>
      </c>
      <c r="D82" s="17"/>
      <c r="E82" s="17"/>
      <c r="F82" s="6"/>
      <c r="G82" s="93">
        <f>SUM('2:16'!G82)</f>
        <v>0</v>
      </c>
      <c r="H82" s="293">
        <f t="shared" si="6"/>
        <v>0</v>
      </c>
      <c r="I82" s="93">
        <f>SUM('2:16'!I82)</f>
        <v>0</v>
      </c>
      <c r="J82" s="31"/>
      <c r="K82" s="35"/>
      <c r="L82" s="87">
        <v>4</v>
      </c>
      <c r="M82" s="36"/>
      <c r="N82" s="93">
        <f>SUM('2:16'!N82)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338</v>
      </c>
      <c r="D83" s="17"/>
      <c r="E83" s="17"/>
      <c r="F83" s="6"/>
      <c r="G83" s="93">
        <f>SUM('2:16'!G83)</f>
        <v>0</v>
      </c>
      <c r="H83" s="293">
        <f t="shared" si="6"/>
        <v>0</v>
      </c>
      <c r="I83" s="93">
        <f>SUM('2:16'!I83)</f>
        <v>0</v>
      </c>
      <c r="J83" s="31"/>
      <c r="K83" s="35"/>
      <c r="L83" s="87">
        <v>4</v>
      </c>
      <c r="M83" s="36"/>
      <c r="N83" s="93">
        <f>SUM('2:16'!N83)</f>
        <v>0</v>
      </c>
      <c r="O83" s="93">
        <f>SUM('2:16'!O83)</f>
        <v>0</v>
      </c>
      <c r="P83" s="93">
        <f>SUM('2:16'!P83)</f>
        <v>0</v>
      </c>
      <c r="Q83" s="93">
        <f>SUM('2:16'!Q83)</f>
        <v>0</v>
      </c>
      <c r="R83" s="93">
        <f>SUM('2:16'!R83)</f>
        <v>0</v>
      </c>
      <c r="S83" s="93">
        <f>SUM('2:16'!S83)</f>
        <v>0</v>
      </c>
      <c r="T83" s="93">
        <f>SUM('2:16'!T83)</f>
        <v>0</v>
      </c>
      <c r="U83" s="93">
        <f>SUM('2:16'!U83)</f>
        <v>0</v>
      </c>
      <c r="V83" s="196"/>
      <c r="W83" s="33"/>
      <c r="X83" s="93">
        <f>SUM('2:16'!X83)</f>
        <v>0</v>
      </c>
      <c r="Y83" s="93">
        <f>SUM('2:16'!Y83)</f>
        <v>0</v>
      </c>
      <c r="Z83" s="93">
        <f>SUM('2:16'!Z83)</f>
        <v>0</v>
      </c>
      <c r="AA83" s="93">
        <f>SUM('2:16'!AA83)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340</v>
      </c>
      <c r="D84" s="17"/>
      <c r="E84" s="17"/>
      <c r="F84" s="6"/>
      <c r="G84" s="93">
        <f>SUM('2:16'!G84)</f>
        <v>0</v>
      </c>
      <c r="H84" s="293">
        <f t="shared" si="6"/>
        <v>0</v>
      </c>
      <c r="I84" s="93">
        <f>SUM('2:16'!I84)</f>
        <v>0</v>
      </c>
      <c r="J84" s="31"/>
      <c r="K84" s="35"/>
      <c r="L84" s="87">
        <v>4</v>
      </c>
      <c r="M84" s="36"/>
      <c r="N84" s="93">
        <f>SUM('2:16'!N84)</f>
        <v>0</v>
      </c>
      <c r="O84" s="93">
        <f>SUM('2:16'!O84)</f>
        <v>0</v>
      </c>
      <c r="P84" s="93">
        <f>SUM('2:16'!P84)</f>
        <v>0</v>
      </c>
      <c r="Q84" s="93">
        <f>SUM('2:16'!Q84)</f>
        <v>0</v>
      </c>
      <c r="R84" s="93">
        <f>SUM('2:16'!R84)</f>
        <v>0</v>
      </c>
      <c r="S84" s="93">
        <f>SUM('2:16'!S84)</f>
        <v>0</v>
      </c>
      <c r="T84" s="93">
        <f>SUM('2:16'!T84)</f>
        <v>0</v>
      </c>
      <c r="U84" s="93">
        <f>SUM('2:16'!U84)</f>
        <v>0</v>
      </c>
      <c r="V84" s="196"/>
      <c r="W84" s="33"/>
      <c r="X84" s="93">
        <f>SUM('2:16'!X84)</f>
        <v>0</v>
      </c>
      <c r="Y84" s="93">
        <f>SUM('2:16'!Y84)</f>
        <v>0</v>
      </c>
      <c r="Z84" s="93">
        <f>SUM('2:16'!Z84)</f>
        <v>0</v>
      </c>
      <c r="AA84" s="93">
        <f>SUM('2:16'!AA84)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SUM('2:16'!G85)</f>
        <v>0</v>
      </c>
      <c r="H85" s="293">
        <f t="shared" si="6"/>
        <v>0</v>
      </c>
      <c r="I85" s="93">
        <f>SUM('2:16'!I85)</f>
        <v>0</v>
      </c>
      <c r="J85" s="31"/>
      <c r="K85" s="35"/>
      <c r="L85" s="87">
        <v>4</v>
      </c>
      <c r="M85" s="36"/>
      <c r="N85" s="93">
        <f>SUM('2:16'!N85)</f>
        <v>0</v>
      </c>
      <c r="O85" s="93">
        <f>SUM('2:16'!O85)</f>
        <v>0</v>
      </c>
      <c r="P85" s="93">
        <f>SUM('2:16'!P85)</f>
        <v>0</v>
      </c>
      <c r="Q85" s="93">
        <f>SUM('2:16'!Q85)</f>
        <v>0</v>
      </c>
      <c r="R85" s="93">
        <f>SUM('2:16'!R85)</f>
        <v>0</v>
      </c>
      <c r="S85" s="93">
        <f>SUM('2:16'!S85)</f>
        <v>0</v>
      </c>
      <c r="T85" s="93">
        <f>SUM('2:16'!T85)</f>
        <v>0</v>
      </c>
      <c r="U85" s="93">
        <f>SUM('2:16'!U85)</f>
        <v>0</v>
      </c>
      <c r="V85" s="196"/>
      <c r="W85" s="33"/>
      <c r="X85" s="93">
        <f>SUM('2:16'!X85)</f>
        <v>0</v>
      </c>
      <c r="Y85" s="93">
        <f>SUM('2:16'!Y85)</f>
        <v>0</v>
      </c>
      <c r="Z85" s="93">
        <f>SUM('2:16'!Z85)</f>
        <v>0</v>
      </c>
      <c r="AA85" s="93">
        <f>SUM('2:16'!AA85)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720" t="s">
        <v>86</v>
      </c>
      <c r="B86" s="720"/>
      <c r="C86" s="296" t="s">
        <v>71</v>
      </c>
      <c r="D86" s="20"/>
      <c r="E86" s="20"/>
      <c r="F86" s="32"/>
      <c r="G86" s="94">
        <f>SUM(G29:G85)</f>
        <v>26376</v>
      </c>
      <c r="H86" s="30">
        <f>SUM(H29:H85)</f>
        <v>133057.78</v>
      </c>
      <c r="I86" s="30">
        <f>SUM(I29:I85)</f>
        <v>646.5</v>
      </c>
      <c r="J86" s="31">
        <f t="array" ref="J86">IF(ISERROR(G86/I86),"",G86/I86)</f>
        <v>40.798143851508122</v>
      </c>
      <c r="K86" s="30">
        <f>SUM(K29:K85)</f>
        <v>835.99133444075301</v>
      </c>
      <c r="L86" s="98"/>
      <c r="M86" s="89">
        <f t="shared" ref="M86:V86" si="13">SUM(M29:M85)</f>
        <v>-183.04902674844533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SUM('2:16'!G87)</f>
        <v>0</v>
      </c>
      <c r="H87" s="93">
        <f>SUM('2:16'!H87)</f>
        <v>0</v>
      </c>
      <c r="I87" s="93">
        <f>SUM('2:16'!I87)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SUM('2:16'!N87)</f>
        <v>0</v>
      </c>
      <c r="O87" s="93">
        <f>SUM('2:16'!O87)</f>
        <v>0</v>
      </c>
      <c r="P87" s="93">
        <f>SUM('2:16'!P87)</f>
        <v>0</v>
      </c>
      <c r="Q87" s="93">
        <f>SUM('2:16'!Q87)</f>
        <v>0</v>
      </c>
      <c r="R87" s="93">
        <f>SUM('2:16'!R87)</f>
        <v>0</v>
      </c>
      <c r="S87" s="93">
        <f>SUM('2:16'!S87)</f>
        <v>0</v>
      </c>
      <c r="T87" s="93">
        <f>SUM('2:16'!T87)</f>
        <v>0</v>
      </c>
      <c r="U87" s="93">
        <f>SUM('2:16'!U87)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SUM('2:16'!X87)</f>
        <v>0</v>
      </c>
      <c r="Y87" s="93">
        <f>SUM('2:16'!Y87)</f>
        <v>0</v>
      </c>
      <c r="Z87" s="93">
        <f>SUM('2:16'!Z87)</f>
        <v>0</v>
      </c>
      <c r="AA87" s="93">
        <f>SUM('2:16'!AA87)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SUM('2:16'!G88)</f>
        <v>745</v>
      </c>
      <c r="H88" s="93">
        <f>SUM('2:16'!H88)</f>
        <v>3747.35</v>
      </c>
      <c r="I88" s="93">
        <f>SUM('2:16'!I88)</f>
        <v>81</v>
      </c>
      <c r="J88" s="31">
        <f t="array" ref="J88">IF(ISERROR(G88/I88),"",G88/I88)</f>
        <v>9.1975308641975317</v>
      </c>
      <c r="K88" s="35">
        <f t="array" ref="K88">IF(ISERROR(G88/L88),"",G88/L88)</f>
        <v>84.659090909090907</v>
      </c>
      <c r="L88" s="87">
        <v>8.8000000000000007</v>
      </c>
      <c r="M88" s="36">
        <f t="shared" si="15"/>
        <v>-3.6590909090909065</v>
      </c>
      <c r="N88" s="93">
        <f>SUM('2:16'!N88)</f>
        <v>0</v>
      </c>
      <c r="O88" s="93">
        <f>SUM('2:16'!O88)</f>
        <v>0</v>
      </c>
      <c r="P88" s="93">
        <f>SUM('2:16'!P88)</f>
        <v>0</v>
      </c>
      <c r="Q88" s="93">
        <f>SUM('2:16'!Q88)</f>
        <v>0</v>
      </c>
      <c r="R88" s="93">
        <f>SUM('2:16'!R88)</f>
        <v>0</v>
      </c>
      <c r="S88" s="93">
        <f>SUM('2:16'!S88)</f>
        <v>0</v>
      </c>
      <c r="T88" s="93">
        <f>SUM('2:16'!T88)</f>
        <v>0</v>
      </c>
      <c r="U88" s="93">
        <f>SUM('2:16'!U88)</f>
        <v>0</v>
      </c>
      <c r="V88" s="196">
        <f t="shared" si="16"/>
        <v>0</v>
      </c>
      <c r="W88" s="33">
        <f t="shared" si="14"/>
        <v>0</v>
      </c>
      <c r="X88" s="93">
        <f>SUM('2:16'!X88)</f>
        <v>0</v>
      </c>
      <c r="Y88" s="93">
        <f>SUM('2:16'!Y88)</f>
        <v>0</v>
      </c>
      <c r="Z88" s="93">
        <f>SUM('2:16'!Z88)</f>
        <v>0</v>
      </c>
      <c r="AA88" s="93">
        <f>SUM('2:16'!AA88)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SUM('2:16'!G89)</f>
        <v>797</v>
      </c>
      <c r="H89" s="93">
        <f>SUM('2:16'!H89)</f>
        <v>4008.9100000000003</v>
      </c>
      <c r="I89" s="93">
        <f>SUM('2:16'!I89)</f>
        <v>79</v>
      </c>
      <c r="J89" s="31">
        <f t="array" ref="J89">IF(ISERROR(G89/I89),"",G89/I89)</f>
        <v>10.088607594936709</v>
      </c>
      <c r="K89" s="35">
        <f t="array" ref="K89">IF(ISERROR(G89/L89),"",G89/L89)</f>
        <v>90.568181818181813</v>
      </c>
      <c r="L89" s="87">
        <v>8.8000000000000007</v>
      </c>
      <c r="M89" s="36">
        <f t="shared" si="15"/>
        <v>-11.568181818181813</v>
      </c>
      <c r="N89" s="93">
        <f>SUM('2:16'!N89)</f>
        <v>0</v>
      </c>
      <c r="O89" s="93">
        <f>SUM('2:16'!O89)</f>
        <v>0</v>
      </c>
      <c r="P89" s="93">
        <f>SUM('2:16'!P89)</f>
        <v>0</v>
      </c>
      <c r="Q89" s="93">
        <f>SUM('2:16'!Q89)</f>
        <v>0</v>
      </c>
      <c r="R89" s="93">
        <f>SUM('2:16'!R89)</f>
        <v>0</v>
      </c>
      <c r="S89" s="93">
        <f>SUM('2:16'!S89)</f>
        <v>0</v>
      </c>
      <c r="T89" s="93">
        <f>SUM('2:16'!T89)</f>
        <v>0</v>
      </c>
      <c r="U89" s="93">
        <f>SUM('2:16'!U89)</f>
        <v>0</v>
      </c>
      <c r="V89" s="196">
        <f t="shared" si="16"/>
        <v>0</v>
      </c>
      <c r="W89" s="33">
        <f t="shared" si="14"/>
        <v>0</v>
      </c>
      <c r="X89" s="93">
        <f>SUM('2:16'!X89)</f>
        <v>0</v>
      </c>
      <c r="Y89" s="93">
        <f>SUM('2:16'!Y89)</f>
        <v>0</v>
      </c>
      <c r="Z89" s="93">
        <f>SUM('2:16'!Z89)</f>
        <v>0</v>
      </c>
      <c r="AA89" s="93">
        <f>SUM('2:16'!AA89)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SUM('2:16'!G90)</f>
        <v>666</v>
      </c>
      <c r="H90" s="93">
        <f>SUM('2:16'!H90)</f>
        <v>3349.98</v>
      </c>
      <c r="I90" s="93">
        <f>SUM('2:16'!I90)</f>
        <v>70</v>
      </c>
      <c r="J90" s="31">
        <f t="array" ref="J90">IF(ISERROR(G90/I90),"",G90/I90)</f>
        <v>9.5142857142857142</v>
      </c>
      <c r="K90" s="35">
        <f t="array" ref="K90">IF(ISERROR(G90/L90),"",G90/L90)</f>
        <v>71.612903225806448</v>
      </c>
      <c r="L90" s="87">
        <v>9.3000000000000007</v>
      </c>
      <c r="M90" s="36">
        <f t="shared" si="15"/>
        <v>-1.6129032258064484</v>
      </c>
      <c r="N90" s="93">
        <f>SUM('2:16'!N90)</f>
        <v>0</v>
      </c>
      <c r="O90" s="93">
        <f>SUM('2:16'!O90)</f>
        <v>0</v>
      </c>
      <c r="P90" s="93">
        <f>SUM('2:16'!P90)</f>
        <v>0</v>
      </c>
      <c r="Q90" s="93">
        <f>SUM('2:16'!Q90)</f>
        <v>0</v>
      </c>
      <c r="R90" s="93">
        <f>SUM('2:16'!R90)</f>
        <v>0</v>
      </c>
      <c r="S90" s="93">
        <f>SUM('2:16'!S90)</f>
        <v>0</v>
      </c>
      <c r="T90" s="93">
        <f>SUM('2:16'!T90)</f>
        <v>0</v>
      </c>
      <c r="U90" s="93">
        <f>SUM('2:16'!U90)</f>
        <v>0</v>
      </c>
      <c r="V90" s="196">
        <f t="shared" si="16"/>
        <v>0</v>
      </c>
      <c r="W90" s="33">
        <f t="shared" si="14"/>
        <v>0</v>
      </c>
      <c r="X90" s="93">
        <f>SUM('2:16'!X90)</f>
        <v>0</v>
      </c>
      <c r="Y90" s="93">
        <f>SUM('2:16'!Y90)</f>
        <v>0</v>
      </c>
      <c r="Z90" s="93">
        <f>SUM('2:16'!Z90)</f>
        <v>0</v>
      </c>
      <c r="AA90" s="93">
        <f>SUM('2:16'!AA90)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SUM('2:16'!G91)</f>
        <v>644</v>
      </c>
      <c r="H91" s="93">
        <f>SUM('2:16'!H91)</f>
        <v>3239.32</v>
      </c>
      <c r="I91" s="93">
        <f>SUM('2:16'!I91)</f>
        <v>65.5</v>
      </c>
      <c r="J91" s="31">
        <f t="array" ref="J91">IF(ISERROR(G91/I91),"",G91/I91)</f>
        <v>9.8320610687022896</v>
      </c>
      <c r="K91" s="35">
        <f t="array" ref="K91">IF(ISERROR(G91/L91),"",G91/L91)</f>
        <v>69.247311827956977</v>
      </c>
      <c r="L91" s="87">
        <v>9.3000000000000007</v>
      </c>
      <c r="M91" s="36">
        <f t="shared" si="15"/>
        <v>-3.7473118279569775</v>
      </c>
      <c r="N91" s="93">
        <f>SUM('2:16'!N91)</f>
        <v>0</v>
      </c>
      <c r="O91" s="93">
        <f>SUM('2:16'!O91)</f>
        <v>0</v>
      </c>
      <c r="P91" s="93">
        <f>SUM('2:16'!P91)</f>
        <v>0</v>
      </c>
      <c r="Q91" s="93">
        <f>SUM('2:16'!Q91)</f>
        <v>0</v>
      </c>
      <c r="R91" s="93">
        <f>SUM('2:16'!R91)</f>
        <v>0</v>
      </c>
      <c r="S91" s="93">
        <f>SUM('2:16'!S91)</f>
        <v>0</v>
      </c>
      <c r="T91" s="93">
        <f>SUM('2:16'!T91)</f>
        <v>0</v>
      </c>
      <c r="U91" s="93">
        <f>SUM('2:16'!U91)</f>
        <v>0</v>
      </c>
      <c r="V91" s="196">
        <f t="shared" si="16"/>
        <v>0</v>
      </c>
      <c r="W91" s="33">
        <f t="shared" si="14"/>
        <v>0</v>
      </c>
      <c r="X91" s="93">
        <f>SUM('2:16'!X91)</f>
        <v>0</v>
      </c>
      <c r="Y91" s="93">
        <f>SUM('2:16'!Y91)</f>
        <v>0</v>
      </c>
      <c r="Z91" s="93">
        <f>SUM('2:16'!Z91)</f>
        <v>0</v>
      </c>
      <c r="AA91" s="93">
        <f>SUM('2:16'!AA91)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SUM('2:16'!G92)</f>
        <v>765</v>
      </c>
      <c r="H92" s="93">
        <f>SUM('2:16'!H92)</f>
        <v>3847.9500000000003</v>
      </c>
      <c r="I92" s="93">
        <f>SUM('2:16'!I92)</f>
        <v>93</v>
      </c>
      <c r="J92" s="31">
        <f t="array" ref="J92">IF(ISERROR(G92/I92),"",G92/I92)</f>
        <v>8.2258064516129039</v>
      </c>
      <c r="K92" s="35">
        <f t="array" ref="K92">IF(ISERROR(G92/L92),"",G92/L92)</f>
        <v>82.258064516129025</v>
      </c>
      <c r="L92" s="87">
        <v>9.3000000000000007</v>
      </c>
      <c r="M92" s="36">
        <f t="shared" si="15"/>
        <v>10.741935483870975</v>
      </c>
      <c r="N92" s="93">
        <f>SUM('2:16'!N92)</f>
        <v>0</v>
      </c>
      <c r="O92" s="93">
        <f>SUM('2:16'!O92)</f>
        <v>0</v>
      </c>
      <c r="P92" s="93">
        <f>SUM('2:16'!P92)</f>
        <v>0</v>
      </c>
      <c r="Q92" s="93">
        <f>SUM('2:16'!Q92)</f>
        <v>0</v>
      </c>
      <c r="R92" s="93">
        <f>SUM('2:16'!R92)</f>
        <v>0</v>
      </c>
      <c r="S92" s="93">
        <f>SUM('2:16'!S92)</f>
        <v>0</v>
      </c>
      <c r="T92" s="93">
        <f>SUM('2:16'!T92)</f>
        <v>0</v>
      </c>
      <c r="U92" s="93">
        <f>SUM('2:16'!U92)</f>
        <v>0</v>
      </c>
      <c r="V92" s="196">
        <f t="shared" si="16"/>
        <v>0</v>
      </c>
      <c r="W92" s="33">
        <f t="shared" si="14"/>
        <v>0</v>
      </c>
      <c r="X92" s="93">
        <f>SUM('2:16'!X92)</f>
        <v>0</v>
      </c>
      <c r="Y92" s="93">
        <f>SUM('2:16'!Y92)</f>
        <v>0</v>
      </c>
      <c r="Z92" s="93">
        <f>SUM('2:16'!Z92)</f>
        <v>0</v>
      </c>
      <c r="AA92" s="93">
        <f>SUM('2:16'!AA92)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SUM('2:16'!G93)</f>
        <v>660</v>
      </c>
      <c r="H93" s="93">
        <f>SUM('2:16'!H93)</f>
        <v>3319.8</v>
      </c>
      <c r="I93" s="93">
        <f>SUM('2:16'!I93)</f>
        <v>70</v>
      </c>
      <c r="J93" s="31">
        <f t="array" ref="J93">IF(ISERROR(G93/I93),"",G93/I93)</f>
        <v>9.4285714285714288</v>
      </c>
      <c r="K93" s="35">
        <f t="array" ref="K93">IF(ISERROR(G93/L93),"",G93/L93)</f>
        <v>70.967741935483872</v>
      </c>
      <c r="L93" s="87">
        <v>9.3000000000000007</v>
      </c>
      <c r="M93" s="36">
        <f t="shared" si="15"/>
        <v>-0.96774193548387188</v>
      </c>
      <c r="N93" s="93">
        <f>SUM('2:16'!N93)</f>
        <v>0</v>
      </c>
      <c r="O93" s="93">
        <f>SUM('2:16'!O93)</f>
        <v>0</v>
      </c>
      <c r="P93" s="93">
        <f>SUM('2:16'!P93)</f>
        <v>0</v>
      </c>
      <c r="Q93" s="93">
        <f>SUM('2:16'!Q93)</f>
        <v>0</v>
      </c>
      <c r="R93" s="93">
        <f>SUM('2:16'!R93)</f>
        <v>0</v>
      </c>
      <c r="S93" s="93">
        <f>SUM('2:16'!S93)</f>
        <v>0</v>
      </c>
      <c r="T93" s="93">
        <f>SUM('2:16'!T93)</f>
        <v>0</v>
      </c>
      <c r="U93" s="93">
        <f>SUM('2:16'!U93)</f>
        <v>0</v>
      </c>
      <c r="V93" s="196">
        <f t="shared" si="16"/>
        <v>0</v>
      </c>
      <c r="W93" s="33">
        <f t="shared" si="14"/>
        <v>0</v>
      </c>
      <c r="X93" s="93">
        <f>SUM('2:16'!X93)</f>
        <v>0</v>
      </c>
      <c r="Y93" s="93">
        <f>SUM('2:16'!Y93)</f>
        <v>0</v>
      </c>
      <c r="Z93" s="93">
        <f>SUM('2:16'!Z93)</f>
        <v>0</v>
      </c>
      <c r="AA93" s="93">
        <f>SUM('2:16'!AA93)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SUM('2:16'!G94)</f>
        <v>0</v>
      </c>
      <c r="H94" s="93">
        <f>SUM('2:16'!H94)</f>
        <v>0</v>
      </c>
      <c r="I94" s="93">
        <f>SUM('2:16'!I94)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SUM('2:16'!N94)</f>
        <v>0</v>
      </c>
      <c r="O94" s="93">
        <f>SUM('2:16'!O94)</f>
        <v>0</v>
      </c>
      <c r="P94" s="93">
        <f>SUM('2:16'!P94)</f>
        <v>0</v>
      </c>
      <c r="Q94" s="93">
        <f>SUM('2:16'!Q94)</f>
        <v>0</v>
      </c>
      <c r="R94" s="93">
        <f>SUM('2:16'!R94)</f>
        <v>0</v>
      </c>
      <c r="S94" s="93">
        <f>SUM('2:16'!S94)</f>
        <v>0</v>
      </c>
      <c r="T94" s="93">
        <f>SUM('2:16'!T94)</f>
        <v>0</v>
      </c>
      <c r="U94" s="93">
        <f>SUM('2:16'!U94)</f>
        <v>0</v>
      </c>
      <c r="V94" s="197"/>
      <c r="W94" s="33"/>
      <c r="X94" s="93">
        <f>SUM('2:16'!X94)</f>
        <v>0</v>
      </c>
      <c r="Y94" s="93">
        <f>SUM('2:16'!Y94)</f>
        <v>0</v>
      </c>
      <c r="Z94" s="93">
        <f>SUM('2:16'!Z94)</f>
        <v>0</v>
      </c>
      <c r="AA94" s="93">
        <f>SUM('2:16'!AA94)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SUM('2:16'!G95)</f>
        <v>0</v>
      </c>
      <c r="H95" s="93">
        <f>SUM('2:16'!H95)</f>
        <v>0</v>
      </c>
      <c r="I95" s="93">
        <f>SUM('2:16'!I95)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SUM('2:16'!N95)</f>
        <v>0</v>
      </c>
      <c r="O95" s="93">
        <f>SUM('2:16'!O95)</f>
        <v>0</v>
      </c>
      <c r="P95" s="93">
        <f>SUM('2:16'!P95)</f>
        <v>0</v>
      </c>
      <c r="Q95" s="93">
        <f>SUM('2:16'!Q95)</f>
        <v>0</v>
      </c>
      <c r="R95" s="93">
        <f>SUM('2:16'!R95)</f>
        <v>0</v>
      </c>
      <c r="S95" s="93">
        <f>SUM('2:16'!S95)</f>
        <v>0</v>
      </c>
      <c r="T95" s="93">
        <f>SUM('2:16'!T95)</f>
        <v>0</v>
      </c>
      <c r="U95" s="93">
        <f>SUM('2:16'!U95)</f>
        <v>0</v>
      </c>
      <c r="V95" s="197">
        <f>SUM(X95:AA95)</f>
        <v>0</v>
      </c>
      <c r="W95" s="33" t="str">
        <f>IF(ISERROR(V95/G95),"",V95/G95)</f>
        <v/>
      </c>
      <c r="X95" s="93">
        <f>SUM('2:16'!X95)</f>
        <v>0</v>
      </c>
      <c r="Y95" s="93">
        <f>SUM('2:16'!Y95)</f>
        <v>0</v>
      </c>
      <c r="Z95" s="93">
        <f>SUM('2:16'!Z95)</f>
        <v>0</v>
      </c>
      <c r="AA95" s="93">
        <f>SUM('2:16'!AA95)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SUM('2:16'!G96)</f>
        <v>0</v>
      </c>
      <c r="H96" s="93">
        <f>SUM('2:16'!H96)</f>
        <v>0</v>
      </c>
      <c r="I96" s="93">
        <f>SUM('2:16'!I96)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SUM('2:16'!N96)</f>
        <v>0</v>
      </c>
      <c r="O96" s="93">
        <f>SUM('2:16'!O96)</f>
        <v>0</v>
      </c>
      <c r="P96" s="93">
        <f>SUM('2:16'!P96)</f>
        <v>0</v>
      </c>
      <c r="Q96" s="93">
        <f>SUM('2:16'!Q96)</f>
        <v>0</v>
      </c>
      <c r="R96" s="93">
        <f>SUM('2:16'!R96)</f>
        <v>0</v>
      </c>
      <c r="S96" s="93">
        <f>SUM('2:16'!S96)</f>
        <v>0</v>
      </c>
      <c r="T96" s="93">
        <f>SUM('2:16'!T96)</f>
        <v>0</v>
      </c>
      <c r="U96" s="93">
        <f>SUM('2:16'!U96)</f>
        <v>0</v>
      </c>
      <c r="V96" s="197">
        <f>SUM(X96:AA96)</f>
        <v>0</v>
      </c>
      <c r="W96" s="33" t="str">
        <f>IF(ISERROR(V96/G96),"",V96/G96)</f>
        <v/>
      </c>
      <c r="X96" s="93">
        <f>SUM('2:16'!X96)</f>
        <v>0</v>
      </c>
      <c r="Y96" s="93">
        <f>SUM('2:16'!Y96)</f>
        <v>0</v>
      </c>
      <c r="Z96" s="93">
        <f>SUM('2:16'!Z96)</f>
        <v>0</v>
      </c>
      <c r="AA96" s="93">
        <f>SUM('2:16'!AA96)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SUM('2:16'!G97)</f>
        <v>0</v>
      </c>
      <c r="H97" s="93">
        <f>SUM('2:16'!H97)</f>
        <v>0</v>
      </c>
      <c r="I97" s="93">
        <f>SUM('2:16'!I97)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SUM('2:16'!N97)</f>
        <v>0</v>
      </c>
      <c r="O97" s="93">
        <f>SUM('2:16'!O97)</f>
        <v>0</v>
      </c>
      <c r="P97" s="93">
        <f>SUM('2:16'!P97)</f>
        <v>0</v>
      </c>
      <c r="Q97" s="93">
        <f>SUM('2:16'!Q97)</f>
        <v>0</v>
      </c>
      <c r="R97" s="93">
        <f>SUM('2:16'!R97)</f>
        <v>0</v>
      </c>
      <c r="S97" s="93">
        <f>SUM('2:16'!S97)</f>
        <v>0</v>
      </c>
      <c r="T97" s="93">
        <f>SUM('2:16'!T97)</f>
        <v>0</v>
      </c>
      <c r="U97" s="93">
        <f>SUM('2:16'!U97)</f>
        <v>0</v>
      </c>
      <c r="V97" s="197">
        <f>SUM(X97:AA97)</f>
        <v>0</v>
      </c>
      <c r="W97" s="33" t="str">
        <f>IF(ISERROR(V97/G97),"",V97/G97)</f>
        <v/>
      </c>
      <c r="X97" s="93">
        <f>SUM('2:16'!X97)</f>
        <v>0</v>
      </c>
      <c r="Y97" s="93">
        <f>SUM('2:16'!Y97)</f>
        <v>0</v>
      </c>
      <c r="Z97" s="93">
        <f>SUM('2:16'!Z97)</f>
        <v>0</v>
      </c>
      <c r="AA97" s="93">
        <f>SUM('2:16'!AA97)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SUM('2:16'!G98)</f>
        <v>0</v>
      </c>
      <c r="H98" s="93">
        <f>SUM('2:16'!H98)</f>
        <v>0</v>
      </c>
      <c r="I98" s="93">
        <f>SUM('2:16'!I98)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SUM('2:16'!N98)</f>
        <v>0</v>
      </c>
      <c r="O98" s="93">
        <f>SUM('2:16'!O98)</f>
        <v>0</v>
      </c>
      <c r="P98" s="93">
        <f>SUM('2:16'!P98)</f>
        <v>0</v>
      </c>
      <c r="Q98" s="93">
        <f>SUM('2:16'!Q98)</f>
        <v>0</v>
      </c>
      <c r="R98" s="93">
        <f>SUM('2:16'!R98)</f>
        <v>0</v>
      </c>
      <c r="S98" s="93">
        <f>SUM('2:16'!S98)</f>
        <v>0</v>
      </c>
      <c r="T98" s="93">
        <f>SUM('2:16'!T98)</f>
        <v>0</v>
      </c>
      <c r="U98" s="93">
        <f>SUM('2:16'!U98)</f>
        <v>0</v>
      </c>
      <c r="V98" s="197">
        <f>SUM(X98:AA98)</f>
        <v>0</v>
      </c>
      <c r="W98" s="33" t="str">
        <f>IF(ISERROR(V98/G98),"",V98/G98)</f>
        <v/>
      </c>
      <c r="X98" s="93">
        <f>SUM('2:16'!X98)</f>
        <v>0</v>
      </c>
      <c r="Y98" s="93">
        <f>SUM('2:16'!Y98)</f>
        <v>0</v>
      </c>
      <c r="Z98" s="93">
        <f>SUM('2:16'!Z98)</f>
        <v>0</v>
      </c>
      <c r="AA98" s="93">
        <f>SUM('2:16'!AA98)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SUM('2:16'!G99)</f>
        <v>0</v>
      </c>
      <c r="H99" s="93">
        <f>SUM('2:16'!H99)</f>
        <v>0</v>
      </c>
      <c r="I99" s="93">
        <f>SUM('2:16'!I99)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SUM('2:16'!N99)</f>
        <v>0</v>
      </c>
      <c r="O99" s="93">
        <f>SUM('2:16'!O99)</f>
        <v>0</v>
      </c>
      <c r="P99" s="93">
        <f>SUM('2:16'!P99)</f>
        <v>0</v>
      </c>
      <c r="Q99" s="93">
        <f>SUM('2:16'!Q99)</f>
        <v>0</v>
      </c>
      <c r="R99" s="93">
        <f>SUM('2:16'!R99)</f>
        <v>0</v>
      </c>
      <c r="S99" s="93">
        <f>SUM('2:16'!S99)</f>
        <v>0</v>
      </c>
      <c r="T99" s="93">
        <f>SUM('2:16'!T99)</f>
        <v>0</v>
      </c>
      <c r="U99" s="93">
        <f>SUM('2:16'!U99)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SUM('2:16'!X99)</f>
        <v>0</v>
      </c>
      <c r="Y99" s="93">
        <f>SUM('2:16'!Y99)</f>
        <v>0</v>
      </c>
      <c r="Z99" s="93">
        <f>SUM('2:16'!Z99)</f>
        <v>0</v>
      </c>
      <c r="AA99" s="93">
        <f>SUM('2:16'!AA99)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SUM('2:16'!G100)</f>
        <v>0</v>
      </c>
      <c r="H100" s="93">
        <f>SUM('2:16'!H100)</f>
        <v>0</v>
      </c>
      <c r="I100" s="93">
        <f>SUM('2:16'!I100)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SUM('2:16'!N100)</f>
        <v>0</v>
      </c>
      <c r="O100" s="93">
        <f>SUM('2:16'!O100)</f>
        <v>0</v>
      </c>
      <c r="P100" s="93">
        <f>SUM('2:16'!P100)</f>
        <v>0</v>
      </c>
      <c r="Q100" s="93">
        <f>SUM('2:16'!Q100)</f>
        <v>0</v>
      </c>
      <c r="R100" s="93">
        <f>SUM('2:16'!R100)</f>
        <v>0</v>
      </c>
      <c r="S100" s="93">
        <f>SUM('2:16'!S100)</f>
        <v>0</v>
      </c>
      <c r="T100" s="93">
        <f>SUM('2:16'!T100)</f>
        <v>0</v>
      </c>
      <c r="U100" s="93">
        <f>SUM('2:16'!U100)</f>
        <v>0</v>
      </c>
      <c r="V100" s="196">
        <f t="shared" si="18"/>
        <v>0</v>
      </c>
      <c r="W100" s="33" t="str">
        <f t="shared" si="19"/>
        <v/>
      </c>
      <c r="X100" s="93">
        <f>SUM('2:16'!X100)</f>
        <v>0</v>
      </c>
      <c r="Y100" s="93">
        <f>SUM('2:16'!Y100)</f>
        <v>0</v>
      </c>
      <c r="Z100" s="93">
        <f>SUM('2:16'!Z100)</f>
        <v>0</v>
      </c>
      <c r="AA100" s="93">
        <f>SUM('2:16'!AA100)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SUM('2:16'!G101)</f>
        <v>0</v>
      </c>
      <c r="H101" s="93">
        <f>SUM('2:16'!H101)</f>
        <v>0</v>
      </c>
      <c r="I101" s="93">
        <f>SUM('2:16'!I101)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SUM('2:16'!N101)</f>
        <v>0</v>
      </c>
      <c r="O101" s="93">
        <f>SUM('2:16'!O101)</f>
        <v>0</v>
      </c>
      <c r="P101" s="93">
        <f>SUM('2:16'!P101)</f>
        <v>0</v>
      </c>
      <c r="Q101" s="93">
        <f>SUM('2:16'!Q101)</f>
        <v>0</v>
      </c>
      <c r="R101" s="93">
        <f>SUM('2:16'!R101)</f>
        <v>0</v>
      </c>
      <c r="S101" s="93">
        <f>SUM('2:16'!S101)</f>
        <v>0</v>
      </c>
      <c r="T101" s="93">
        <f>SUM('2:16'!T101)</f>
        <v>0</v>
      </c>
      <c r="U101" s="93">
        <f>SUM('2:16'!U101)</f>
        <v>0</v>
      </c>
      <c r="V101" s="196">
        <f t="shared" si="18"/>
        <v>0</v>
      </c>
      <c r="W101" s="33" t="str">
        <f t="shared" si="19"/>
        <v/>
      </c>
      <c r="X101" s="93">
        <f>SUM('2:16'!X101)</f>
        <v>0</v>
      </c>
      <c r="Y101" s="93">
        <f>SUM('2:16'!Y101)</f>
        <v>0</v>
      </c>
      <c r="Z101" s="93">
        <f>SUM('2:16'!Z101)</f>
        <v>0</v>
      </c>
      <c r="AA101" s="93">
        <f>SUM('2:16'!AA101)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SUM('2:16'!G102)</f>
        <v>0</v>
      </c>
      <c r="H102" s="93">
        <f>SUM('2:16'!H102)</f>
        <v>0</v>
      </c>
      <c r="I102" s="93">
        <f>SUM('2:16'!I102)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SUM('2:16'!N102)</f>
        <v>0</v>
      </c>
      <c r="O102" s="93">
        <f>SUM('2:16'!O102)</f>
        <v>0</v>
      </c>
      <c r="P102" s="93">
        <f>SUM('2:16'!P102)</f>
        <v>0</v>
      </c>
      <c r="Q102" s="93">
        <f>SUM('2:16'!Q102)</f>
        <v>0</v>
      </c>
      <c r="R102" s="93">
        <f>SUM('2:16'!R102)</f>
        <v>0</v>
      </c>
      <c r="S102" s="93">
        <f>SUM('2:16'!S102)</f>
        <v>0</v>
      </c>
      <c r="T102" s="93">
        <f>SUM('2:16'!T102)</f>
        <v>0</v>
      </c>
      <c r="U102" s="93">
        <f>SUM('2:16'!U102)</f>
        <v>0</v>
      </c>
      <c r="V102" s="196">
        <f t="shared" si="18"/>
        <v>0</v>
      </c>
      <c r="W102" s="33" t="str">
        <f t="shared" si="19"/>
        <v/>
      </c>
      <c r="X102" s="93">
        <f>SUM('2:16'!X102)</f>
        <v>0</v>
      </c>
      <c r="Y102" s="93">
        <f>SUM('2:16'!Y102)</f>
        <v>0</v>
      </c>
      <c r="Z102" s="93">
        <f>SUM('2:16'!Z102)</f>
        <v>0</v>
      </c>
      <c r="AA102" s="93">
        <f>SUM('2:16'!AA102)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SUM('2:16'!G103)</f>
        <v>0</v>
      </c>
      <c r="H103" s="93">
        <f>SUM('2:16'!H103)</f>
        <v>0</v>
      </c>
      <c r="I103" s="93">
        <f>SUM('2:16'!I103)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SUM('2:16'!N103)</f>
        <v>0</v>
      </c>
      <c r="O103" s="93">
        <f>SUM('2:16'!O103)</f>
        <v>0</v>
      </c>
      <c r="P103" s="93">
        <f>SUM('2:16'!P103)</f>
        <v>0</v>
      </c>
      <c r="Q103" s="93">
        <f>SUM('2:16'!Q103)</f>
        <v>0</v>
      </c>
      <c r="R103" s="93">
        <f>SUM('2:16'!R103)</f>
        <v>0</v>
      </c>
      <c r="S103" s="93">
        <f>SUM('2:16'!S103)</f>
        <v>0</v>
      </c>
      <c r="T103" s="93">
        <f>SUM('2:16'!T103)</f>
        <v>0</v>
      </c>
      <c r="U103" s="93">
        <f>SUM('2:16'!U103)</f>
        <v>0</v>
      </c>
      <c r="V103" s="196">
        <f t="shared" si="18"/>
        <v>0</v>
      </c>
      <c r="W103" s="33" t="str">
        <f t="shared" si="19"/>
        <v/>
      </c>
      <c r="X103" s="93">
        <f>SUM('2:16'!X103)</f>
        <v>0</v>
      </c>
      <c r="Y103" s="93">
        <f>SUM('2:16'!Y103)</f>
        <v>0</v>
      </c>
      <c r="Z103" s="93">
        <f>SUM('2:16'!Z103)</f>
        <v>0</v>
      </c>
      <c r="AA103" s="93">
        <f>SUM('2:16'!AA103)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SUM('2:16'!G104)</f>
        <v>0</v>
      </c>
      <c r="H104" s="93">
        <f>SUM('2:16'!H104)</f>
        <v>0</v>
      </c>
      <c r="I104" s="93">
        <f>SUM('2:16'!I104)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SUM('2:16'!N104)</f>
        <v>0</v>
      </c>
      <c r="O104" s="93">
        <f>SUM('2:16'!O104)</f>
        <v>0</v>
      </c>
      <c r="P104" s="93">
        <f>SUM('2:16'!P104)</f>
        <v>0</v>
      </c>
      <c r="Q104" s="93">
        <f>SUM('2:16'!Q104)</f>
        <v>0</v>
      </c>
      <c r="R104" s="93">
        <f>SUM('2:16'!R104)</f>
        <v>0</v>
      </c>
      <c r="S104" s="93">
        <f>SUM('2:16'!S104)</f>
        <v>0</v>
      </c>
      <c r="T104" s="93">
        <f>SUM('2:16'!T104)</f>
        <v>0</v>
      </c>
      <c r="U104" s="93">
        <f>SUM('2:16'!U104)</f>
        <v>0</v>
      </c>
      <c r="V104" s="196">
        <f t="shared" si="18"/>
        <v>0</v>
      </c>
      <c r="W104" s="33" t="str">
        <f t="shared" si="19"/>
        <v/>
      </c>
      <c r="X104" s="93">
        <f>SUM('2:16'!X104)</f>
        <v>0</v>
      </c>
      <c r="Y104" s="93">
        <f>SUM('2:16'!Y104)</f>
        <v>0</v>
      </c>
      <c r="Z104" s="93">
        <f>SUM('2:16'!Z104)</f>
        <v>0</v>
      </c>
      <c r="AA104" s="93">
        <f>SUM('2:16'!AA104)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SUM('2:16'!G105)</f>
        <v>0</v>
      </c>
      <c r="H105" s="93">
        <f>SUM('2:16'!H105)</f>
        <v>0</v>
      </c>
      <c r="I105" s="93">
        <f>SUM('2:16'!I105)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SUM('2:16'!N105)</f>
        <v>0</v>
      </c>
      <c r="O105" s="93">
        <f>SUM('2:16'!O105)</f>
        <v>0</v>
      </c>
      <c r="P105" s="93">
        <f>SUM('2:16'!P105)</f>
        <v>0</v>
      </c>
      <c r="Q105" s="93">
        <f>SUM('2:16'!Q105)</f>
        <v>0</v>
      </c>
      <c r="R105" s="93">
        <f>SUM('2:16'!R105)</f>
        <v>0</v>
      </c>
      <c r="S105" s="93">
        <f>SUM('2:16'!S105)</f>
        <v>0</v>
      </c>
      <c r="T105" s="93">
        <f>SUM('2:16'!T105)</f>
        <v>0</v>
      </c>
      <c r="U105" s="93">
        <f>SUM('2:16'!U105)</f>
        <v>0</v>
      </c>
      <c r="V105" s="196">
        <f t="shared" si="18"/>
        <v>0</v>
      </c>
      <c r="W105" s="33" t="str">
        <f t="shared" si="19"/>
        <v/>
      </c>
      <c r="X105" s="93">
        <f>SUM('2:16'!X105)</f>
        <v>0</v>
      </c>
      <c r="Y105" s="93">
        <f>SUM('2:16'!Y105)</f>
        <v>0</v>
      </c>
      <c r="Z105" s="93">
        <f>SUM('2:16'!Z105)</f>
        <v>0</v>
      </c>
      <c r="AA105" s="93">
        <f>SUM('2:16'!AA105)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SUM('2:16'!G106)</f>
        <v>0</v>
      </c>
      <c r="H106" s="93">
        <f>SUM('2:16'!H106)</f>
        <v>0</v>
      </c>
      <c r="I106" s="93">
        <f>SUM('2:16'!I106)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SUM('2:16'!N106)</f>
        <v>0</v>
      </c>
      <c r="O106" s="93">
        <f>SUM('2:16'!O106)</f>
        <v>0</v>
      </c>
      <c r="P106" s="93">
        <f>SUM('2:16'!P106)</f>
        <v>0</v>
      </c>
      <c r="Q106" s="93">
        <f>SUM('2:16'!Q106)</f>
        <v>0</v>
      </c>
      <c r="R106" s="93">
        <f>SUM('2:16'!R106)</f>
        <v>0</v>
      </c>
      <c r="S106" s="93">
        <f>SUM('2:16'!S106)</f>
        <v>0</v>
      </c>
      <c r="T106" s="93">
        <f>SUM('2:16'!T106)</f>
        <v>0</v>
      </c>
      <c r="U106" s="93">
        <f>SUM('2:16'!U106)</f>
        <v>0</v>
      </c>
      <c r="V106" s="196">
        <f t="shared" si="18"/>
        <v>0</v>
      </c>
      <c r="W106" s="33" t="str">
        <f t="shared" si="19"/>
        <v/>
      </c>
      <c r="X106" s="93">
        <f>SUM('2:16'!X106)</f>
        <v>0</v>
      </c>
      <c r="Y106" s="93">
        <f>SUM('2:16'!Y106)</f>
        <v>0</v>
      </c>
      <c r="Z106" s="93">
        <f>SUM('2:16'!Z106)</f>
        <v>0</v>
      </c>
      <c r="AA106" s="93">
        <f>SUM('2:16'!AA106)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SUM('2:16'!G107)</f>
        <v>0</v>
      </c>
      <c r="H107" s="93">
        <f>SUM('2:16'!H107)</f>
        <v>0</v>
      </c>
      <c r="I107" s="93">
        <f>SUM('2:16'!I107)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SUM('2:16'!N107)</f>
        <v>0</v>
      </c>
      <c r="O107" s="93">
        <f>SUM('2:16'!O107)</f>
        <v>0</v>
      </c>
      <c r="P107" s="93">
        <f>SUM('2:16'!P107)</f>
        <v>0</v>
      </c>
      <c r="Q107" s="93">
        <f>SUM('2:16'!Q107)</f>
        <v>0</v>
      </c>
      <c r="R107" s="93">
        <f>SUM('2:16'!R107)</f>
        <v>0</v>
      </c>
      <c r="S107" s="93">
        <f>SUM('2:16'!S107)</f>
        <v>0</v>
      </c>
      <c r="T107" s="93">
        <f>SUM('2:16'!T107)</f>
        <v>0</v>
      </c>
      <c r="U107" s="93">
        <f>SUM('2:16'!U107)</f>
        <v>0</v>
      </c>
      <c r="V107" s="196"/>
      <c r="W107" s="33"/>
      <c r="X107" s="93">
        <f>SUM('2:16'!X107)</f>
        <v>0</v>
      </c>
      <c r="Y107" s="93">
        <f>SUM('2:16'!Y107)</f>
        <v>0</v>
      </c>
      <c r="Z107" s="93">
        <f>SUM('2:16'!Z107)</f>
        <v>0</v>
      </c>
      <c r="AA107" s="93">
        <f>SUM('2:16'!AA107)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452</v>
      </c>
      <c r="C108" s="177" t="s">
        <v>403</v>
      </c>
      <c r="D108" s="17">
        <v>5</v>
      </c>
      <c r="E108" s="17"/>
      <c r="F108" s="6"/>
      <c r="G108" s="93">
        <f>SUM('2:16'!G108)</f>
        <v>794</v>
      </c>
      <c r="H108" s="93">
        <f>SUM('2:16'!H108)</f>
        <v>3970</v>
      </c>
      <c r="I108" s="93">
        <f>SUM('2:16'!I108)</f>
        <v>147</v>
      </c>
      <c r="J108" s="31"/>
      <c r="K108" s="35">
        <f t="array" ref="K108">IF(ISERROR(G108/L108),"",G108/L108)</f>
        <v>158.80000000000001</v>
      </c>
      <c r="L108" s="87">
        <v>5</v>
      </c>
      <c r="M108" s="36">
        <f t="shared" si="17"/>
        <v>-11.800000000000011</v>
      </c>
      <c r="N108" s="93">
        <f>SUM('2:16'!N108)</f>
        <v>0</v>
      </c>
      <c r="O108" s="93">
        <f>SUM('2:16'!O108)</f>
        <v>0</v>
      </c>
      <c r="P108" s="93">
        <f>SUM('2:16'!P108)</f>
        <v>0</v>
      </c>
      <c r="Q108" s="93">
        <f>SUM('2:16'!Q108)</f>
        <v>0</v>
      </c>
      <c r="R108" s="93">
        <f>SUM('2:16'!R108)</f>
        <v>0</v>
      </c>
      <c r="S108" s="93">
        <f>SUM('2:16'!S108)</f>
        <v>0</v>
      </c>
      <c r="T108" s="93">
        <f>SUM('2:16'!T108)</f>
        <v>0</v>
      </c>
      <c r="U108" s="93">
        <f>SUM('2:16'!U108)</f>
        <v>0</v>
      </c>
      <c r="V108" s="196"/>
      <c r="W108" s="33"/>
      <c r="X108" s="93">
        <f>SUM('2:16'!X108)</f>
        <v>0</v>
      </c>
      <c r="Y108" s="93">
        <f>SUM('2:16'!Y108)</f>
        <v>0</v>
      </c>
      <c r="Z108" s="93">
        <f>SUM('2:16'!Z108)</f>
        <v>0</v>
      </c>
      <c r="AA108" s="93">
        <f>SUM('2:16'!AA108)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467</v>
      </c>
      <c r="C109" s="177" t="s">
        <v>406</v>
      </c>
      <c r="D109" s="17">
        <v>5</v>
      </c>
      <c r="E109" s="17"/>
      <c r="F109" s="6"/>
      <c r="G109" s="93">
        <f>SUM('2:16'!G109)</f>
        <v>753</v>
      </c>
      <c r="H109" s="93">
        <f>SUM('2:16'!H109)</f>
        <v>3765</v>
      </c>
      <c r="I109" s="93">
        <f>SUM('2:16'!I109)</f>
        <v>92</v>
      </c>
      <c r="J109" s="31"/>
      <c r="K109" s="35">
        <f t="array" ref="K109">IF(ISERROR(G109/L109),"",G109/L109)</f>
        <v>150.6</v>
      </c>
      <c r="L109" s="87">
        <v>5</v>
      </c>
      <c r="M109" s="36">
        <f t="shared" si="17"/>
        <v>-58.599999999999994</v>
      </c>
      <c r="N109" s="93">
        <f>SUM('2:16'!N109)</f>
        <v>0</v>
      </c>
      <c r="O109" s="93">
        <f>SUM('2:16'!O109)</f>
        <v>0</v>
      </c>
      <c r="P109" s="93">
        <f>SUM('2:16'!P109)</f>
        <v>0</v>
      </c>
      <c r="Q109" s="93">
        <f>SUM('2:16'!Q109)</f>
        <v>0</v>
      </c>
      <c r="R109" s="93">
        <f>SUM('2:16'!R109)</f>
        <v>0</v>
      </c>
      <c r="S109" s="93">
        <f>SUM('2:16'!S109)</f>
        <v>0</v>
      </c>
      <c r="T109" s="93">
        <f>SUM('2:16'!T109)</f>
        <v>0</v>
      </c>
      <c r="U109" s="93">
        <f>SUM('2:16'!U109)</f>
        <v>0</v>
      </c>
      <c r="V109" s="196"/>
      <c r="W109" s="33"/>
      <c r="X109" s="93">
        <f>SUM('2:16'!X109)</f>
        <v>0</v>
      </c>
      <c r="Y109" s="93">
        <f>SUM('2:16'!Y109)</f>
        <v>0</v>
      </c>
      <c r="Z109" s="93">
        <f>SUM('2:16'!Z109)</f>
        <v>0</v>
      </c>
      <c r="AA109" s="93">
        <f>SUM('2:16'!AA109)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SUM('2:16'!G110)</f>
        <v>0</v>
      </c>
      <c r="H110" s="93">
        <f>SUM('2:16'!H110)</f>
        <v>0</v>
      </c>
      <c r="I110" s="93">
        <f>SUM('2:16'!I110)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SUM('2:16'!N110)</f>
        <v>0</v>
      </c>
      <c r="O110" s="93">
        <f>SUM('2:16'!O110)</f>
        <v>0</v>
      </c>
      <c r="P110" s="93">
        <f>SUM('2:16'!P110)</f>
        <v>0</v>
      </c>
      <c r="Q110" s="93">
        <f>SUM('2:16'!Q110)</f>
        <v>0</v>
      </c>
      <c r="R110" s="93">
        <f>SUM('2:16'!R110)</f>
        <v>0</v>
      </c>
      <c r="S110" s="93">
        <f>SUM('2:16'!S110)</f>
        <v>0</v>
      </c>
      <c r="T110" s="93">
        <f>SUM('2:16'!T110)</f>
        <v>0</v>
      </c>
      <c r="U110" s="93">
        <f>SUM('2:16'!U110)</f>
        <v>0</v>
      </c>
      <c r="V110" s="196"/>
      <c r="W110" s="33"/>
      <c r="X110" s="93">
        <f>SUM('2:16'!X110)</f>
        <v>0</v>
      </c>
      <c r="Y110" s="93">
        <f>SUM('2:16'!Y110)</f>
        <v>0</v>
      </c>
      <c r="Z110" s="93">
        <f>SUM('2:16'!Z110)</f>
        <v>0</v>
      </c>
      <c r="AA110" s="93">
        <f>SUM('2:16'!AA110)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SUM('2:16'!G111)</f>
        <v>0</v>
      </c>
      <c r="H111" s="93">
        <f>SUM('2:16'!H111)</f>
        <v>0</v>
      </c>
      <c r="I111" s="93">
        <f>SUM('2:16'!I111)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SUM('2:16'!N111)</f>
        <v>0</v>
      </c>
      <c r="O111" s="93">
        <f>SUM('2:16'!O111)</f>
        <v>0</v>
      </c>
      <c r="P111" s="93">
        <f>SUM('2:16'!P111)</f>
        <v>0</v>
      </c>
      <c r="Q111" s="93">
        <f>SUM('2:16'!Q111)</f>
        <v>0</v>
      </c>
      <c r="R111" s="93">
        <f>SUM('2:16'!R111)</f>
        <v>0</v>
      </c>
      <c r="S111" s="93">
        <f>SUM('2:16'!S111)</f>
        <v>0</v>
      </c>
      <c r="T111" s="93">
        <f>SUM('2:16'!T111)</f>
        <v>0</v>
      </c>
      <c r="U111" s="93">
        <f>SUM('2:16'!U111)</f>
        <v>0</v>
      </c>
      <c r="V111" s="196"/>
      <c r="W111" s="33"/>
      <c r="X111" s="93">
        <f>SUM('2:16'!X111)</f>
        <v>0</v>
      </c>
      <c r="Y111" s="93">
        <f>SUM('2:16'!Y111)</f>
        <v>0</v>
      </c>
      <c r="Z111" s="93">
        <f>SUM('2:16'!Z111)</f>
        <v>0</v>
      </c>
      <c r="AA111" s="93">
        <f>SUM('2:16'!AA111)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SUM('2:16'!G112)</f>
        <v>0</v>
      </c>
      <c r="H112" s="93">
        <f>SUM('2:16'!H112)</f>
        <v>0</v>
      </c>
      <c r="I112" s="93">
        <f>SUM('2:16'!I112)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SUM('2:16'!N112)</f>
        <v>0</v>
      </c>
      <c r="O112" s="93">
        <f>SUM('2:16'!O112)</f>
        <v>0</v>
      </c>
      <c r="P112" s="93">
        <f>SUM('2:16'!P112)</f>
        <v>0</v>
      </c>
      <c r="Q112" s="93">
        <f>SUM('2:16'!Q112)</f>
        <v>0</v>
      </c>
      <c r="R112" s="93">
        <f>SUM('2:16'!R112)</f>
        <v>0</v>
      </c>
      <c r="S112" s="93">
        <f>SUM('2:16'!S112)</f>
        <v>0</v>
      </c>
      <c r="T112" s="93">
        <f>SUM('2:16'!T112)</f>
        <v>0</v>
      </c>
      <c r="U112" s="93">
        <f>SUM('2:16'!U112)</f>
        <v>0</v>
      </c>
      <c r="V112" s="196"/>
      <c r="W112" s="33"/>
      <c r="X112" s="93">
        <f>SUM('2:16'!X112)</f>
        <v>0</v>
      </c>
      <c r="Y112" s="93">
        <f>SUM('2:16'!Y112)</f>
        <v>0</v>
      </c>
      <c r="Z112" s="93">
        <f>SUM('2:16'!Z112)</f>
        <v>0</v>
      </c>
      <c r="AA112" s="93">
        <f>SUM('2:16'!AA112)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SUM('2:16'!G113)</f>
        <v>1103</v>
      </c>
      <c r="H113" s="93">
        <f>SUM('2:16'!H113)</f>
        <v>5581.1799999999994</v>
      </c>
      <c r="I113" s="93">
        <f>SUM('2:16'!I113)</f>
        <v>64</v>
      </c>
      <c r="J113" s="31">
        <f t="array" ref="J113">IF(ISERROR(G113/I113),"",G113/I113)</f>
        <v>17.234375</v>
      </c>
      <c r="K113" s="35">
        <f t="array" ref="K113">IF(ISERROR(G113/L113),"",G113/L113)</f>
        <v>71.161290322580641</v>
      </c>
      <c r="L113" s="87">
        <v>15.5</v>
      </c>
      <c r="M113" s="36">
        <f t="shared" si="17"/>
        <v>-7.1612903225806406</v>
      </c>
      <c r="N113" s="93">
        <f>SUM('2:16'!N113)</f>
        <v>0</v>
      </c>
      <c r="O113" s="93">
        <f>SUM('2:16'!O113)</f>
        <v>0</v>
      </c>
      <c r="P113" s="93">
        <f>SUM('2:16'!P113)</f>
        <v>0</v>
      </c>
      <c r="Q113" s="93">
        <f>SUM('2:16'!Q113)</f>
        <v>0</v>
      </c>
      <c r="R113" s="93">
        <f>SUM('2:16'!R113)</f>
        <v>0</v>
      </c>
      <c r="S113" s="93">
        <f>SUM('2:16'!S113)</f>
        <v>0</v>
      </c>
      <c r="T113" s="93">
        <f>SUM('2:16'!T113)</f>
        <v>0</v>
      </c>
      <c r="U113" s="93">
        <f>SUM('2:16'!U113)</f>
        <v>0</v>
      </c>
      <c r="V113" s="196">
        <f>SUM(X113:AA113)</f>
        <v>0</v>
      </c>
      <c r="W113" s="33">
        <f>IF(ISERROR(V113/G113),"",V113/G113)</f>
        <v>0</v>
      </c>
      <c r="X113" s="93">
        <f>SUM('2:16'!X113)</f>
        <v>0</v>
      </c>
      <c r="Y113" s="93">
        <f>SUM('2:16'!Y113)</f>
        <v>0</v>
      </c>
      <c r="Z113" s="93">
        <f>SUM('2:16'!Z113)</f>
        <v>0</v>
      </c>
      <c r="AA113" s="93">
        <f>SUM('2:16'!AA113)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SUM('2:16'!G114)</f>
        <v>1330</v>
      </c>
      <c r="H114" s="93">
        <f>SUM('2:16'!H114)</f>
        <v>6729.7999999999993</v>
      </c>
      <c r="I114" s="93">
        <f>SUM('2:16'!I114)</f>
        <v>61</v>
      </c>
      <c r="J114" s="31">
        <f t="array" ref="J114">IF(ISERROR(G114/I114),"",G114/I114)</f>
        <v>21.803278688524589</v>
      </c>
      <c r="K114" s="35">
        <f t="array" ref="K114">IF(ISERROR(G114/L114),"",G114/L114)</f>
        <v>85.806451612903231</v>
      </c>
      <c r="L114" s="87">
        <v>15.5</v>
      </c>
      <c r="M114" s="36">
        <f t="shared" si="17"/>
        <v>-24.806451612903231</v>
      </c>
      <c r="N114" s="93">
        <f>SUM('2:16'!N114)</f>
        <v>0</v>
      </c>
      <c r="O114" s="93">
        <f>SUM('2:16'!O114)</f>
        <v>0</v>
      </c>
      <c r="P114" s="93">
        <f>SUM('2:16'!P114)</f>
        <v>0</v>
      </c>
      <c r="Q114" s="93">
        <f>SUM('2:16'!Q114)</f>
        <v>0</v>
      </c>
      <c r="R114" s="93">
        <f>SUM('2:16'!R114)</f>
        <v>0</v>
      </c>
      <c r="S114" s="93">
        <f>SUM('2:16'!S114)</f>
        <v>0</v>
      </c>
      <c r="T114" s="93">
        <f>SUM('2:16'!T114)</f>
        <v>0</v>
      </c>
      <c r="U114" s="93">
        <f>SUM('2:16'!U114)</f>
        <v>0</v>
      </c>
      <c r="V114" s="196">
        <f>SUM(X114:AA114)</f>
        <v>0</v>
      </c>
      <c r="W114" s="33">
        <f>IF(ISERROR(V114/G114),"",V114/G114)</f>
        <v>0</v>
      </c>
      <c r="X114" s="93">
        <f>SUM('2:16'!X114)</f>
        <v>0</v>
      </c>
      <c r="Y114" s="93">
        <f>SUM('2:16'!Y114)</f>
        <v>0</v>
      </c>
      <c r="Z114" s="93">
        <f>SUM('2:16'!Z114)</f>
        <v>0</v>
      </c>
      <c r="AA114" s="93">
        <f>SUM('2:16'!AA114)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420</v>
      </c>
      <c r="D115" s="17"/>
      <c r="E115" s="17"/>
      <c r="F115" s="6"/>
      <c r="G115" s="93">
        <f>SUM('2:16'!G115)</f>
        <v>908</v>
      </c>
      <c r="H115" s="93">
        <f>SUM('2:16'!H115)</f>
        <v>4540</v>
      </c>
      <c r="I115" s="93">
        <f>SUM('2:16'!I115)</f>
        <v>30.5</v>
      </c>
      <c r="J115" s="31"/>
      <c r="K115" s="35">
        <f t="array" ref="K115">IF(ISERROR(G115/L115),"",G115/L115)</f>
        <v>37.833333333333336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421</v>
      </c>
      <c r="D116" s="17"/>
      <c r="E116" s="17"/>
      <c r="F116" s="6"/>
      <c r="G116" s="93">
        <f>SUM('2:16'!G116)</f>
        <v>928</v>
      </c>
      <c r="H116" s="93">
        <f>SUM('2:16'!H116)</f>
        <v>4640</v>
      </c>
      <c r="I116" s="93">
        <f>SUM('2:16'!I116)</f>
        <v>35</v>
      </c>
      <c r="J116" s="31"/>
      <c r="K116" s="35">
        <f t="array" ref="K116">IF(ISERROR(G116/L116),"",G116/L116)</f>
        <v>38.666666666666664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SUM('2:16'!G117)</f>
        <v>914</v>
      </c>
      <c r="H117" s="93">
        <f>SUM('2:16'!H117)</f>
        <v>4570</v>
      </c>
      <c r="I117" s="93">
        <f>SUM('2:16'!I117)</f>
        <v>36</v>
      </c>
      <c r="J117" s="31"/>
      <c r="K117" s="35">
        <f t="array" ref="K117">IF(ISERROR(G117/L117),"",G117/L117)</f>
        <v>38.083333333333336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SUM('2:16'!G118)</f>
        <v>684</v>
      </c>
      <c r="H118" s="93">
        <f>SUM('2:16'!H118)</f>
        <v>3467.8799999999997</v>
      </c>
      <c r="I118" s="93">
        <f>SUM('2:16'!I118)</f>
        <v>59</v>
      </c>
      <c r="J118" s="31">
        <f t="array" ref="J118">IF(ISERROR(G118/I118),"",G118/I118)</f>
        <v>11.59322033898305</v>
      </c>
      <c r="K118" s="35">
        <f t="array" ref="K118">IF(ISERROR(G118/L118),"",G118/L118)</f>
        <v>76</v>
      </c>
      <c r="L118" s="87">
        <v>9</v>
      </c>
      <c r="M118" s="36">
        <f>IF(ISERROR(I118-K118),"",I118-K118)</f>
        <v>-17</v>
      </c>
      <c r="N118" s="93">
        <f>SUM('2:16'!N118)</f>
        <v>0</v>
      </c>
      <c r="O118" s="93">
        <f>SUM('2:16'!O118)</f>
        <v>0</v>
      </c>
      <c r="P118" s="93">
        <f>SUM('2:16'!P118)</f>
        <v>0</v>
      </c>
      <c r="Q118" s="93">
        <f>SUM('2:16'!Q118)</f>
        <v>0</v>
      </c>
      <c r="R118" s="93">
        <f>SUM('2:16'!R118)</f>
        <v>0</v>
      </c>
      <c r="S118" s="93">
        <f>SUM('2:16'!S118)</f>
        <v>0</v>
      </c>
      <c r="T118" s="93">
        <f>SUM('2:16'!T118)</f>
        <v>0</v>
      </c>
      <c r="U118" s="93">
        <f>SUM('2:16'!U118)</f>
        <v>0</v>
      </c>
      <c r="V118" s="196">
        <f>SUM(X118:AA118)</f>
        <v>0</v>
      </c>
      <c r="W118" s="33">
        <f>IF(ISERROR(V118/G118),"",V118/G118)</f>
        <v>0</v>
      </c>
      <c r="X118" s="93">
        <f>SUM('2:16'!X118)</f>
        <v>0</v>
      </c>
      <c r="Y118" s="93">
        <f>SUM('2:16'!Y118)</f>
        <v>0</v>
      </c>
      <c r="Z118" s="93">
        <f>SUM('2:16'!Z118)</f>
        <v>0</v>
      </c>
      <c r="AA118" s="93">
        <f>SUM('2:16'!AA118)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SUM('2:16'!G119)</f>
        <v>0</v>
      </c>
      <c r="H119" s="93">
        <f>SUM('2:16'!H119)</f>
        <v>0</v>
      </c>
      <c r="I119" s="93">
        <f>SUM('2:16'!I119)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SUM('2:16'!N119)</f>
        <v>0</v>
      </c>
      <c r="O119" s="93">
        <f>SUM('2:16'!O119)</f>
        <v>0</v>
      </c>
      <c r="P119" s="93">
        <f>SUM('2:16'!P119)</f>
        <v>0</v>
      </c>
      <c r="Q119" s="93">
        <f>SUM('2:16'!Q119)</f>
        <v>0</v>
      </c>
      <c r="R119" s="93">
        <f>SUM('2:16'!R119)</f>
        <v>0</v>
      </c>
      <c r="S119" s="93">
        <f>SUM('2:16'!S119)</f>
        <v>0</v>
      </c>
      <c r="T119" s="93">
        <f>SUM('2:16'!T119)</f>
        <v>0</v>
      </c>
      <c r="U119" s="93">
        <f>SUM('2:16'!U119)</f>
        <v>0</v>
      </c>
      <c r="V119" s="196">
        <f>SUM(X119:AA119)</f>
        <v>0</v>
      </c>
      <c r="W119" s="33" t="str">
        <f>IF(ISERROR(V119/G119),"",V119/G119)</f>
        <v/>
      </c>
      <c r="X119" s="93">
        <f>SUM('2:16'!X119)</f>
        <v>0</v>
      </c>
      <c r="Y119" s="93">
        <f>SUM('2:16'!Y119)</f>
        <v>0</v>
      </c>
      <c r="Z119" s="93">
        <f>SUM('2:16'!Z119)</f>
        <v>0</v>
      </c>
      <c r="AA119" s="93">
        <f>SUM('2:16'!AA119)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SUM('2:16'!G120)</f>
        <v>963</v>
      </c>
      <c r="H120" s="93">
        <f>SUM('2:16'!H120)</f>
        <v>4872.7800000000007</v>
      </c>
      <c r="I120" s="93">
        <f>SUM('2:16'!I120)</f>
        <v>63</v>
      </c>
      <c r="J120" s="31">
        <f t="array" ref="J120">IF(ISERROR(G120/I120),"",G120/I120)</f>
        <v>15.285714285714286</v>
      </c>
      <c r="K120" s="293">
        <f t="array" ref="K120">IF(ISERROR(G120/L120),"",G120/L120)</f>
        <v>107</v>
      </c>
      <c r="L120" s="87">
        <v>9</v>
      </c>
      <c r="M120" s="36">
        <f>IF(ISERROR(I120-K120),"",I120-K120)</f>
        <v>-44</v>
      </c>
      <c r="N120" s="93">
        <f>SUM('2:16'!N120)</f>
        <v>0</v>
      </c>
      <c r="O120" s="93">
        <f>SUM('2:16'!O120)</f>
        <v>0</v>
      </c>
      <c r="P120" s="93">
        <f>SUM('2:16'!P120)</f>
        <v>0</v>
      </c>
      <c r="Q120" s="93">
        <f>SUM('2:16'!Q120)</f>
        <v>0</v>
      </c>
      <c r="R120" s="93">
        <f>SUM('2:16'!R120)</f>
        <v>0</v>
      </c>
      <c r="S120" s="93">
        <f>SUM('2:16'!S120)</f>
        <v>0</v>
      </c>
      <c r="T120" s="93">
        <f>SUM('2:16'!T120)</f>
        <v>0</v>
      </c>
      <c r="U120" s="93">
        <f>SUM('2:16'!U120)</f>
        <v>0</v>
      </c>
      <c r="V120" s="196">
        <f>SUM(X120:AA120)</f>
        <v>0</v>
      </c>
      <c r="W120" s="33">
        <f>IF(ISERROR(V120/G120),"",V120/G120)</f>
        <v>0</v>
      </c>
      <c r="X120" s="93">
        <f>SUM('2:16'!X120)</f>
        <v>0</v>
      </c>
      <c r="Y120" s="93">
        <f>SUM('2:16'!Y120)</f>
        <v>0</v>
      </c>
      <c r="Z120" s="93">
        <f>SUM('2:16'!Z120)</f>
        <v>0</v>
      </c>
      <c r="AA120" s="93">
        <f>SUM('2:16'!AA120)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12" t="s">
        <v>92</v>
      </c>
      <c r="B121" s="713"/>
      <c r="C121" s="296" t="s">
        <v>71</v>
      </c>
      <c r="D121" s="20"/>
      <c r="E121" s="20"/>
      <c r="F121" s="32"/>
      <c r="G121" s="99">
        <f>SUM(G87:G120)</f>
        <v>12654</v>
      </c>
      <c r="H121" s="30">
        <f>SUM(H87:H120)</f>
        <v>63649.94999999999</v>
      </c>
      <c r="I121" s="30">
        <f>SUM(I87:I120)</f>
        <v>1046</v>
      </c>
      <c r="J121" s="31">
        <f t="array" ref="J121">IF(ISERROR(G121/I121),"",G121/I121)</f>
        <v>12.097514340344167</v>
      </c>
      <c r="K121" s="30">
        <f>SUM(K87:K120)</f>
        <v>1233.264369501466</v>
      </c>
      <c r="L121" s="98"/>
      <c r="M121" s="89">
        <f t="shared" ref="M121:V121" si="20">SUM(M87:M120)</f>
        <v>-174.18103616813292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SUM('2:16'!G122)</f>
        <v>552</v>
      </c>
      <c r="H122" s="93">
        <f>SUM('2:16'!H122)</f>
        <v>2776.5600000000004</v>
      </c>
      <c r="I122" s="93">
        <f>SUM('2:16'!I122)</f>
        <v>23</v>
      </c>
      <c r="J122" s="31">
        <f t="array" ref="J122">IF(ISERROR(G122/I122),"",G122/I122)</f>
        <v>24</v>
      </c>
      <c r="K122" s="35">
        <f t="array" ref="K122">IF(ISERROR(G122/L122),"",G122/L122)</f>
        <v>22.08</v>
      </c>
      <c r="L122" s="87">
        <v>25</v>
      </c>
      <c r="M122" s="36">
        <f t="shared" ref="M122:M136" si="22">IF(ISERROR(I122-K122),"",I122-K122)</f>
        <v>0.92000000000000171</v>
      </c>
      <c r="N122" s="93">
        <f>SUM('2:16'!N122)</f>
        <v>0</v>
      </c>
      <c r="O122" s="93">
        <f>SUM('2:16'!O122)</f>
        <v>0</v>
      </c>
      <c r="P122" s="93">
        <f>SUM('2:16'!P122)</f>
        <v>0</v>
      </c>
      <c r="Q122" s="93">
        <f>SUM('2:16'!Q122)</f>
        <v>0</v>
      </c>
      <c r="R122" s="93">
        <f>SUM('2:16'!R122)</f>
        <v>0</v>
      </c>
      <c r="S122" s="93">
        <f>SUM('2:16'!S122)</f>
        <v>0</v>
      </c>
      <c r="T122" s="93">
        <f>SUM('2:16'!T122)</f>
        <v>0</v>
      </c>
      <c r="U122" s="93">
        <f>SUM('2:16'!U122)</f>
        <v>0</v>
      </c>
      <c r="V122" s="196">
        <f t="shared" ref="V122:V136" si="23">SUM(X122:AA122)</f>
        <v>0</v>
      </c>
      <c r="W122" s="33">
        <f t="shared" si="21"/>
        <v>0</v>
      </c>
      <c r="X122" s="93">
        <f>SUM('2:16'!X122)</f>
        <v>0</v>
      </c>
      <c r="Y122" s="93">
        <f>SUM('2:16'!Y122)</f>
        <v>0</v>
      </c>
      <c r="Z122" s="93">
        <f>SUM('2:16'!Z122)</f>
        <v>0</v>
      </c>
      <c r="AA122" s="93">
        <f>SUM('2:16'!AA122)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SUM('2:16'!G123)</f>
        <v>458</v>
      </c>
      <c r="H123" s="93">
        <f>SUM('2:16'!H123)</f>
        <v>2303.7400000000002</v>
      </c>
      <c r="I123" s="93">
        <f>SUM('2:16'!I123)</f>
        <v>17</v>
      </c>
      <c r="J123" s="31">
        <f t="array" ref="J123">IF(ISERROR(G123/I123),"",G123/I123)</f>
        <v>26.941176470588236</v>
      </c>
      <c r="K123" s="35">
        <f t="array" ref="K123">IF(ISERROR(G123/L123),"",G123/L123)</f>
        <v>18.32</v>
      </c>
      <c r="L123" s="87">
        <v>25</v>
      </c>
      <c r="M123" s="36">
        <f t="shared" si="22"/>
        <v>-1.3200000000000003</v>
      </c>
      <c r="N123" s="93">
        <f>SUM('2:16'!N123)</f>
        <v>0</v>
      </c>
      <c r="O123" s="93">
        <f>SUM('2:16'!O123)</f>
        <v>0</v>
      </c>
      <c r="P123" s="93">
        <f>SUM('2:16'!P123)</f>
        <v>0</v>
      </c>
      <c r="Q123" s="93">
        <f>SUM('2:16'!Q123)</f>
        <v>0</v>
      </c>
      <c r="R123" s="93">
        <f>SUM('2:16'!R123)</f>
        <v>0</v>
      </c>
      <c r="S123" s="93">
        <f>SUM('2:16'!S123)</f>
        <v>0</v>
      </c>
      <c r="T123" s="93">
        <f>SUM('2:16'!T123)</f>
        <v>0</v>
      </c>
      <c r="U123" s="93">
        <f>SUM('2:16'!U123)</f>
        <v>0</v>
      </c>
      <c r="V123" s="196">
        <f t="shared" si="23"/>
        <v>0</v>
      </c>
      <c r="W123" s="33">
        <f t="shared" si="21"/>
        <v>0</v>
      </c>
      <c r="X123" s="93">
        <f>SUM('2:16'!X123)</f>
        <v>0</v>
      </c>
      <c r="Y123" s="93">
        <f>SUM('2:16'!Y123)</f>
        <v>0</v>
      </c>
      <c r="Z123" s="93">
        <f>SUM('2:16'!Z123)</f>
        <v>0</v>
      </c>
      <c r="AA123" s="93">
        <f>SUM('2:16'!AA123)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SUM('2:16'!G124)</f>
        <v>0</v>
      </c>
      <c r="H124" s="93">
        <f>SUM('2:16'!H124)</f>
        <v>0</v>
      </c>
      <c r="I124" s="93">
        <f>SUM('2:16'!I124)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2"/>
        <v>0</v>
      </c>
      <c r="N124" s="93">
        <f>SUM('2:16'!N124)</f>
        <v>0</v>
      </c>
      <c r="O124" s="93">
        <f>SUM('2:16'!O124)</f>
        <v>0</v>
      </c>
      <c r="P124" s="93">
        <f>SUM('2:16'!P124)</f>
        <v>0</v>
      </c>
      <c r="Q124" s="93">
        <f>SUM('2:16'!Q124)</f>
        <v>0</v>
      </c>
      <c r="R124" s="93">
        <f>SUM('2:16'!R124)</f>
        <v>0</v>
      </c>
      <c r="S124" s="93">
        <f>SUM('2:16'!S124)</f>
        <v>0</v>
      </c>
      <c r="T124" s="93">
        <f>SUM('2:16'!T124)</f>
        <v>0</v>
      </c>
      <c r="U124" s="93">
        <f>SUM('2:16'!U124)</f>
        <v>0</v>
      </c>
      <c r="V124" s="196">
        <f t="shared" si="23"/>
        <v>0</v>
      </c>
      <c r="W124" s="33" t="str">
        <f t="shared" si="21"/>
        <v/>
      </c>
      <c r="X124" s="93">
        <f>SUM('2:16'!X124)</f>
        <v>0</v>
      </c>
      <c r="Y124" s="93">
        <f>SUM('2:16'!Y124)</f>
        <v>0</v>
      </c>
      <c r="Z124" s="93">
        <f>SUM('2:16'!Z124)</f>
        <v>0</v>
      </c>
      <c r="AA124" s="93">
        <f>SUM('2:16'!AA124)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SUM('2:16'!G125)</f>
        <v>0</v>
      </c>
      <c r="H125" s="93">
        <f>SUM('2:16'!H125)</f>
        <v>0</v>
      </c>
      <c r="I125" s="93">
        <f>SUM('2:16'!I125)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SUM('2:16'!N125)</f>
        <v>0</v>
      </c>
      <c r="O125" s="93">
        <f>SUM('2:16'!O125)</f>
        <v>0</v>
      </c>
      <c r="P125" s="93">
        <f>SUM('2:16'!P125)</f>
        <v>0</v>
      </c>
      <c r="Q125" s="93">
        <f>SUM('2:16'!Q125)</f>
        <v>0</v>
      </c>
      <c r="R125" s="93">
        <f>SUM('2:16'!R125)</f>
        <v>0</v>
      </c>
      <c r="S125" s="93">
        <f>SUM('2:16'!S125)</f>
        <v>0</v>
      </c>
      <c r="T125" s="93">
        <f>SUM('2:16'!T125)</f>
        <v>0</v>
      </c>
      <c r="U125" s="93">
        <f>SUM('2:16'!U125)</f>
        <v>0</v>
      </c>
      <c r="V125" s="196">
        <f t="shared" si="23"/>
        <v>0</v>
      </c>
      <c r="W125" s="33" t="str">
        <f t="shared" si="21"/>
        <v/>
      </c>
      <c r="X125" s="93">
        <f>SUM('2:16'!X125)</f>
        <v>0</v>
      </c>
      <c r="Y125" s="93">
        <f>SUM('2:16'!Y125)</f>
        <v>0</v>
      </c>
      <c r="Z125" s="93">
        <f>SUM('2:16'!Z125)</f>
        <v>0</v>
      </c>
      <c r="AA125" s="93">
        <f>SUM('2:16'!AA125)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294" t="s">
        <v>72</v>
      </c>
      <c r="D126" s="17">
        <v>5.03</v>
      </c>
      <c r="E126" s="17"/>
      <c r="F126" s="6"/>
      <c r="G126" s="93">
        <f>SUM('2:16'!G126)</f>
        <v>0</v>
      </c>
      <c r="H126" s="93">
        <f>SUM('2:16'!H126)</f>
        <v>0</v>
      </c>
      <c r="I126" s="93">
        <f>SUM('2:16'!I126)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SUM('2:16'!N126)</f>
        <v>0</v>
      </c>
      <c r="O126" s="93">
        <f>SUM('2:16'!O126)</f>
        <v>0</v>
      </c>
      <c r="P126" s="93">
        <f>SUM('2:16'!P126)</f>
        <v>0</v>
      </c>
      <c r="Q126" s="93">
        <f>SUM('2:16'!Q126)</f>
        <v>0</v>
      </c>
      <c r="R126" s="93">
        <f>SUM('2:16'!R126)</f>
        <v>0</v>
      </c>
      <c r="S126" s="93">
        <f>SUM('2:16'!S126)</f>
        <v>0</v>
      </c>
      <c r="T126" s="93">
        <f>SUM('2:16'!T126)</f>
        <v>0</v>
      </c>
      <c r="U126" s="93">
        <f>SUM('2:16'!U126)</f>
        <v>0</v>
      </c>
      <c r="V126" s="196">
        <f t="shared" si="23"/>
        <v>0</v>
      </c>
      <c r="W126" s="33" t="str">
        <f t="shared" si="21"/>
        <v/>
      </c>
      <c r="X126" s="93">
        <f>SUM('2:16'!X126)</f>
        <v>0</v>
      </c>
      <c r="Y126" s="93">
        <f>SUM('2:16'!Y126)</f>
        <v>0</v>
      </c>
      <c r="Z126" s="93">
        <f>SUM('2:16'!Z126)</f>
        <v>0</v>
      </c>
      <c r="AA126" s="93">
        <f>SUM('2:16'!AA126)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SUM('2:16'!G127)</f>
        <v>0</v>
      </c>
      <c r="H127" s="93">
        <f>SUM('2:16'!H127)</f>
        <v>0</v>
      </c>
      <c r="I127" s="93">
        <f>SUM('2:16'!I127)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SUM('2:16'!N127)</f>
        <v>0</v>
      </c>
      <c r="O127" s="93">
        <f>SUM('2:16'!O127)</f>
        <v>0</v>
      </c>
      <c r="P127" s="93">
        <f>SUM('2:16'!P127)</f>
        <v>0</v>
      </c>
      <c r="Q127" s="93">
        <f>SUM('2:16'!Q127)</f>
        <v>0</v>
      </c>
      <c r="R127" s="93">
        <f>SUM('2:16'!R127)</f>
        <v>0</v>
      </c>
      <c r="S127" s="93">
        <f>SUM('2:16'!S127)</f>
        <v>0</v>
      </c>
      <c r="T127" s="93">
        <f>SUM('2:16'!T127)</f>
        <v>0</v>
      </c>
      <c r="U127" s="93">
        <f>SUM('2:16'!U127)</f>
        <v>0</v>
      </c>
      <c r="V127" s="196">
        <f t="shared" si="23"/>
        <v>0</v>
      </c>
      <c r="W127" s="33" t="str">
        <f t="shared" si="21"/>
        <v/>
      </c>
      <c r="X127" s="93">
        <f>SUM('2:16'!X127)</f>
        <v>0</v>
      </c>
      <c r="Y127" s="93">
        <f>SUM('2:16'!Y127)</f>
        <v>0</v>
      </c>
      <c r="Z127" s="93">
        <f>SUM('2:16'!Z127)</f>
        <v>0</v>
      </c>
      <c r="AA127" s="93">
        <f>SUM('2:16'!AA127)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SUM('2:16'!G128)</f>
        <v>0</v>
      </c>
      <c r="H128" s="93">
        <f>SUM('2:16'!H128)</f>
        <v>0</v>
      </c>
      <c r="I128" s="93">
        <f>SUM('2:16'!I128)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SUM('2:16'!N128)</f>
        <v>0</v>
      </c>
      <c r="O128" s="93">
        <f>SUM('2:16'!O128)</f>
        <v>0</v>
      </c>
      <c r="P128" s="93">
        <f>SUM('2:16'!P128)</f>
        <v>0</v>
      </c>
      <c r="Q128" s="93">
        <f>SUM('2:16'!Q128)</f>
        <v>0</v>
      </c>
      <c r="R128" s="93">
        <f>SUM('2:16'!R128)</f>
        <v>0</v>
      </c>
      <c r="S128" s="93">
        <f>SUM('2:16'!S128)</f>
        <v>0</v>
      </c>
      <c r="T128" s="93">
        <f>SUM('2:16'!T128)</f>
        <v>0</v>
      </c>
      <c r="U128" s="93">
        <f>SUM('2:16'!U128)</f>
        <v>0</v>
      </c>
      <c r="V128" s="196">
        <f t="shared" si="23"/>
        <v>0</v>
      </c>
      <c r="W128" s="33" t="str">
        <f t="shared" si="21"/>
        <v/>
      </c>
      <c r="X128" s="93">
        <f>SUM('2:16'!X128)</f>
        <v>0</v>
      </c>
      <c r="Y128" s="93">
        <f>SUM('2:16'!Y128)</f>
        <v>0</v>
      </c>
      <c r="Z128" s="93">
        <f>SUM('2:16'!Z128)</f>
        <v>0</v>
      </c>
      <c r="AA128" s="93">
        <f>SUM('2:16'!AA128)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294" t="s">
        <v>96</v>
      </c>
      <c r="D129" s="17">
        <v>5.03</v>
      </c>
      <c r="E129" s="17"/>
      <c r="F129" s="6"/>
      <c r="G129" s="93">
        <f>SUM('2:16'!G129)</f>
        <v>0</v>
      </c>
      <c r="H129" s="93">
        <f>SUM('2:16'!H129)</f>
        <v>0</v>
      </c>
      <c r="I129" s="93">
        <f>SUM('2:16'!I129)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SUM('2:16'!N129)</f>
        <v>0</v>
      </c>
      <c r="O129" s="93">
        <f>SUM('2:16'!O129)</f>
        <v>0</v>
      </c>
      <c r="P129" s="93">
        <f>SUM('2:16'!P129)</f>
        <v>0</v>
      </c>
      <c r="Q129" s="93">
        <f>SUM('2:16'!Q129)</f>
        <v>0</v>
      </c>
      <c r="R129" s="93">
        <f>SUM('2:16'!R129)</f>
        <v>0</v>
      </c>
      <c r="S129" s="93">
        <f>SUM('2:16'!S129)</f>
        <v>0</v>
      </c>
      <c r="T129" s="93">
        <f>SUM('2:16'!T129)</f>
        <v>0</v>
      </c>
      <c r="U129" s="93">
        <f>SUM('2:16'!U129)</f>
        <v>0</v>
      </c>
      <c r="V129" s="196">
        <f t="shared" si="23"/>
        <v>0</v>
      </c>
      <c r="W129" s="33" t="str">
        <f t="shared" si="21"/>
        <v/>
      </c>
      <c r="X129" s="93">
        <f>SUM('2:16'!X129)</f>
        <v>0</v>
      </c>
      <c r="Y129" s="93">
        <f>SUM('2:16'!Y129)</f>
        <v>0</v>
      </c>
      <c r="Z129" s="93">
        <f>SUM('2:16'!Z129)</f>
        <v>0</v>
      </c>
      <c r="AA129" s="93">
        <f>SUM('2:16'!AA129)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294" t="s">
        <v>82</v>
      </c>
      <c r="D130" s="17">
        <v>5.03</v>
      </c>
      <c r="E130" s="17"/>
      <c r="F130" s="6"/>
      <c r="G130" s="93">
        <f>SUM('2:16'!G130)</f>
        <v>0</v>
      </c>
      <c r="H130" s="93">
        <f>SUM('2:16'!H130)</f>
        <v>0</v>
      </c>
      <c r="I130" s="93">
        <f>SUM('2:16'!I130)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SUM('2:16'!N130)</f>
        <v>0</v>
      </c>
      <c r="O130" s="93">
        <f>SUM('2:16'!O130)</f>
        <v>0</v>
      </c>
      <c r="P130" s="93">
        <f>SUM('2:16'!P130)</f>
        <v>0</v>
      </c>
      <c r="Q130" s="93">
        <f>SUM('2:16'!Q130)</f>
        <v>0</v>
      </c>
      <c r="R130" s="93">
        <f>SUM('2:16'!R130)</f>
        <v>0</v>
      </c>
      <c r="S130" s="93">
        <f>SUM('2:16'!S130)</f>
        <v>0</v>
      </c>
      <c r="T130" s="93">
        <f>SUM('2:16'!T130)</f>
        <v>0</v>
      </c>
      <c r="U130" s="93">
        <f>SUM('2:16'!U130)</f>
        <v>0</v>
      </c>
      <c r="V130" s="196">
        <f t="shared" si="23"/>
        <v>0</v>
      </c>
      <c r="W130" s="33" t="str">
        <f t="shared" si="21"/>
        <v/>
      </c>
      <c r="X130" s="93">
        <f>SUM('2:16'!X130)</f>
        <v>0</v>
      </c>
      <c r="Y130" s="93">
        <f>SUM('2:16'!Y130)</f>
        <v>0</v>
      </c>
      <c r="Z130" s="93">
        <f>SUM('2:16'!Z130)</f>
        <v>0</v>
      </c>
      <c r="AA130" s="93">
        <f>SUM('2:16'!AA130)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294" t="s">
        <v>72</v>
      </c>
      <c r="D131" s="17">
        <v>5.03</v>
      </c>
      <c r="E131" s="17"/>
      <c r="F131" s="6"/>
      <c r="G131" s="93">
        <f>SUM('2:16'!G131)</f>
        <v>0</v>
      </c>
      <c r="H131" s="93">
        <f>SUM('2:16'!H131)</f>
        <v>0</v>
      </c>
      <c r="I131" s="93">
        <f>SUM('2:16'!I131)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SUM('2:16'!N131)</f>
        <v>0</v>
      </c>
      <c r="O131" s="93">
        <f>SUM('2:16'!O131)</f>
        <v>0</v>
      </c>
      <c r="P131" s="93">
        <f>SUM('2:16'!P131)</f>
        <v>0</v>
      </c>
      <c r="Q131" s="93">
        <f>SUM('2:16'!Q131)</f>
        <v>0</v>
      </c>
      <c r="R131" s="93">
        <f>SUM('2:16'!R131)</f>
        <v>0</v>
      </c>
      <c r="S131" s="93">
        <f>SUM('2:16'!S131)</f>
        <v>0</v>
      </c>
      <c r="T131" s="93">
        <f>SUM('2:16'!T131)</f>
        <v>0</v>
      </c>
      <c r="U131" s="93">
        <f>SUM('2:16'!U131)</f>
        <v>0</v>
      </c>
      <c r="V131" s="196">
        <f t="shared" si="23"/>
        <v>0</v>
      </c>
      <c r="W131" s="33" t="str">
        <f t="shared" si="21"/>
        <v/>
      </c>
      <c r="X131" s="93">
        <f>SUM('2:16'!X131)</f>
        <v>0</v>
      </c>
      <c r="Y131" s="93">
        <f>SUM('2:16'!Y131)</f>
        <v>0</v>
      </c>
      <c r="Z131" s="93">
        <f>SUM('2:16'!Z131)</f>
        <v>0</v>
      </c>
      <c r="AA131" s="93">
        <f>SUM('2:16'!AA131)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294" t="s">
        <v>60</v>
      </c>
      <c r="D132" s="17">
        <v>5.03</v>
      </c>
      <c r="E132" s="17"/>
      <c r="F132" s="6"/>
      <c r="G132" s="93">
        <f>SUM('2:16'!G132)</f>
        <v>0</v>
      </c>
      <c r="H132" s="93">
        <f>SUM('2:16'!H132)</f>
        <v>0</v>
      </c>
      <c r="I132" s="93">
        <f>SUM('2:16'!I132)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SUM('2:16'!N132)</f>
        <v>0</v>
      </c>
      <c r="O132" s="93">
        <f>SUM('2:16'!O132)</f>
        <v>0</v>
      </c>
      <c r="P132" s="93">
        <f>SUM('2:16'!P132)</f>
        <v>0</v>
      </c>
      <c r="Q132" s="93">
        <f>SUM('2:16'!Q132)</f>
        <v>0</v>
      </c>
      <c r="R132" s="93">
        <f>SUM('2:16'!R132)</f>
        <v>0</v>
      </c>
      <c r="S132" s="93">
        <f>SUM('2:16'!S132)</f>
        <v>0</v>
      </c>
      <c r="T132" s="93">
        <f>SUM('2:16'!T132)</f>
        <v>0</v>
      </c>
      <c r="U132" s="93">
        <f>SUM('2:16'!U132)</f>
        <v>0</v>
      </c>
      <c r="V132" s="196">
        <f t="shared" si="23"/>
        <v>0</v>
      </c>
      <c r="W132" s="33" t="str">
        <f t="shared" si="21"/>
        <v/>
      </c>
      <c r="X132" s="93">
        <f>SUM('2:16'!X132)</f>
        <v>0</v>
      </c>
      <c r="Y132" s="93">
        <f>SUM('2:16'!Y132)</f>
        <v>0</v>
      </c>
      <c r="Z132" s="93">
        <f>SUM('2:16'!Z132)</f>
        <v>0</v>
      </c>
      <c r="AA132" s="93">
        <f>SUM('2:16'!AA132)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294" t="s">
        <v>96</v>
      </c>
      <c r="D133" s="17">
        <v>5.03</v>
      </c>
      <c r="E133" s="17"/>
      <c r="F133" s="6"/>
      <c r="G133" s="93">
        <f>SUM('2:16'!G133)</f>
        <v>0</v>
      </c>
      <c r="H133" s="93">
        <f>SUM('2:16'!H133)</f>
        <v>0</v>
      </c>
      <c r="I133" s="93">
        <f>SUM('2:16'!I133)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SUM('2:16'!N133)</f>
        <v>0</v>
      </c>
      <c r="O133" s="93">
        <f>SUM('2:16'!O133)</f>
        <v>0</v>
      </c>
      <c r="P133" s="93">
        <f>SUM('2:16'!P133)</f>
        <v>0</v>
      </c>
      <c r="Q133" s="93">
        <f>SUM('2:16'!Q133)</f>
        <v>0</v>
      </c>
      <c r="R133" s="93">
        <f>SUM('2:16'!R133)</f>
        <v>0</v>
      </c>
      <c r="S133" s="93">
        <f>SUM('2:16'!S133)</f>
        <v>0</v>
      </c>
      <c r="T133" s="93">
        <f>SUM('2:16'!T133)</f>
        <v>0</v>
      </c>
      <c r="U133" s="93">
        <f>SUM('2:16'!U133)</f>
        <v>0</v>
      </c>
      <c r="V133" s="196">
        <f t="shared" si="23"/>
        <v>0</v>
      </c>
      <c r="W133" s="33" t="str">
        <f t="shared" si="21"/>
        <v/>
      </c>
      <c r="X133" s="93">
        <f>SUM('2:16'!X133)</f>
        <v>0</v>
      </c>
      <c r="Y133" s="93">
        <f>SUM('2:16'!Y133)</f>
        <v>0</v>
      </c>
      <c r="Z133" s="93">
        <f>SUM('2:16'!Z133)</f>
        <v>0</v>
      </c>
      <c r="AA133" s="93">
        <f>SUM('2:16'!AA133)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294" t="s">
        <v>73</v>
      </c>
      <c r="D134" s="17">
        <v>5.03</v>
      </c>
      <c r="E134" s="17"/>
      <c r="F134" s="6"/>
      <c r="G134" s="93">
        <f>SUM('2:16'!G134)</f>
        <v>0</v>
      </c>
      <c r="H134" s="93">
        <f>SUM('2:16'!H134)</f>
        <v>0</v>
      </c>
      <c r="I134" s="93">
        <f>SUM('2:16'!I134)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SUM('2:16'!N134)</f>
        <v>0</v>
      </c>
      <c r="O134" s="93">
        <f>SUM('2:16'!O134)</f>
        <v>0</v>
      </c>
      <c r="P134" s="93">
        <f>SUM('2:16'!P134)</f>
        <v>0</v>
      </c>
      <c r="Q134" s="93">
        <f>SUM('2:16'!Q134)</f>
        <v>0</v>
      </c>
      <c r="R134" s="93">
        <f>SUM('2:16'!R134)</f>
        <v>0</v>
      </c>
      <c r="S134" s="93">
        <f>SUM('2:16'!S134)</f>
        <v>0</v>
      </c>
      <c r="T134" s="93">
        <f>SUM('2:16'!T134)</f>
        <v>0</v>
      </c>
      <c r="U134" s="93">
        <f>SUM('2:16'!U134)</f>
        <v>0</v>
      </c>
      <c r="V134" s="196">
        <f t="shared" si="23"/>
        <v>0</v>
      </c>
      <c r="W134" s="33" t="str">
        <f t="shared" si="21"/>
        <v/>
      </c>
      <c r="X134" s="93">
        <f>SUM('2:16'!X134)</f>
        <v>0</v>
      </c>
      <c r="Y134" s="93">
        <f>SUM('2:16'!Y134)</f>
        <v>0</v>
      </c>
      <c r="Z134" s="93">
        <f>SUM('2:16'!Z134)</f>
        <v>0</v>
      </c>
      <c r="AA134" s="93">
        <f>SUM('2:16'!AA134)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SUM('2:16'!G135)</f>
        <v>1497</v>
      </c>
      <c r="H135" s="93">
        <f>SUM('2:16'!H135)</f>
        <v>7574.82</v>
      </c>
      <c r="I135" s="93">
        <f>SUM('2:16'!I135)</f>
        <v>66</v>
      </c>
      <c r="J135" s="31">
        <f t="array" ref="J135">IF(ISERROR(G135/I135),"",G135/I135)</f>
        <v>22.681818181818183</v>
      </c>
      <c r="K135" s="35">
        <f t="array" ref="K135">IF(ISERROR(G135/L135),"",G135/L135)</f>
        <v>59.88</v>
      </c>
      <c r="L135" s="87">
        <v>25</v>
      </c>
      <c r="M135" s="36">
        <f t="shared" si="22"/>
        <v>6.1199999999999974</v>
      </c>
      <c r="N135" s="93">
        <f>SUM('2:16'!N135)</f>
        <v>0</v>
      </c>
      <c r="O135" s="93">
        <f>SUM('2:16'!O135)</f>
        <v>0</v>
      </c>
      <c r="P135" s="93">
        <f>SUM('2:16'!P135)</f>
        <v>0</v>
      </c>
      <c r="Q135" s="93">
        <f>SUM('2:16'!Q135)</f>
        <v>0</v>
      </c>
      <c r="R135" s="93">
        <f>SUM('2:16'!R135)</f>
        <v>0</v>
      </c>
      <c r="S135" s="93">
        <f>SUM('2:16'!S135)</f>
        <v>0</v>
      </c>
      <c r="T135" s="93">
        <f>SUM('2:16'!T135)</f>
        <v>0</v>
      </c>
      <c r="U135" s="93">
        <f>SUM('2:16'!U135)</f>
        <v>0</v>
      </c>
      <c r="V135" s="196">
        <f t="shared" si="23"/>
        <v>0</v>
      </c>
      <c r="W135" s="33">
        <f t="shared" si="21"/>
        <v>0</v>
      </c>
      <c r="X135" s="93">
        <f>SUM('2:16'!X135)</f>
        <v>0</v>
      </c>
      <c r="Y135" s="93">
        <f>SUM('2:16'!Y135)</f>
        <v>0</v>
      </c>
      <c r="Z135" s="93">
        <f>SUM('2:16'!Z135)</f>
        <v>0</v>
      </c>
      <c r="AA135" s="93">
        <f>SUM('2:16'!AA135)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SUM('2:16'!G136)</f>
        <v>1490</v>
      </c>
      <c r="H136" s="93">
        <f>SUM('2:16'!H136)</f>
        <v>7539.4</v>
      </c>
      <c r="I136" s="93">
        <f>SUM('2:16'!I136)</f>
        <v>73</v>
      </c>
      <c r="J136" s="31">
        <f t="array" ref="J136">IF(ISERROR(G136/I136),"",G136/I136)</f>
        <v>20.410958904109588</v>
      </c>
      <c r="K136" s="35">
        <f t="array" ref="K136">IF(ISERROR(G136/L136),"",G136/L136)</f>
        <v>64.782608695652172</v>
      </c>
      <c r="L136" s="87">
        <v>23</v>
      </c>
      <c r="M136" s="36">
        <f t="shared" si="22"/>
        <v>8.2173913043478279</v>
      </c>
      <c r="N136" s="93">
        <f>SUM('2:16'!N136)</f>
        <v>0</v>
      </c>
      <c r="O136" s="93">
        <f>SUM('2:16'!O136)</f>
        <v>0</v>
      </c>
      <c r="P136" s="93">
        <f>SUM('2:16'!P136)</f>
        <v>0</v>
      </c>
      <c r="Q136" s="93">
        <f>SUM('2:16'!Q136)</f>
        <v>0</v>
      </c>
      <c r="R136" s="93">
        <f>SUM('2:16'!R136)</f>
        <v>0</v>
      </c>
      <c r="S136" s="93">
        <f>SUM('2:16'!S136)</f>
        <v>0</v>
      </c>
      <c r="T136" s="93">
        <f>SUM('2:16'!T136)</f>
        <v>0</v>
      </c>
      <c r="U136" s="93">
        <f>SUM('2:16'!U136)</f>
        <v>0</v>
      </c>
      <c r="V136" s="196">
        <f t="shared" si="23"/>
        <v>0</v>
      </c>
      <c r="W136" s="33">
        <f t="shared" si="21"/>
        <v>0</v>
      </c>
      <c r="X136" s="93">
        <f>SUM('2:16'!X136)</f>
        <v>0</v>
      </c>
      <c r="Y136" s="93">
        <f>SUM('2:16'!Y136)</f>
        <v>0</v>
      </c>
      <c r="Z136" s="93">
        <f>SUM('2:16'!Z136)</f>
        <v>0</v>
      </c>
      <c r="AA136" s="93">
        <f>SUM('2:16'!AA136)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12" t="s">
        <v>99</v>
      </c>
      <c r="B137" s="713"/>
      <c r="C137" s="296" t="s">
        <v>71</v>
      </c>
      <c r="D137" s="20"/>
      <c r="E137" s="20"/>
      <c r="F137" s="32"/>
      <c r="G137" s="99">
        <f>SUM(G122:G136)</f>
        <v>3997</v>
      </c>
      <c r="H137" s="30">
        <f>SUM(H122:H136)</f>
        <v>20194.52</v>
      </c>
      <c r="I137" s="30">
        <f>SUM(I122:I136)</f>
        <v>179</v>
      </c>
      <c r="J137" s="31">
        <f t="array" ref="J137">IF(ISERROR(G137/I137),"",G137/I137)</f>
        <v>22.329608938547487</v>
      </c>
      <c r="K137" s="30">
        <f>SUM(K122:K136)</f>
        <v>165.06260869565216</v>
      </c>
      <c r="L137" s="98"/>
      <c r="M137" s="89">
        <f>SUM(M122:M136)</f>
        <v>13.937391304347827</v>
      </c>
      <c r="N137" s="30">
        <f>SUM(N122:N136)</f>
        <v>0</v>
      </c>
      <c r="O137" s="93">
        <f>SUM('2:16'!O137)</f>
        <v>0</v>
      </c>
      <c r="P137" s="93">
        <f>SUM('2:16'!P137)</f>
        <v>0</v>
      </c>
      <c r="Q137" s="93">
        <f>SUM('2:16'!Q137)</f>
        <v>0</v>
      </c>
      <c r="R137" s="93">
        <f>SUM('2:16'!R137)</f>
        <v>0</v>
      </c>
      <c r="S137" s="93">
        <f>SUM('2:16'!S137)</f>
        <v>0</v>
      </c>
      <c r="T137" s="93">
        <f>SUM('2:16'!T137)</f>
        <v>0</v>
      </c>
      <c r="U137" s="93">
        <f>SUM('2:16'!U137)</f>
        <v>0</v>
      </c>
      <c r="V137" s="198">
        <f>SUM(V122:V136)</f>
        <v>0</v>
      </c>
      <c r="W137" s="33">
        <f t="shared" si="21"/>
        <v>0</v>
      </c>
      <c r="X137" s="93">
        <f>SUM('2:16'!X137)</f>
        <v>0</v>
      </c>
      <c r="Y137" s="93">
        <f>SUM('2:16'!Y137)</f>
        <v>0</v>
      </c>
      <c r="Z137" s="93">
        <f>SUM('2:16'!Z137)</f>
        <v>0</v>
      </c>
      <c r="AA137" s="93">
        <f>SUM('2:16'!AA137)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SUM('2:16'!G138)</f>
        <v>0</v>
      </c>
      <c r="H138" s="93">
        <f>SUM('2:16'!H138)</f>
        <v>0</v>
      </c>
      <c r="I138" s="93">
        <f>SUM('2:16'!I138)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SUM('2:16'!N138)</f>
        <v>0</v>
      </c>
      <c r="O138" s="93">
        <f>SUM('2:16'!O138)</f>
        <v>0</v>
      </c>
      <c r="P138" s="93">
        <f>SUM('2:16'!P138)</f>
        <v>0</v>
      </c>
      <c r="Q138" s="93">
        <f>SUM('2:16'!Q138)</f>
        <v>0</v>
      </c>
      <c r="R138" s="93">
        <f>SUM('2:16'!R138)</f>
        <v>0</v>
      </c>
      <c r="S138" s="93">
        <f>SUM('2:16'!S138)</f>
        <v>0</v>
      </c>
      <c r="T138" s="93">
        <f>SUM('2:16'!T138)</f>
        <v>0</v>
      </c>
      <c r="U138" s="93">
        <f>SUM('2:16'!U138)</f>
        <v>0</v>
      </c>
      <c r="V138" s="196">
        <f>SUM(X138:AA138)</f>
        <v>0</v>
      </c>
      <c r="W138" s="33" t="str">
        <f t="shared" si="21"/>
        <v/>
      </c>
      <c r="X138" s="93">
        <f>SUM('2:16'!X138)</f>
        <v>0</v>
      </c>
      <c r="Y138" s="93">
        <f>SUM('2:16'!Y138)</f>
        <v>0</v>
      </c>
      <c r="Z138" s="93">
        <f>SUM('2:16'!Z138)</f>
        <v>0</v>
      </c>
      <c r="AA138" s="93">
        <f>SUM('2:16'!AA138)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SUM('2:16'!G139)</f>
        <v>0</v>
      </c>
      <c r="H139" s="93">
        <f>SUM('2:16'!H139)</f>
        <v>0</v>
      </c>
      <c r="I139" s="93">
        <f>SUM('2:16'!I139)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SUM('2:16'!N139)</f>
        <v>0</v>
      </c>
      <c r="O139" s="93">
        <f>SUM('2:16'!O139)</f>
        <v>0</v>
      </c>
      <c r="P139" s="93">
        <f>SUM('2:16'!P139)</f>
        <v>0</v>
      </c>
      <c r="Q139" s="93">
        <f>SUM('2:16'!Q139)</f>
        <v>0</v>
      </c>
      <c r="R139" s="93">
        <f>SUM('2:16'!R139)</f>
        <v>0</v>
      </c>
      <c r="S139" s="93">
        <f>SUM('2:16'!S139)</f>
        <v>0</v>
      </c>
      <c r="T139" s="93">
        <f>SUM('2:16'!T139)</f>
        <v>0</v>
      </c>
      <c r="U139" s="93">
        <f>SUM('2:16'!U139)</f>
        <v>0</v>
      </c>
      <c r="V139" s="196">
        <f>SUM(X139:AA139)</f>
        <v>0</v>
      </c>
      <c r="W139" s="33" t="str">
        <f t="shared" si="21"/>
        <v/>
      </c>
      <c r="X139" s="93">
        <f>SUM('2:16'!X139)</f>
        <v>0</v>
      </c>
      <c r="Y139" s="93">
        <f>SUM('2:16'!Y139)</f>
        <v>0</v>
      </c>
      <c r="Z139" s="93">
        <f>SUM('2:16'!Z139)</f>
        <v>0</v>
      </c>
      <c r="AA139" s="93">
        <f>SUM('2:16'!AA139)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SUM('2:16'!G140)</f>
        <v>0</v>
      </c>
      <c r="H140" s="93">
        <f>SUM('2:16'!H140)</f>
        <v>0</v>
      </c>
      <c r="I140" s="93">
        <f>SUM('2:16'!I140)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SUM('2:16'!N140)</f>
        <v>0</v>
      </c>
      <c r="O140" s="93">
        <f>SUM('2:16'!O140)</f>
        <v>0</v>
      </c>
      <c r="P140" s="93">
        <f>SUM('2:16'!P140)</f>
        <v>0</v>
      </c>
      <c r="Q140" s="93">
        <f>SUM('2:16'!Q140)</f>
        <v>0</v>
      </c>
      <c r="R140" s="93">
        <f>SUM('2:16'!R140)</f>
        <v>0</v>
      </c>
      <c r="S140" s="93">
        <f>SUM('2:16'!S140)</f>
        <v>0</v>
      </c>
      <c r="T140" s="93">
        <f>SUM('2:16'!T140)</f>
        <v>0</v>
      </c>
      <c r="U140" s="93">
        <f>SUM('2:16'!U140)</f>
        <v>0</v>
      </c>
      <c r="V140" s="196">
        <f>SUM(X140:AA140)</f>
        <v>0</v>
      </c>
      <c r="W140" s="33" t="str">
        <f t="shared" si="21"/>
        <v/>
      </c>
      <c r="X140" s="93">
        <f>SUM('2:16'!X140)</f>
        <v>0</v>
      </c>
      <c r="Y140" s="93">
        <f>SUM('2:16'!Y140)</f>
        <v>0</v>
      </c>
      <c r="Z140" s="93">
        <f>SUM('2:16'!Z140)</f>
        <v>0</v>
      </c>
      <c r="AA140" s="93">
        <f>SUM('2:16'!AA140)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SUM('2:16'!G141)</f>
        <v>0</v>
      </c>
      <c r="H141" s="93">
        <f>SUM('2:16'!H141)</f>
        <v>0</v>
      </c>
      <c r="I141" s="93">
        <f>SUM('2:16'!I141)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SUM('2:16'!N141)</f>
        <v>0</v>
      </c>
      <c r="O141" s="93">
        <f>SUM('2:16'!O141)</f>
        <v>0</v>
      </c>
      <c r="P141" s="93">
        <f>SUM('2:16'!P141)</f>
        <v>0</v>
      </c>
      <c r="Q141" s="93">
        <f>SUM('2:16'!Q141)</f>
        <v>0</v>
      </c>
      <c r="R141" s="93">
        <f>SUM('2:16'!R141)</f>
        <v>0</v>
      </c>
      <c r="S141" s="93">
        <f>SUM('2:16'!S141)</f>
        <v>0</v>
      </c>
      <c r="T141" s="93">
        <f>SUM('2:16'!T141)</f>
        <v>0</v>
      </c>
      <c r="U141" s="93">
        <f>SUM('2:16'!U141)</f>
        <v>0</v>
      </c>
      <c r="V141" s="196">
        <f>SUM(X141:AA141)</f>
        <v>0</v>
      </c>
      <c r="W141" s="33" t="str">
        <f t="shared" si="21"/>
        <v/>
      </c>
      <c r="X141" s="93">
        <f>SUM('2:16'!X141)</f>
        <v>0</v>
      </c>
      <c r="Y141" s="93">
        <f>SUM('2:16'!Y141)</f>
        <v>0</v>
      </c>
      <c r="Z141" s="93">
        <f>SUM('2:16'!Z141)</f>
        <v>0</v>
      </c>
      <c r="AA141" s="93">
        <f>SUM('2:16'!AA141)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SUM('2:16'!G142)</f>
        <v>0</v>
      </c>
      <c r="H142" s="93">
        <f>SUM('2:16'!H142)</f>
        <v>0</v>
      </c>
      <c r="I142" s="93">
        <f>SUM('2:16'!I142)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SUM('2:16'!N142)</f>
        <v>0</v>
      </c>
      <c r="O142" s="93">
        <f>SUM('2:16'!O142)</f>
        <v>0</v>
      </c>
      <c r="P142" s="93">
        <f>SUM('2:16'!P142)</f>
        <v>0</v>
      </c>
      <c r="Q142" s="93">
        <f>SUM('2:16'!Q142)</f>
        <v>0</v>
      </c>
      <c r="R142" s="93">
        <f>SUM('2:16'!R142)</f>
        <v>0</v>
      </c>
      <c r="S142" s="93">
        <f>SUM('2:16'!S142)</f>
        <v>0</v>
      </c>
      <c r="T142" s="93">
        <f>SUM('2:16'!T142)</f>
        <v>0</v>
      </c>
      <c r="U142" s="93">
        <f>SUM('2:16'!U142)</f>
        <v>0</v>
      </c>
      <c r="V142" s="196">
        <f>SUM(X142:AA142)</f>
        <v>0</v>
      </c>
      <c r="W142" s="33" t="str">
        <f t="shared" si="21"/>
        <v/>
      </c>
      <c r="X142" s="93">
        <f>SUM('2:16'!X142)</f>
        <v>0</v>
      </c>
      <c r="Y142" s="93">
        <f>SUM('2:16'!Y142)</f>
        <v>0</v>
      </c>
      <c r="Z142" s="93">
        <f>SUM('2:16'!Z142)</f>
        <v>0</v>
      </c>
      <c r="AA142" s="93">
        <f>SUM('2:16'!AA142)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SUM('2:16'!G143)</f>
        <v>1630</v>
      </c>
      <c r="H143" s="93">
        <f>SUM('2:16'!H143)</f>
        <v>8215.2000000000007</v>
      </c>
      <c r="I143" s="93">
        <f>SUM('2:16'!I143)</f>
        <v>101.5</v>
      </c>
      <c r="J143" s="31">
        <f t="array" ref="J143">IF(ISERROR(G143/I143),"",G143/I143)</f>
        <v>16.059113300492612</v>
      </c>
      <c r="K143" s="35">
        <f t="array" ref="K143">IF(ISERROR(G143/L143),"",G143/L143)</f>
        <v>120.74074074074075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SUM('2:16'!G144)</f>
        <v>1705</v>
      </c>
      <c r="H144" s="93">
        <f>SUM('2:16'!H144)</f>
        <v>8593.2000000000007</v>
      </c>
      <c r="I144" s="93">
        <f>SUM('2:16'!I144)</f>
        <v>102.5</v>
      </c>
      <c r="J144" s="31">
        <f t="array" ref="J144">IF(ISERROR(G144/I144),"",G144/I144)</f>
        <v>16.634146341463413</v>
      </c>
      <c r="K144" s="35">
        <f t="array" ref="K144">IF(ISERROR(G144/L144),"",G144/L144)</f>
        <v>126.29629629629629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SUM('2:16'!G145)</f>
        <v>1548</v>
      </c>
      <c r="H145" s="93">
        <f>SUM('2:16'!H145)</f>
        <v>7801.9199999999992</v>
      </c>
      <c r="I145" s="93">
        <f>SUM('2:16'!I145)</f>
        <v>95.05</v>
      </c>
      <c r="J145" s="31"/>
      <c r="K145" s="35">
        <f t="array" ref="K145">IF(ISERROR(G145/L145),"",G145/L145)</f>
        <v>114.66666666666667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SUM('2:16'!G146)</f>
        <v>1865</v>
      </c>
      <c r="H146" s="93">
        <f>SUM('2:16'!H146)</f>
        <v>9399.6</v>
      </c>
      <c r="I146" s="93">
        <f>SUM('2:16'!I146)</f>
        <v>126</v>
      </c>
      <c r="J146" s="31"/>
      <c r="K146" s="35">
        <f t="array" ref="K146">IF(ISERROR(G146/L146),"",G146/L146)</f>
        <v>138.14814814814815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SUM('2:16'!G147)</f>
        <v>0</v>
      </c>
      <c r="H147" s="93">
        <f>SUM('2:16'!H147)</f>
        <v>0</v>
      </c>
      <c r="I147" s="93">
        <f>SUM('2:16'!I147)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SUM('2:16'!N147)</f>
        <v>0</v>
      </c>
      <c r="O147" s="93">
        <f>SUM('2:16'!O147)</f>
        <v>0</v>
      </c>
      <c r="P147" s="93">
        <f>SUM('2:16'!P147)</f>
        <v>0</v>
      </c>
      <c r="Q147" s="93">
        <f>SUM('2:16'!Q147)</f>
        <v>0</v>
      </c>
      <c r="R147" s="93">
        <f>SUM('2:16'!R147)</f>
        <v>0</v>
      </c>
      <c r="S147" s="93">
        <f>SUM('2:16'!S147)</f>
        <v>0</v>
      </c>
      <c r="T147" s="93">
        <f>SUM('2:16'!T147)</f>
        <v>0</v>
      </c>
      <c r="U147" s="93">
        <f>SUM('2:16'!U147)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SUM('2:16'!X147)</f>
        <v>0</v>
      </c>
      <c r="Y147" s="93">
        <f>SUM('2:16'!Y147)</f>
        <v>0</v>
      </c>
      <c r="Z147" s="93">
        <f>SUM('2:16'!Z147)</f>
        <v>0</v>
      </c>
      <c r="AA147" s="93">
        <f>SUM('2:16'!AA147)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712" t="s">
        <v>102</v>
      </c>
      <c r="B148" s="713"/>
      <c r="C148" s="296" t="s">
        <v>71</v>
      </c>
      <c r="D148" s="20"/>
      <c r="E148" s="20"/>
      <c r="F148" s="32"/>
      <c r="G148" s="99">
        <f>SUM(G138:G147)</f>
        <v>6748</v>
      </c>
      <c r="H148" s="99">
        <f>SUM(H138:H147)</f>
        <v>34009.919999999998</v>
      </c>
      <c r="I148" s="99">
        <f>SUM(I138:I147)</f>
        <v>425.05</v>
      </c>
      <c r="J148" s="31">
        <f t="array" ref="J148">IF(ISERROR(G148/I148),"",G148/I148)</f>
        <v>15.875779320079991</v>
      </c>
      <c r="K148" s="30">
        <f>SUM(K138:K147)</f>
        <v>499.85185185185185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470</v>
      </c>
      <c r="C149" s="289"/>
      <c r="D149" s="17">
        <v>3.65</v>
      </c>
      <c r="E149" s="17"/>
      <c r="F149" s="53"/>
      <c r="G149" s="93">
        <f>SUM('2:16'!G149)</f>
        <v>1045</v>
      </c>
      <c r="H149" s="93">
        <f>SUM('2:16'!H149)</f>
        <v>3814.25</v>
      </c>
      <c r="I149" s="93">
        <f>SUM('2:16'!I149)</f>
        <v>193</v>
      </c>
      <c r="J149" s="31">
        <f t="array" ref="J149">IF(ISERROR(G149/I149),"",G149/I149)</f>
        <v>5.4145077720207251</v>
      </c>
      <c r="K149" s="293">
        <f t="array" ref="K149">IF(ISERROR(G149/L149),"",G149/L149)</f>
        <v>209</v>
      </c>
      <c r="L149" s="87">
        <v>5</v>
      </c>
      <c r="M149" s="36">
        <f>IF(ISERROR(I149-K149),"",I149-K149)</f>
        <v>-16</v>
      </c>
      <c r="N149" s="93">
        <f>SUM('2:16'!N149)</f>
        <v>0</v>
      </c>
      <c r="O149" s="93">
        <f>SUM('2:16'!O149)</f>
        <v>0</v>
      </c>
      <c r="P149" s="93">
        <f>SUM('2:16'!P149)</f>
        <v>0</v>
      </c>
      <c r="Q149" s="93">
        <f>SUM('2:16'!Q149)</f>
        <v>0</v>
      </c>
      <c r="R149" s="93">
        <f>SUM('2:16'!R149)</f>
        <v>0</v>
      </c>
      <c r="S149" s="93">
        <f>SUM('2:16'!S149)</f>
        <v>0</v>
      </c>
      <c r="T149" s="93">
        <f>SUM('2:16'!T149)</f>
        <v>0</v>
      </c>
      <c r="U149" s="93">
        <f>SUM('2:16'!U149)</f>
        <v>0</v>
      </c>
      <c r="V149" s="196">
        <f>SUM(X149:AA149)</f>
        <v>0</v>
      </c>
      <c r="W149" s="33">
        <f t="shared" si="24"/>
        <v>0</v>
      </c>
      <c r="X149" s="93">
        <f>SUM('2:16'!X149)</f>
        <v>0</v>
      </c>
      <c r="Y149" s="93">
        <f>SUM('2:16'!Y149)</f>
        <v>0</v>
      </c>
      <c r="Z149" s="93">
        <f>SUM('2:16'!Z149)</f>
        <v>0</v>
      </c>
      <c r="AA149" s="93">
        <f>SUM('2:16'!AA149)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289"/>
      <c r="D150" s="17">
        <v>6.58</v>
      </c>
      <c r="E150" s="17"/>
      <c r="F150" s="6"/>
      <c r="G150" s="93">
        <f>SUM('2:16'!G150)</f>
        <v>716</v>
      </c>
      <c r="H150" s="93">
        <f>SUM('2:16'!H150)</f>
        <v>4711.28</v>
      </c>
      <c r="I150" s="93">
        <f>SUM('2:16'!I150)</f>
        <v>114.5</v>
      </c>
      <c r="J150" s="31">
        <f t="array" ref="J150">IF(ISERROR(G150/I150),"",G150/I150)</f>
        <v>6.253275109170306</v>
      </c>
      <c r="K150" s="35">
        <f t="array" ref="K150">IF(ISERROR(G150/L150),"",G150/L150)</f>
        <v>143.19999999999999</v>
      </c>
      <c r="L150" s="87">
        <v>5</v>
      </c>
      <c r="M150" s="36">
        <f>IF(ISERROR(I150-K150),"",I150-K150)</f>
        <v>-28.699999999999989</v>
      </c>
      <c r="N150" s="93">
        <f>SUM('2:16'!N150)</f>
        <v>0</v>
      </c>
      <c r="O150" s="93">
        <f>SUM('2:16'!O150)</f>
        <v>0</v>
      </c>
      <c r="P150" s="93">
        <f>SUM('2:16'!P150)</f>
        <v>0</v>
      </c>
      <c r="Q150" s="93">
        <f>SUM('2:16'!Q150)</f>
        <v>0</v>
      </c>
      <c r="R150" s="93">
        <f>SUM('2:16'!R150)</f>
        <v>0</v>
      </c>
      <c r="S150" s="93">
        <f>SUM('2:16'!S150)</f>
        <v>0</v>
      </c>
      <c r="T150" s="93">
        <f>SUM('2:16'!T150)</f>
        <v>0</v>
      </c>
      <c r="U150" s="93">
        <f>SUM('2:16'!U150)</f>
        <v>0</v>
      </c>
      <c r="V150" s="196">
        <f>SUM(X150:AA150)</f>
        <v>0</v>
      </c>
      <c r="W150" s="33">
        <f t="shared" si="24"/>
        <v>0</v>
      </c>
      <c r="X150" s="93">
        <f>SUM('2:16'!X150)</f>
        <v>0</v>
      </c>
      <c r="Y150" s="93">
        <f>SUM('2:16'!Y150)</f>
        <v>0</v>
      </c>
      <c r="Z150" s="93">
        <f>SUM('2:16'!Z150)</f>
        <v>0</v>
      </c>
      <c r="AA150" s="93">
        <f>SUM('2:16'!AA150)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89"/>
      <c r="D151" s="17">
        <v>7.8</v>
      </c>
      <c r="E151" s="17"/>
      <c r="F151" s="6"/>
      <c r="G151" s="93">
        <f>SUM('2:16'!G151)</f>
        <v>1144</v>
      </c>
      <c r="H151" s="93">
        <f>SUM('2:16'!H151)</f>
        <v>8923.2000000000007</v>
      </c>
      <c r="I151" s="93">
        <f>SUM('2:16'!I151)</f>
        <v>122.5</v>
      </c>
      <c r="J151" s="31">
        <f t="array" ref="J151">IF(ISERROR(G151/I151),"",G151/I151)</f>
        <v>9.3387755102040817</v>
      </c>
      <c r="K151" s="35">
        <f t="array" ref="K151">IF(ISERROR(G151/L151),"",G151/L151)</f>
        <v>248.69565217391306</v>
      </c>
      <c r="L151" s="87">
        <v>4.5999999999999996</v>
      </c>
      <c r="M151" s="36">
        <f>IF(ISERROR(I151-K151),"",I151-K151)</f>
        <v>-126.19565217391306</v>
      </c>
      <c r="N151" s="93">
        <f>SUM('2:16'!N151)</f>
        <v>0</v>
      </c>
      <c r="O151" s="93">
        <f>SUM('2:16'!O151)</f>
        <v>0</v>
      </c>
      <c r="P151" s="93">
        <f>SUM('2:16'!P151)</f>
        <v>0</v>
      </c>
      <c r="Q151" s="93">
        <f>SUM('2:16'!Q151)</f>
        <v>0</v>
      </c>
      <c r="R151" s="93">
        <f>SUM('2:16'!R151)</f>
        <v>0</v>
      </c>
      <c r="S151" s="93">
        <f>SUM('2:16'!S151)</f>
        <v>0</v>
      </c>
      <c r="T151" s="93">
        <f>SUM('2:16'!T151)</f>
        <v>0</v>
      </c>
      <c r="U151" s="93">
        <f>SUM('2:16'!U151)</f>
        <v>0</v>
      </c>
      <c r="V151" s="196">
        <f>SUM(X151:AA151)</f>
        <v>0</v>
      </c>
      <c r="W151" s="33">
        <f t="shared" si="24"/>
        <v>0</v>
      </c>
      <c r="X151" s="93">
        <f>SUM('2:16'!X151)</f>
        <v>0</v>
      </c>
      <c r="Y151" s="93">
        <f>SUM('2:16'!Y151)</f>
        <v>0</v>
      </c>
      <c r="Z151" s="93">
        <f>SUM('2:16'!Z151)</f>
        <v>0</v>
      </c>
      <c r="AA151" s="93">
        <f>SUM('2:16'!AA151)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289"/>
      <c r="D152" s="17">
        <v>4.4000000000000004</v>
      </c>
      <c r="E152" s="17"/>
      <c r="F152" s="6"/>
      <c r="G152" s="93">
        <f>SUM('2:16'!G152)</f>
        <v>1816</v>
      </c>
      <c r="H152" s="93">
        <f>SUM('2:16'!H152)</f>
        <v>7990.4</v>
      </c>
      <c r="I152" s="93">
        <f>SUM('2:16'!I152)</f>
        <v>318</v>
      </c>
      <c r="J152" s="31">
        <f t="array" ref="J152">IF(ISERROR(G152/I152),"",G152/I152)</f>
        <v>5.7106918238993707</v>
      </c>
      <c r="K152" s="35">
        <f t="array" ref="K152">IF(ISERROR(G152/L152),"",G152/L152)</f>
        <v>313.10344827586209</v>
      </c>
      <c r="L152" s="87">
        <v>5.8</v>
      </c>
      <c r="M152" s="36">
        <f>IF(ISERROR(I152-K152),"",I152-K152)</f>
        <v>4.8965517241379075</v>
      </c>
      <c r="N152" s="93">
        <f>SUM('2:16'!N152)</f>
        <v>0</v>
      </c>
      <c r="O152" s="93">
        <f>SUM('2:16'!O152)</f>
        <v>0</v>
      </c>
      <c r="P152" s="93">
        <f>SUM('2:16'!P152)</f>
        <v>0</v>
      </c>
      <c r="Q152" s="93">
        <f>SUM('2:16'!Q152)</f>
        <v>0</v>
      </c>
      <c r="R152" s="93">
        <f>SUM('2:16'!R152)</f>
        <v>0</v>
      </c>
      <c r="S152" s="93">
        <f>SUM('2:16'!S152)</f>
        <v>0</v>
      </c>
      <c r="T152" s="93">
        <f>SUM('2:16'!T152)</f>
        <v>0</v>
      </c>
      <c r="U152" s="93">
        <f>SUM('2:16'!U152)</f>
        <v>0</v>
      </c>
      <c r="V152" s="196">
        <f>SUM(X152:AA152)</f>
        <v>0</v>
      </c>
      <c r="W152" s="33">
        <f t="shared" si="24"/>
        <v>0</v>
      </c>
      <c r="X152" s="93">
        <f>SUM('2:16'!X152)</f>
        <v>0</v>
      </c>
      <c r="Y152" s="93">
        <f>SUM('2:16'!Y152)</f>
        <v>0</v>
      </c>
      <c r="Z152" s="93">
        <f>SUM('2:16'!Z152)</f>
        <v>0</v>
      </c>
      <c r="AA152" s="93">
        <f>SUM('2:16'!AA152)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SUM('2:16'!G153)</f>
        <v>0</v>
      </c>
      <c r="H153" s="93">
        <f>SUM('2:16'!H153)</f>
        <v>0</v>
      </c>
      <c r="I153" s="93">
        <f>SUM('2:16'!I153)</f>
        <v>0</v>
      </c>
      <c r="J153" s="31"/>
      <c r="K153" s="35"/>
      <c r="L153" s="87">
        <v>6</v>
      </c>
      <c r="M153" s="36"/>
      <c r="N153" s="93">
        <f>SUM('2:16'!N153)</f>
        <v>0</v>
      </c>
      <c r="O153" s="93">
        <f>SUM('2:16'!O153)</f>
        <v>0</v>
      </c>
      <c r="P153" s="93">
        <f>SUM('2:16'!P153)</f>
        <v>0</v>
      </c>
      <c r="Q153" s="93">
        <f>SUM('2:16'!Q153)</f>
        <v>0</v>
      </c>
      <c r="R153" s="93">
        <f>SUM('2:16'!R153)</f>
        <v>0</v>
      </c>
      <c r="S153" s="93">
        <f>SUM('2:16'!S153)</f>
        <v>0</v>
      </c>
      <c r="T153" s="93">
        <f>SUM('2:16'!T153)</f>
        <v>0</v>
      </c>
      <c r="U153" s="93">
        <f>SUM('2:16'!U153)</f>
        <v>0</v>
      </c>
      <c r="V153" s="196"/>
      <c r="W153" s="33"/>
      <c r="X153" s="93">
        <f>SUM('2:16'!X153)</f>
        <v>0</v>
      </c>
      <c r="Y153" s="93">
        <f>SUM('2:16'!Y153)</f>
        <v>0</v>
      </c>
      <c r="Z153" s="93">
        <f>SUM('2:16'!Z153)</f>
        <v>0</v>
      </c>
      <c r="AA153" s="93">
        <f>SUM('2:16'!AA153)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289" t="s">
        <v>53</v>
      </c>
      <c r="D154" s="17">
        <v>6.04</v>
      </c>
      <c r="E154" s="17"/>
      <c r="F154" s="6"/>
      <c r="G154" s="93">
        <f>SUM('2:16'!G154)</f>
        <v>0</v>
      </c>
      <c r="H154" s="93">
        <f>SUM('2:16'!H154)</f>
        <v>0</v>
      </c>
      <c r="I154" s="93">
        <f>SUM('2:16'!I154)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SUM('2:16'!N154)</f>
        <v>0</v>
      </c>
      <c r="O154" s="93">
        <f>SUM('2:16'!O154)</f>
        <v>0</v>
      </c>
      <c r="P154" s="93">
        <f>SUM('2:16'!P154)</f>
        <v>0</v>
      </c>
      <c r="Q154" s="93">
        <f>SUM('2:16'!Q154)</f>
        <v>0</v>
      </c>
      <c r="R154" s="93">
        <f>SUM('2:16'!R154)</f>
        <v>0</v>
      </c>
      <c r="S154" s="93">
        <f>SUM('2:16'!S154)</f>
        <v>0</v>
      </c>
      <c r="T154" s="93">
        <f>SUM('2:16'!T154)</f>
        <v>0</v>
      </c>
      <c r="U154" s="93">
        <f>SUM('2:16'!U154)</f>
        <v>0</v>
      </c>
      <c r="V154" s="196">
        <f>SUM(X154:AA154)</f>
        <v>0</v>
      </c>
      <c r="W154" s="33" t="str">
        <f>IF(ISERROR(V154/G154),"",V154/G154)</f>
        <v/>
      </c>
      <c r="X154" s="93">
        <f>SUM('2:16'!X154)</f>
        <v>0</v>
      </c>
      <c r="Y154" s="93">
        <f>SUM('2:16'!Y154)</f>
        <v>0</v>
      </c>
      <c r="Z154" s="93">
        <f>SUM('2:16'!Z154)</f>
        <v>0</v>
      </c>
      <c r="AA154" s="93">
        <f>SUM('2:16'!AA154)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289" t="s">
        <v>60</v>
      </c>
      <c r="D155" s="17">
        <v>6.04</v>
      </c>
      <c r="E155" s="17"/>
      <c r="F155" s="6"/>
      <c r="G155" s="93">
        <f>SUM('2:16'!G155)</f>
        <v>0</v>
      </c>
      <c r="H155" s="93">
        <f>SUM('2:16'!H155)</f>
        <v>0</v>
      </c>
      <c r="I155" s="93">
        <f>SUM('2:16'!I155)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SUM('2:16'!N155)</f>
        <v>0</v>
      </c>
      <c r="O155" s="93">
        <f>SUM('2:16'!O155)</f>
        <v>0</v>
      </c>
      <c r="P155" s="93">
        <f>SUM('2:16'!P155)</f>
        <v>0</v>
      </c>
      <c r="Q155" s="93">
        <f>SUM('2:16'!Q155)</f>
        <v>0</v>
      </c>
      <c r="R155" s="93">
        <f>SUM('2:16'!R155)</f>
        <v>0</v>
      </c>
      <c r="S155" s="93">
        <f>SUM('2:16'!S155)</f>
        <v>0</v>
      </c>
      <c r="T155" s="93">
        <f>SUM('2:16'!T155)</f>
        <v>0</v>
      </c>
      <c r="U155" s="93">
        <f>SUM('2:16'!U155)</f>
        <v>0</v>
      </c>
      <c r="V155" s="196">
        <f>SUM(X155:AA155)</f>
        <v>0</v>
      </c>
      <c r="W155" s="33" t="str">
        <f>IF(ISERROR(V155/G155),"",V155/G155)</f>
        <v/>
      </c>
      <c r="X155" s="93">
        <f>SUM('2:16'!X155)</f>
        <v>0</v>
      </c>
      <c r="Y155" s="93">
        <f>SUM('2:16'!Y155)</f>
        <v>0</v>
      </c>
      <c r="Z155" s="93">
        <f>SUM('2:16'!Z155)</f>
        <v>0</v>
      </c>
      <c r="AA155" s="93">
        <f>SUM('2:16'!AA155)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289" t="s">
        <v>53</v>
      </c>
      <c r="D156" s="17">
        <v>6</v>
      </c>
      <c r="E156" s="17"/>
      <c r="F156" s="6"/>
      <c r="G156" s="93">
        <f>SUM('2:16'!G156)</f>
        <v>0</v>
      </c>
      <c r="H156" s="93">
        <f>SUM('2:16'!H156)</f>
        <v>0</v>
      </c>
      <c r="I156" s="93">
        <f>SUM('2:16'!I156)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289" t="s">
        <v>443</v>
      </c>
      <c r="D157" s="17">
        <v>6</v>
      </c>
      <c r="E157" s="17"/>
      <c r="F157" s="6"/>
      <c r="G157" s="93">
        <f>SUM('2:16'!G157)</f>
        <v>118</v>
      </c>
      <c r="H157" s="93">
        <f>SUM('2:16'!H157)</f>
        <v>708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SUM('2:16'!G158)</f>
        <v>0</v>
      </c>
      <c r="H158" s="93">
        <f>SUM('2:16'!H158)</f>
        <v>0</v>
      </c>
      <c r="I158" s="93">
        <f>SUM('2:16'!I158)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SUM('2:16'!N158)</f>
        <v>0</v>
      </c>
      <c r="O158" s="93">
        <f>SUM('2:16'!O158)</f>
        <v>0</v>
      </c>
      <c r="P158" s="93">
        <f>SUM('2:16'!P158)</f>
        <v>0</v>
      </c>
      <c r="Q158" s="93">
        <f>SUM('2:16'!Q158)</f>
        <v>0</v>
      </c>
      <c r="R158" s="93">
        <f>SUM('2:16'!R158)</f>
        <v>0</v>
      </c>
      <c r="S158" s="93">
        <f>SUM('2:16'!S158)</f>
        <v>0</v>
      </c>
      <c r="T158" s="93">
        <f>SUM('2:16'!T158)</f>
        <v>0</v>
      </c>
      <c r="U158" s="93">
        <f>SUM('2:16'!U158)</f>
        <v>0</v>
      </c>
      <c r="V158" s="196">
        <f>SUM(X158:AA158)</f>
        <v>0</v>
      </c>
      <c r="W158" s="33" t="str">
        <f>IF(ISERROR(V158/G158),"",V158/G158)</f>
        <v/>
      </c>
      <c r="X158" s="93">
        <f>SUM('2:16'!X158)</f>
        <v>0</v>
      </c>
      <c r="Y158" s="93">
        <f>SUM('2:16'!Y158)</f>
        <v>0</v>
      </c>
      <c r="Z158" s="93">
        <f>SUM('2:16'!Z158)</f>
        <v>0</v>
      </c>
      <c r="AA158" s="93">
        <f>SUM('2:16'!AA158)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SUM('2:16'!G159)</f>
        <v>13520</v>
      </c>
      <c r="H159" s="93">
        <f>SUM('2:16'!H159)</f>
        <v>126547.19999999997</v>
      </c>
      <c r="I159" s="93">
        <f>SUM('2:16'!I159)</f>
        <v>1664</v>
      </c>
      <c r="J159" s="31">
        <f t="array" ref="J159">IF(ISERROR(G159/I159),"",G159/I159)</f>
        <v>8.125</v>
      </c>
      <c r="K159" s="35">
        <f t="array" ref="K159">IF(ISERROR(G159/L159),"",G159/L159)</f>
        <v>2458.181818181818</v>
      </c>
      <c r="L159" s="87">
        <v>5.5</v>
      </c>
      <c r="M159" s="36">
        <f>IF(ISERROR(I159-K159),"",I159-K159)</f>
        <v>-794.18181818181802</v>
      </c>
      <c r="N159" s="93">
        <f>SUM('2:16'!N159)</f>
        <v>0</v>
      </c>
      <c r="O159" s="93">
        <f>SUM('2:16'!O159)</f>
        <v>0</v>
      </c>
      <c r="P159" s="93">
        <f>SUM('2:16'!P159)</f>
        <v>0</v>
      </c>
      <c r="Q159" s="93">
        <f>SUM('2:16'!Q159)</f>
        <v>0</v>
      </c>
      <c r="R159" s="93">
        <f>SUM('2:16'!R159)</f>
        <v>0</v>
      </c>
      <c r="S159" s="93">
        <f>SUM('2:16'!S159)</f>
        <v>0</v>
      </c>
      <c r="T159" s="93">
        <f>SUM('2:16'!T159)</f>
        <v>0</v>
      </c>
      <c r="U159" s="93">
        <f>SUM('2:16'!U159)</f>
        <v>0</v>
      </c>
      <c r="V159" s="196">
        <f>SUM(X159:AA159)</f>
        <v>0</v>
      </c>
      <c r="W159" s="33">
        <f>IF(ISERROR(V159/G159),"",V159/G159)</f>
        <v>0</v>
      </c>
      <c r="X159" s="93">
        <f>SUM('2:16'!X159)</f>
        <v>0</v>
      </c>
      <c r="Y159" s="93">
        <f>SUM('2:16'!Y159)</f>
        <v>0</v>
      </c>
      <c r="Z159" s="93">
        <f>SUM('2:16'!Z159)</f>
        <v>0</v>
      </c>
      <c r="AA159" s="93">
        <f>SUM('2:16'!AA159)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290" t="s">
        <v>159</v>
      </c>
      <c r="C160" s="16"/>
      <c r="D160" s="17">
        <v>4.5</v>
      </c>
      <c r="E160" s="17"/>
      <c r="F160" s="6"/>
      <c r="G160" s="93">
        <f>SUM('2:16'!G160)</f>
        <v>0</v>
      </c>
      <c r="H160" s="93">
        <f>SUM('2:16'!H160)</f>
        <v>0</v>
      </c>
      <c r="I160" s="93">
        <f>SUM('2:16'!I160)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SUM('2:16'!N160)</f>
        <v>0</v>
      </c>
      <c r="O160" s="93">
        <f>SUM('2:16'!O160)</f>
        <v>0</v>
      </c>
      <c r="P160" s="93">
        <f>SUM('2:16'!P160)</f>
        <v>0</v>
      </c>
      <c r="Q160" s="93">
        <f>SUM('2:16'!Q160)</f>
        <v>0</v>
      </c>
      <c r="R160" s="93">
        <f>SUM('2:16'!R160)</f>
        <v>0</v>
      </c>
      <c r="S160" s="93">
        <f>SUM('2:16'!S160)</f>
        <v>0</v>
      </c>
      <c r="T160" s="93">
        <f>SUM('2:16'!T160)</f>
        <v>0</v>
      </c>
      <c r="U160" s="93">
        <f>SUM('2:16'!U160)</f>
        <v>0</v>
      </c>
      <c r="V160" s="196"/>
      <c r="W160" s="33"/>
      <c r="X160" s="93">
        <f>SUM('2:16'!X160)</f>
        <v>0</v>
      </c>
      <c r="Y160" s="93">
        <f>SUM('2:16'!Y160)</f>
        <v>0</v>
      </c>
      <c r="Z160" s="93">
        <f>SUM('2:16'!Z160)</f>
        <v>0</v>
      </c>
      <c r="AA160" s="93">
        <f>SUM('2:16'!AA160)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290" t="s">
        <v>160</v>
      </c>
      <c r="C161" s="16"/>
      <c r="D161" s="17">
        <v>4.5</v>
      </c>
      <c r="E161" s="17"/>
      <c r="F161" s="6"/>
      <c r="G161" s="93">
        <f>SUM('2:16'!G161)</f>
        <v>0</v>
      </c>
      <c r="H161" s="93">
        <f>SUM('2:16'!H161)</f>
        <v>0</v>
      </c>
      <c r="I161" s="93">
        <f>SUM('2:16'!I161)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SUM('2:16'!N161)</f>
        <v>0</v>
      </c>
      <c r="O161" s="93">
        <f>SUM('2:16'!O161)</f>
        <v>0</v>
      </c>
      <c r="P161" s="93">
        <f>SUM('2:16'!P161)</f>
        <v>0</v>
      </c>
      <c r="Q161" s="93">
        <f>SUM('2:16'!Q161)</f>
        <v>0</v>
      </c>
      <c r="R161" s="93">
        <f>SUM('2:16'!R161)</f>
        <v>0</v>
      </c>
      <c r="S161" s="93">
        <f>SUM('2:16'!S161)</f>
        <v>0</v>
      </c>
      <c r="T161" s="93">
        <f>SUM('2:16'!T161)</f>
        <v>0</v>
      </c>
      <c r="U161" s="93">
        <f>SUM('2:16'!U161)</f>
        <v>0</v>
      </c>
      <c r="V161" s="196"/>
      <c r="W161" s="33"/>
      <c r="X161" s="93">
        <f>SUM('2:16'!X161)</f>
        <v>0</v>
      </c>
      <c r="Y161" s="93">
        <f>SUM('2:16'!Y161)</f>
        <v>0</v>
      </c>
      <c r="Z161" s="93">
        <f>SUM('2:16'!Z161)</f>
        <v>0</v>
      </c>
      <c r="AA161" s="93">
        <f>SUM('2:16'!AA161)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SUM('2:16'!G162)</f>
        <v>0</v>
      </c>
      <c r="H162" s="93">
        <f>SUM('2:16'!H162)</f>
        <v>0</v>
      </c>
      <c r="I162" s="93">
        <f>SUM('2:16'!I162)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712" t="s">
        <v>106</v>
      </c>
      <c r="B163" s="713"/>
      <c r="C163" s="296" t="s">
        <v>71</v>
      </c>
      <c r="D163" s="20"/>
      <c r="E163" s="20"/>
      <c r="F163" s="32"/>
      <c r="G163" s="94">
        <f>SUM(G149:G162)</f>
        <v>18359</v>
      </c>
      <c r="H163" s="30">
        <f>SUM(H149:H162)</f>
        <v>152694.32999999996</v>
      </c>
      <c r="I163" s="30">
        <f>SUM(I149:I162)</f>
        <v>2412</v>
      </c>
      <c r="J163" s="31">
        <f t="array" ref="J163">IF(ISERROR(G163/I163),"",G163/I163)</f>
        <v>7.6115257048092868</v>
      </c>
      <c r="K163" s="30">
        <f>SUM(K149:K159)</f>
        <v>3372.1809186315932</v>
      </c>
      <c r="L163" s="98"/>
      <c r="M163" s="89">
        <f t="shared" ref="M163:V163" si="25">SUM(M149:M159)</f>
        <v>-960.18091863159316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714" t="s">
        <v>108</v>
      </c>
      <c r="B164" s="715"/>
      <c r="C164" s="715"/>
      <c r="D164" s="715"/>
      <c r="E164" s="715"/>
      <c r="F164" s="716"/>
      <c r="G164" s="183">
        <f>SUM(G28,G86,G121,G137,G148,G163)</f>
        <v>81114</v>
      </c>
      <c r="H164" s="183">
        <f>SUM(H28,H86,H121,H137,H148,H163)</f>
        <v>469281.38999999996</v>
      </c>
      <c r="I164" s="183">
        <f>SUM(I28,I86,I121,I137,I148,I163)</f>
        <v>5383.05</v>
      </c>
      <c r="J164" s="52">
        <f t="array" ref="J164">IF(ISERROR(G164/I164),"",G164/I164)</f>
        <v>15.068409173238219</v>
      </c>
      <c r="K164" s="183">
        <f>SUM(K28,K86,K121,K137,K148,K163)</f>
        <v>6732.3477545899423</v>
      </c>
      <c r="L164" s="52">
        <f>IF(ISERROR(G164/K164),"",G164/K164)</f>
        <v>12.048397224385587</v>
      </c>
      <c r="M164" s="183">
        <f t="shared" ref="M164:AA164" si="26">SUM(M28,M86,M121,M137,M148,M163)</f>
        <v>-1254.9702617124499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616" t="s">
        <v>497</v>
      </c>
      <c r="B165" s="291" t="s">
        <v>110</v>
      </c>
      <c r="C165" s="695" t="s">
        <v>111</v>
      </c>
      <c r="D165" s="695"/>
      <c r="E165" s="705" t="s">
        <v>112</v>
      </c>
      <c r="F165" s="705"/>
      <c r="G165" s="675" t="s">
        <v>113</v>
      </c>
      <c r="H165" s="675"/>
      <c r="I165" s="705" t="s">
        <v>114</v>
      </c>
      <c r="J165" s="705"/>
      <c r="K165" s="705" t="s">
        <v>36</v>
      </c>
      <c r="L165" s="705"/>
      <c r="M165" s="705" t="s">
        <v>115</v>
      </c>
      <c r="N165" s="705"/>
      <c r="O165" s="705" t="s">
        <v>116</v>
      </c>
      <c r="P165" s="675" t="s">
        <v>117</v>
      </c>
      <c r="Q165" s="675"/>
      <c r="R165" s="675" t="s">
        <v>36</v>
      </c>
      <c r="S165" s="675"/>
      <c r="T165" s="675" t="s">
        <v>118</v>
      </c>
      <c r="U165" s="675"/>
      <c r="V165" s="675" t="s">
        <v>119</v>
      </c>
      <c r="W165" s="675"/>
      <c r="X165" s="675" t="s">
        <v>36</v>
      </c>
      <c r="Y165" s="675"/>
      <c r="Z165" s="675" t="s">
        <v>118</v>
      </c>
      <c r="AA165" s="675"/>
      <c r="AE165" s="14"/>
      <c r="AF165" s="14"/>
      <c r="AG165" s="3"/>
      <c r="AH165" s="29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617"/>
      <c r="B166" s="291" t="s">
        <v>120</v>
      </c>
      <c r="C166" s="710">
        <f>SUM('2:16'!C166)</f>
        <v>14</v>
      </c>
      <c r="D166" s="711"/>
      <c r="E166" s="709">
        <f>D166*11</f>
        <v>0</v>
      </c>
      <c r="F166" s="709"/>
      <c r="G166" s="710">
        <f>SUM('2:16'!G166)</f>
        <v>14</v>
      </c>
      <c r="H166" s="711"/>
      <c r="I166" s="705">
        <f>G166*11</f>
        <v>154</v>
      </c>
      <c r="J166" s="705"/>
      <c r="K166" s="705">
        <f>E166-I166</f>
        <v>-154</v>
      </c>
      <c r="L166" s="705"/>
      <c r="M166" s="707" t="str">
        <f>IF(ISERROR(K166/E166),"",K166/E166)</f>
        <v/>
      </c>
      <c r="N166" s="707"/>
      <c r="O166" s="705"/>
      <c r="P166" s="675" t="s">
        <v>70</v>
      </c>
      <c r="Q166" s="675"/>
      <c r="R166" s="698">
        <f>SUM(O28:U28)</f>
        <v>0</v>
      </c>
      <c r="S166" s="698"/>
      <c r="T166" s="706" t="str">
        <f t="array" ref="T166">IF(ISERROR(R166/R173),"",R166/R173)</f>
        <v/>
      </c>
      <c r="U166" s="706"/>
      <c r="V166" s="675" t="s">
        <v>41</v>
      </c>
      <c r="W166" s="675"/>
      <c r="X166" s="698">
        <f>SUM(P27,P85,P120,P136,P147,P161)</f>
        <v>0</v>
      </c>
      <c r="Y166" s="698"/>
      <c r="Z166" s="706" t="str">
        <f t="array" ref="Z166">IF(ISERROR(X166/X173),"",X166/X173)</f>
        <v/>
      </c>
      <c r="AA166" s="706"/>
      <c r="AE166" s="14"/>
      <c r="AF166" s="14"/>
      <c r="AG166" s="3"/>
      <c r="AH166" s="30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17"/>
      <c r="B167" s="291" t="s">
        <v>121</v>
      </c>
      <c r="C167" s="710">
        <f>SUM('2:16'!C167)</f>
        <v>14</v>
      </c>
      <c r="D167" s="711"/>
      <c r="E167" s="709">
        <f>D167*11</f>
        <v>0</v>
      </c>
      <c r="F167" s="709"/>
      <c r="G167" s="710">
        <f>SUM('2:16'!G167)</f>
        <v>14</v>
      </c>
      <c r="H167" s="711"/>
      <c r="I167" s="705">
        <f>G167*11</f>
        <v>154</v>
      </c>
      <c r="J167" s="705"/>
      <c r="K167" s="705">
        <f>E167-I167</f>
        <v>-154</v>
      </c>
      <c r="L167" s="705"/>
      <c r="M167" s="707" t="str">
        <f>IF(ISERROR(K167/E167),"",K167/E167)</f>
        <v/>
      </c>
      <c r="N167" s="707"/>
      <c r="O167" s="705"/>
      <c r="P167" s="675" t="s">
        <v>86</v>
      </c>
      <c r="Q167" s="675"/>
      <c r="R167" s="698">
        <f>SUM(O86:U86)</f>
        <v>0</v>
      </c>
      <c r="S167" s="698"/>
      <c r="T167" s="706" t="str">
        <f>IF(ISERROR(R167/R173),"",R167/R173)</f>
        <v/>
      </c>
      <c r="U167" s="706"/>
      <c r="V167" s="675" t="s">
        <v>42</v>
      </c>
      <c r="W167" s="675"/>
      <c r="X167" s="698">
        <f>SUM(P28,P86,P121,P137,P148,P163)</f>
        <v>0</v>
      </c>
      <c r="Y167" s="698"/>
      <c r="Z167" s="706" t="str">
        <f>IF(ISERROR(X167/X173),"",X167/X173)</f>
        <v/>
      </c>
      <c r="AA167" s="706"/>
      <c r="AE167" s="14"/>
      <c r="AF167" s="14"/>
      <c r="AG167" s="3"/>
      <c r="AH167" s="30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17"/>
      <c r="B168" s="291" t="s">
        <v>122</v>
      </c>
      <c r="C168" s="710">
        <f>SUM('2:16'!C168)</f>
        <v>14</v>
      </c>
      <c r="D168" s="711"/>
      <c r="E168" s="709">
        <f>D168*11</f>
        <v>0</v>
      </c>
      <c r="F168" s="709"/>
      <c r="G168" s="710">
        <f>SUM('2:16'!G168)</f>
        <v>14</v>
      </c>
      <c r="H168" s="711"/>
      <c r="I168" s="705">
        <f>G168*8</f>
        <v>112</v>
      </c>
      <c r="J168" s="705"/>
      <c r="K168" s="705">
        <f>E168-I168</f>
        <v>-112</v>
      </c>
      <c r="L168" s="705"/>
      <c r="M168" s="707" t="str">
        <f>IF(ISERROR(K168/E168),"",K168/E168)</f>
        <v/>
      </c>
      <c r="N168" s="707"/>
      <c r="O168" s="705"/>
      <c r="P168" s="675" t="s">
        <v>92</v>
      </c>
      <c r="Q168" s="675"/>
      <c r="R168" s="698">
        <f>SUM(O121:U121)</f>
        <v>0</v>
      </c>
      <c r="S168" s="698"/>
      <c r="T168" s="706" t="str">
        <f>IF(ISERROR(R168/R173),"",R168/R173)</f>
        <v/>
      </c>
      <c r="U168" s="706"/>
      <c r="V168" s="675" t="s">
        <v>43</v>
      </c>
      <c r="W168" s="675"/>
      <c r="X168" s="698">
        <f>SUM(P29,P87,P122,P138,P149,P164)</f>
        <v>0</v>
      </c>
      <c r="Y168" s="698"/>
      <c r="Z168" s="706" t="str">
        <f>IF(ISERROR(X168/X173),"",X168/X173)</f>
        <v/>
      </c>
      <c r="AA168" s="706"/>
      <c r="AE168" s="14"/>
      <c r="AF168" s="14"/>
      <c r="AG168" s="300"/>
      <c r="AH168" s="30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17"/>
      <c r="B169" s="291" t="s">
        <v>47</v>
      </c>
      <c r="C169" s="710">
        <f>SUM('2:16'!C169)</f>
        <v>14</v>
      </c>
      <c r="D169" s="711"/>
      <c r="E169" s="709">
        <f>D169*11</f>
        <v>0</v>
      </c>
      <c r="F169" s="709"/>
      <c r="G169" s="710">
        <f>SUM('2:16'!G169)</f>
        <v>14</v>
      </c>
      <c r="H169" s="711"/>
      <c r="I169" s="705">
        <f>G169*11</f>
        <v>154</v>
      </c>
      <c r="J169" s="705"/>
      <c r="K169" s="705">
        <f>E169-I169</f>
        <v>-154</v>
      </c>
      <c r="L169" s="705"/>
      <c r="M169" s="707" t="str">
        <f>IF(ISERROR(K169/E169),"",K169/E169)</f>
        <v/>
      </c>
      <c r="N169" s="707"/>
      <c r="O169" s="705"/>
      <c r="P169" s="675" t="s">
        <v>99</v>
      </c>
      <c r="Q169" s="675"/>
      <c r="R169" s="698">
        <f>SUM(O137:U137)</f>
        <v>0</v>
      </c>
      <c r="S169" s="698"/>
      <c r="T169" s="706" t="str">
        <f>IF(ISERROR(R169/R173),"",R169/R173)</f>
        <v/>
      </c>
      <c r="U169" s="706"/>
      <c r="V169" s="675" t="s">
        <v>44</v>
      </c>
      <c r="W169" s="675"/>
      <c r="X169" s="698">
        <f>SUM(P31,P88,P123,P139,P150,P165)</f>
        <v>0</v>
      </c>
      <c r="Y169" s="698"/>
      <c r="Z169" s="706" t="str">
        <f>IF(ISERROR(X169/X173),"",X169/X173)</f>
        <v/>
      </c>
      <c r="AA169" s="706"/>
      <c r="AE169" s="14"/>
      <c r="AF169" s="14"/>
      <c r="AG169" s="300"/>
      <c r="AH169" s="30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618"/>
      <c r="B170" s="291" t="s">
        <v>123</v>
      </c>
      <c r="C170" s="708">
        <f>SUM(C166:D169)</f>
        <v>56</v>
      </c>
      <c r="D170" s="705"/>
      <c r="E170" s="705">
        <f>SUM(F166:F169)</f>
        <v>0</v>
      </c>
      <c r="F170" s="705"/>
      <c r="G170" s="708">
        <f>SUM(G166:H169)</f>
        <v>56</v>
      </c>
      <c r="H170" s="705"/>
      <c r="I170" s="705">
        <f>SUM(I166:J169)</f>
        <v>574</v>
      </c>
      <c r="J170" s="705"/>
      <c r="K170" s="705">
        <f>SUM(K166:L169)</f>
        <v>-574</v>
      </c>
      <c r="L170" s="705"/>
      <c r="M170" s="707" t="str">
        <f>IF(ISERROR(K170/E170),"",K170/E170)</f>
        <v/>
      </c>
      <c r="N170" s="707"/>
      <c r="O170" s="705"/>
      <c r="P170" s="675" t="s">
        <v>102</v>
      </c>
      <c r="Q170" s="675"/>
      <c r="R170" s="698">
        <f>SUM(O148:U148)</f>
        <v>0</v>
      </c>
      <c r="S170" s="698"/>
      <c r="T170" s="706" t="str">
        <f>IF(ISERROR(R170/R173),"",R170/R173)</f>
        <v/>
      </c>
      <c r="U170" s="706"/>
      <c r="V170" s="675" t="s">
        <v>45</v>
      </c>
      <c r="W170" s="675"/>
      <c r="X170" s="698">
        <f>SUM(P32,P89,P124,P140,P151,P166)</f>
        <v>0</v>
      </c>
      <c r="Y170" s="698"/>
      <c r="Z170" s="706" t="str">
        <f>IF(ISERROR(X170/X173),"",X170/X173)</f>
        <v/>
      </c>
      <c r="AA170" s="706"/>
      <c r="AE170" s="14"/>
      <c r="AF170" s="14"/>
      <c r="AG170" s="300"/>
      <c r="AH170" s="30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97"/>
      <c r="AV170" s="297"/>
      <c r="AW170" s="297"/>
      <c r="AX170" s="297"/>
      <c r="AY170" s="297"/>
      <c r="AZ170" s="297"/>
      <c r="BA170" s="297"/>
    </row>
    <row r="171" spans="1:106" ht="17.25">
      <c r="A171" s="263" t="s">
        <v>498</v>
      </c>
      <c r="B171" s="291">
        <f>G164</f>
        <v>81114</v>
      </c>
      <c r="C171" s="698" t="s">
        <v>155</v>
      </c>
      <c r="D171" s="698"/>
      <c r="E171" s="675">
        <f>H164</f>
        <v>469281.38999999996</v>
      </c>
      <c r="F171" s="675"/>
      <c r="G171" s="675" t="s">
        <v>34</v>
      </c>
      <c r="H171" s="675"/>
      <c r="I171" s="704">
        <f>L164</f>
        <v>12.048397224385587</v>
      </c>
      <c r="J171" s="704"/>
      <c r="K171" s="705" t="s">
        <v>32</v>
      </c>
      <c r="L171" s="705"/>
      <c r="M171" s="704">
        <f>J164</f>
        <v>15.068409173238219</v>
      </c>
      <c r="N171" s="704"/>
      <c r="O171" s="705"/>
      <c r="P171" s="675" t="s">
        <v>106</v>
      </c>
      <c r="Q171" s="675"/>
      <c r="R171" s="698">
        <f>SUM(O163:U163)</f>
        <v>0</v>
      </c>
      <c r="S171" s="698"/>
      <c r="T171" s="706" t="str">
        <f>IF(ISERROR(R171/R173),"",R171/R173)</f>
        <v/>
      </c>
      <c r="U171" s="706"/>
      <c r="V171" s="675" t="s">
        <v>46</v>
      </c>
      <c r="W171" s="675"/>
      <c r="X171" s="698">
        <f>SUM(P33,P90,P125,P141,P152,P167)</f>
        <v>0</v>
      </c>
      <c r="Y171" s="698"/>
      <c r="Z171" s="706" t="str">
        <f>IF(ISERROR(X171/X173),"",X171/X173)</f>
        <v/>
      </c>
      <c r="AA171" s="706"/>
      <c r="AE171" s="14"/>
      <c r="AF171" s="14"/>
      <c r="AG171" s="300"/>
      <c r="AH171" s="30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97"/>
      <c r="AV171" s="297"/>
      <c r="AW171" s="297"/>
      <c r="AX171" s="297"/>
      <c r="AY171" s="297"/>
      <c r="AZ171" s="297"/>
      <c r="BA171" s="297"/>
    </row>
    <row r="172" spans="1:106" ht="17.25">
      <c r="A172" s="264" t="s">
        <v>499</v>
      </c>
      <c r="B172" s="291">
        <f>I164+C170</f>
        <v>5439.05</v>
      </c>
      <c r="C172" s="675" t="s">
        <v>114</v>
      </c>
      <c r="D172" s="675"/>
      <c r="E172" s="695">
        <f>K164+I170</f>
        <v>7306.3477545899423</v>
      </c>
      <c r="F172" s="695"/>
      <c r="G172" s="675" t="s">
        <v>150</v>
      </c>
      <c r="H172" s="675"/>
      <c r="I172" s="704">
        <f>B172-E172</f>
        <v>-1867.2977545899421</v>
      </c>
      <c r="J172" s="704"/>
      <c r="K172" s="705" t="s">
        <v>151</v>
      </c>
      <c r="L172" s="705"/>
      <c r="M172" s="707">
        <f>IF(ISERROR(I172/B172),"",I172/B172)</f>
        <v>-0.34331321730632042</v>
      </c>
      <c r="N172" s="707"/>
      <c r="O172" s="705"/>
      <c r="P172" s="675" t="s">
        <v>107</v>
      </c>
      <c r="Q172" s="675"/>
      <c r="R172" s="698"/>
      <c r="S172" s="698"/>
      <c r="T172" s="706" t="str">
        <f>IF(ISERROR(R172/R173),"",R172/R173)</f>
        <v/>
      </c>
      <c r="U172" s="706"/>
      <c r="V172" s="675" t="s">
        <v>47</v>
      </c>
      <c r="W172" s="675"/>
      <c r="X172" s="698"/>
      <c r="Y172" s="698"/>
      <c r="Z172" s="706" t="str">
        <f>IF(ISERROR(X172/X173),"",X172/X173)</f>
        <v/>
      </c>
      <c r="AA172" s="706"/>
      <c r="AE172" s="14"/>
      <c r="AF172" s="14"/>
      <c r="AG172" s="300"/>
      <c r="AH172" s="30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97"/>
      <c r="AV172" s="297"/>
      <c r="AW172" s="297"/>
      <c r="AX172" s="297"/>
      <c r="AY172" s="297"/>
      <c r="AZ172" s="297"/>
      <c r="BA172" s="297"/>
    </row>
    <row r="173" spans="1:106" ht="15.75" customHeight="1">
      <c r="A173" s="264" t="s">
        <v>501</v>
      </c>
      <c r="B173" s="291">
        <f>N164</f>
        <v>0</v>
      </c>
      <c r="C173" s="675" t="s">
        <v>149</v>
      </c>
      <c r="D173" s="675"/>
      <c r="E173" s="706">
        <f>IF(ISERROR(B173/B172),"",B173/B172)</f>
        <v>0</v>
      </c>
      <c r="F173" s="706"/>
      <c r="G173" s="675" t="s">
        <v>158</v>
      </c>
      <c r="H173" s="675"/>
      <c r="I173" s="705">
        <f>V164</f>
        <v>0</v>
      </c>
      <c r="J173" s="705"/>
      <c r="K173" s="705" t="s">
        <v>156</v>
      </c>
      <c r="L173" s="705"/>
      <c r="M173" s="707">
        <f t="array" ref="M173">IF(ISERROR(I173/B171),"",I173/B171)</f>
        <v>0</v>
      </c>
      <c r="N173" s="707"/>
      <c r="O173" s="705"/>
      <c r="P173" s="675" t="s">
        <v>123</v>
      </c>
      <c r="Q173" s="675"/>
      <c r="R173" s="698">
        <f>SUM(R166:S172)</f>
        <v>0</v>
      </c>
      <c r="S173" s="698"/>
      <c r="T173" s="706">
        <f>SUM(T166:U172)</f>
        <v>0</v>
      </c>
      <c r="U173" s="706"/>
      <c r="V173" s="675" t="s">
        <v>123</v>
      </c>
      <c r="W173" s="675"/>
      <c r="X173" s="698">
        <f>SUM(X166:Y172)</f>
        <v>0</v>
      </c>
      <c r="Y173" s="698"/>
      <c r="Z173" s="706">
        <f>SUM(Z166:AA172)</f>
        <v>0</v>
      </c>
      <c r="AA173" s="706"/>
      <c r="AE173" s="14"/>
      <c r="AF173" s="14"/>
      <c r="AG173" s="300"/>
      <c r="AH173" s="30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97"/>
      <c r="AV173" s="297"/>
      <c r="AW173" s="297"/>
      <c r="AX173" s="297"/>
      <c r="AY173" s="297"/>
      <c r="AZ173" s="297"/>
      <c r="BA173" s="297"/>
    </row>
    <row r="174" spans="1:106">
      <c r="A174" s="737" t="s">
        <v>128</v>
      </c>
      <c r="B174" s="737"/>
      <c r="C174" s="737"/>
      <c r="D174" s="737"/>
      <c r="E174" s="737"/>
      <c r="F174" s="737"/>
      <c r="G174" s="737"/>
      <c r="H174" s="737"/>
      <c r="I174" s="737"/>
      <c r="J174" s="745"/>
      <c r="K174" s="737"/>
      <c r="L174" s="737"/>
      <c r="M174" s="737"/>
      <c r="N174" s="737"/>
      <c r="O174" s="737"/>
      <c r="P174" s="737"/>
      <c r="Q174" s="737"/>
      <c r="R174" s="737"/>
      <c r="S174" s="737"/>
      <c r="T174" s="737"/>
      <c r="U174" s="737"/>
      <c r="V174" s="737"/>
      <c r="W174" s="737"/>
      <c r="X174" s="737"/>
      <c r="Y174" s="737"/>
      <c r="Z174" s="737"/>
      <c r="AA174" s="737"/>
      <c r="AB174" s="737"/>
      <c r="AC174" s="737"/>
      <c r="AD174" s="737"/>
      <c r="AE174" s="737"/>
      <c r="AF174" s="737"/>
      <c r="AG174" s="737"/>
      <c r="AH174" s="737"/>
      <c r="AI174" s="737"/>
      <c r="AJ174" s="737"/>
      <c r="AK174" s="737"/>
      <c r="AL174" s="737"/>
      <c r="AM174" s="737"/>
      <c r="AN174" s="737"/>
      <c r="AO174" s="737"/>
      <c r="AP174" s="737"/>
      <c r="AQ174" s="737"/>
      <c r="AR174" s="737"/>
      <c r="AS174" s="737"/>
      <c r="AT174" s="737"/>
      <c r="AU174" s="737"/>
      <c r="AV174" s="737"/>
      <c r="AW174" s="737"/>
      <c r="AX174" s="737"/>
      <c r="AY174" s="737"/>
      <c r="AZ174" s="737"/>
      <c r="BA174" s="737"/>
    </row>
    <row r="175" spans="1:106">
      <c r="A175" s="627" t="s">
        <v>496</v>
      </c>
      <c r="B175" s="726" t="s">
        <v>25</v>
      </c>
      <c r="C175" s="726" t="s">
        <v>26</v>
      </c>
      <c r="D175" s="726" t="s">
        <v>27</v>
      </c>
      <c r="E175" s="738" t="s">
        <v>28</v>
      </c>
      <c r="F175" s="741" t="s">
        <v>29</v>
      </c>
      <c r="G175" s="705" t="s">
        <v>30</v>
      </c>
      <c r="H175" s="705"/>
      <c r="I175" s="726" t="s">
        <v>31</v>
      </c>
      <c r="J175" s="729" t="s">
        <v>32</v>
      </c>
      <c r="K175" s="732" t="s">
        <v>33</v>
      </c>
      <c r="L175" s="726" t="s">
        <v>34</v>
      </c>
      <c r="M175" s="735" t="s">
        <v>35</v>
      </c>
      <c r="N175" s="723" t="s">
        <v>36</v>
      </c>
      <c r="O175" s="705" t="s">
        <v>37</v>
      </c>
      <c r="P175" s="705"/>
      <c r="Q175" s="705"/>
      <c r="R175" s="705"/>
      <c r="S175" s="705"/>
      <c r="T175" s="705"/>
      <c r="U175" s="705"/>
      <c r="V175" s="724" t="s">
        <v>38</v>
      </c>
      <c r="W175" s="723" t="s">
        <v>39</v>
      </c>
      <c r="X175" s="705" t="s">
        <v>40</v>
      </c>
      <c r="Y175" s="705"/>
      <c r="Z175" s="705"/>
      <c r="AA175" s="705"/>
      <c r="AB175" s="21"/>
      <c r="AC175" s="21"/>
      <c r="AD175" s="21"/>
      <c r="AE175" s="21"/>
      <c r="AF175" s="21"/>
      <c r="AG175" s="21"/>
      <c r="AH175" s="21"/>
      <c r="AI175" s="725"/>
      <c r="AJ175" s="721"/>
      <c r="AK175" s="721"/>
      <c r="AL175" s="721"/>
      <c r="AM175" s="721"/>
      <c r="AN175" s="721"/>
      <c r="AO175" s="721"/>
      <c r="AP175" s="721"/>
      <c r="AQ175" s="721"/>
      <c r="AR175" s="721"/>
      <c r="AS175" s="721"/>
      <c r="AT175" s="721"/>
      <c r="AU175" s="721"/>
      <c r="AV175" s="721"/>
      <c r="AW175" s="721"/>
      <c r="AX175" s="721"/>
      <c r="AY175" s="721"/>
      <c r="AZ175" s="721"/>
      <c r="BA175" s="721"/>
    </row>
    <row r="176" spans="1:106" ht="15.75" customHeight="1">
      <c r="A176" s="628"/>
      <c r="B176" s="727"/>
      <c r="C176" s="727"/>
      <c r="D176" s="727"/>
      <c r="E176" s="739"/>
      <c r="F176" s="742"/>
      <c r="G176" s="705"/>
      <c r="H176" s="705"/>
      <c r="I176" s="727"/>
      <c r="J176" s="730"/>
      <c r="K176" s="733"/>
      <c r="L176" s="727"/>
      <c r="M176" s="736"/>
      <c r="N176" s="723"/>
      <c r="O176" s="705" t="s">
        <v>41</v>
      </c>
      <c r="P176" s="705" t="s">
        <v>42</v>
      </c>
      <c r="Q176" s="705" t="s">
        <v>43</v>
      </c>
      <c r="R176" s="722" t="s">
        <v>44</v>
      </c>
      <c r="S176" s="675" t="s">
        <v>45</v>
      </c>
      <c r="T176" s="705" t="s">
        <v>46</v>
      </c>
      <c r="U176" s="705" t="s">
        <v>47</v>
      </c>
      <c r="V176" s="724"/>
      <c r="W176" s="723"/>
      <c r="X176" s="705" t="s">
        <v>13</v>
      </c>
      <c r="Y176" s="705" t="s">
        <v>48</v>
      </c>
      <c r="Z176" s="705" t="s">
        <v>49</v>
      </c>
      <c r="AA176" s="705" t="s">
        <v>47</v>
      </c>
      <c r="AB176" s="21"/>
      <c r="AC176" s="21"/>
      <c r="AD176" s="21"/>
      <c r="AE176" s="21"/>
      <c r="AF176" s="21"/>
      <c r="AG176" s="21"/>
      <c r="AH176" s="21"/>
      <c r="AI176" s="725"/>
      <c r="AJ176" s="721"/>
      <c r="AK176" s="721"/>
      <c r="AL176" s="721"/>
      <c r="AM176" s="721"/>
      <c r="AN176" s="721"/>
      <c r="AO176" s="721"/>
      <c r="AP176" s="721"/>
      <c r="AQ176" s="721"/>
      <c r="AR176" s="721"/>
      <c r="AS176" s="744"/>
      <c r="AT176" s="744"/>
      <c r="AU176" s="744"/>
      <c r="AV176" s="744"/>
      <c r="AW176" s="744"/>
      <c r="AX176" s="744"/>
      <c r="AY176" s="744"/>
      <c r="AZ176" s="744"/>
      <c r="BA176" s="744"/>
    </row>
    <row r="177" spans="1:53" ht="15.75" customHeight="1">
      <c r="A177" s="629"/>
      <c r="B177" s="728"/>
      <c r="C177" s="728"/>
      <c r="D177" s="728"/>
      <c r="E177" s="740"/>
      <c r="F177" s="743"/>
      <c r="G177" s="289" t="s">
        <v>50</v>
      </c>
      <c r="H177" s="289" t="s">
        <v>51</v>
      </c>
      <c r="I177" s="728"/>
      <c r="J177" s="731"/>
      <c r="K177" s="734"/>
      <c r="L177" s="728"/>
      <c r="M177" s="736"/>
      <c r="N177" s="723"/>
      <c r="O177" s="705"/>
      <c r="P177" s="705"/>
      <c r="Q177" s="705"/>
      <c r="R177" s="722"/>
      <c r="S177" s="675"/>
      <c r="T177" s="705"/>
      <c r="U177" s="705"/>
      <c r="V177" s="724"/>
      <c r="W177" s="723"/>
      <c r="X177" s="705"/>
      <c r="Y177" s="705"/>
      <c r="Z177" s="705"/>
      <c r="AA177" s="705"/>
      <c r="AB177" s="21"/>
      <c r="AC177" s="21"/>
      <c r="AD177" s="21"/>
      <c r="AE177" s="21"/>
      <c r="AF177" s="21"/>
      <c r="AG177" s="21"/>
      <c r="AH177" s="21"/>
      <c r="AI177" s="725"/>
      <c r="AJ177" s="721"/>
      <c r="AK177" s="721"/>
      <c r="AL177" s="297"/>
      <c r="AM177" s="297"/>
      <c r="AN177" s="297"/>
      <c r="AO177" s="297"/>
      <c r="AP177" s="297"/>
      <c r="AQ177" s="297"/>
      <c r="AR177" s="297"/>
      <c r="AS177" s="21"/>
      <c r="AT177" s="21"/>
      <c r="AU177" s="21"/>
      <c r="AV177" s="298"/>
      <c r="AW177" s="297"/>
      <c r="AX177" s="297"/>
      <c r="AY177" s="297"/>
      <c r="AZ177" s="297"/>
      <c r="BA177" s="297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SUM('2:16'!G178)</f>
        <v>0</v>
      </c>
      <c r="H178" s="95">
        <f t="shared" ref="H178:H183" si="27">D178*G178</f>
        <v>0</v>
      </c>
      <c r="I178" s="93">
        <f>SUM('2:16'!I178)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SUM('2:16'!N178)</f>
        <v>0</v>
      </c>
      <c r="O178" s="93">
        <f>SUM('2:16'!O178)</f>
        <v>0</v>
      </c>
      <c r="P178" s="93">
        <f>SUM('2:16'!P178)</f>
        <v>0</v>
      </c>
      <c r="Q178" s="93">
        <f>SUM('2:16'!Q178)</f>
        <v>0</v>
      </c>
      <c r="R178" s="93">
        <f>SUM('2:16'!R178)</f>
        <v>0</v>
      </c>
      <c r="S178" s="93">
        <f>SUM('2:16'!S178)</f>
        <v>0</v>
      </c>
      <c r="T178" s="93">
        <f>SUM('2:16'!T178)</f>
        <v>0</v>
      </c>
      <c r="U178" s="93">
        <f>SUM('2:16'!U178)</f>
        <v>0</v>
      </c>
      <c r="V178" s="196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SUM('2:16'!X178)</f>
        <v>0</v>
      </c>
      <c r="Y178" s="93">
        <f>SUM('2:16'!Y178)</f>
        <v>0</v>
      </c>
      <c r="Z178" s="93">
        <f>SUM('2:16'!Z178)</f>
        <v>0</v>
      </c>
      <c r="AA178" s="93">
        <f>SUM('2:16'!AA178)</f>
        <v>0</v>
      </c>
      <c r="AB178" s="73"/>
      <c r="AC178" s="54"/>
      <c r="AD178" s="300"/>
      <c r="AE178" s="54"/>
      <c r="AF178" s="54"/>
      <c r="AG178" s="54"/>
      <c r="AH178" s="54"/>
      <c r="AI178" s="57"/>
      <c r="AJ178" s="57"/>
      <c r="AK178" s="57"/>
      <c r="AL178" s="299"/>
      <c r="AM178" s="54"/>
      <c r="AN178" s="299"/>
      <c r="AO178" s="29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SUM('2:16'!G179)</f>
        <v>0</v>
      </c>
      <c r="H179" s="95">
        <f t="shared" si="27"/>
        <v>0</v>
      </c>
      <c r="I179" s="93">
        <f>SUM('2:16'!I179)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SUM('2:16'!N179)</f>
        <v>0</v>
      </c>
      <c r="O179" s="93">
        <f>SUM('2:16'!O179)</f>
        <v>0</v>
      </c>
      <c r="P179" s="93">
        <f>SUM('2:16'!P179)</f>
        <v>0</v>
      </c>
      <c r="Q179" s="93">
        <f>SUM('2:16'!Q179)</f>
        <v>0</v>
      </c>
      <c r="R179" s="93">
        <f>SUM('2:16'!R179)</f>
        <v>0</v>
      </c>
      <c r="S179" s="93">
        <f>SUM('2:16'!S179)</f>
        <v>0</v>
      </c>
      <c r="T179" s="93">
        <f>SUM('2:16'!T179)</f>
        <v>0</v>
      </c>
      <c r="U179" s="93">
        <f>SUM('2:16'!U179)</f>
        <v>0</v>
      </c>
      <c r="V179" s="196">
        <f t="shared" si="29"/>
        <v>0</v>
      </c>
      <c r="W179" s="33" t="str">
        <f t="shared" si="30"/>
        <v/>
      </c>
      <c r="X179" s="93">
        <f>SUM('2:16'!X179)</f>
        <v>0</v>
      </c>
      <c r="Y179" s="93">
        <f>SUM('2:16'!Y179)</f>
        <v>0</v>
      </c>
      <c r="Z179" s="93">
        <f>SUM('2:16'!Z179)</f>
        <v>0</v>
      </c>
      <c r="AA179" s="93">
        <f>SUM('2:16'!AA179)</f>
        <v>0</v>
      </c>
      <c r="AB179" s="73"/>
      <c r="AC179" s="54"/>
      <c r="AD179" s="300"/>
      <c r="AE179" s="54"/>
      <c r="AF179" s="54"/>
      <c r="AG179" s="54"/>
      <c r="AH179" s="54"/>
      <c r="AI179" s="57"/>
      <c r="AJ179" s="57"/>
      <c r="AK179" s="57"/>
      <c r="AL179" s="54"/>
      <c r="AM179" s="54"/>
      <c r="AN179" s="299"/>
      <c r="AO179" s="54"/>
      <c r="AP179" s="299"/>
      <c r="AQ179" s="54"/>
      <c r="AR179" s="54"/>
      <c r="AS179" s="299"/>
      <c r="AT179" s="299"/>
      <c r="AU179" s="299"/>
      <c r="AV179" s="299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SUM('2:16'!G180)</f>
        <v>0</v>
      </c>
      <c r="H180" s="95">
        <f t="shared" si="27"/>
        <v>0</v>
      </c>
      <c r="I180" s="93">
        <f>SUM('2:16'!I180)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SUM('2:16'!N180)</f>
        <v>0</v>
      </c>
      <c r="O180" s="93">
        <f>SUM('2:16'!O180)</f>
        <v>0</v>
      </c>
      <c r="P180" s="93">
        <f>SUM('2:16'!P180)</f>
        <v>0</v>
      </c>
      <c r="Q180" s="93">
        <f>SUM('2:16'!Q180)</f>
        <v>0</v>
      </c>
      <c r="R180" s="93">
        <f>SUM('2:16'!R180)</f>
        <v>0</v>
      </c>
      <c r="S180" s="93">
        <f>SUM('2:16'!S180)</f>
        <v>0</v>
      </c>
      <c r="T180" s="93">
        <f>SUM('2:16'!T180)</f>
        <v>0</v>
      </c>
      <c r="U180" s="93">
        <f>SUM('2:16'!U180)</f>
        <v>0</v>
      </c>
      <c r="V180" s="196">
        <f t="shared" si="29"/>
        <v>0</v>
      </c>
      <c r="W180" s="33" t="str">
        <f t="shared" si="30"/>
        <v/>
      </c>
      <c r="X180" s="93">
        <f>SUM('2:16'!X180)</f>
        <v>0</v>
      </c>
      <c r="Y180" s="93">
        <f>SUM('2:16'!Y180)</f>
        <v>0</v>
      </c>
      <c r="Z180" s="93">
        <f>SUM('2:16'!Z180)</f>
        <v>0</v>
      </c>
      <c r="AA180" s="93">
        <f>SUM('2:16'!AA180)</f>
        <v>0</v>
      </c>
      <c r="AB180" s="73"/>
      <c r="AC180" s="54"/>
      <c r="AD180" s="30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9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SUM('2:16'!G181)</f>
        <v>0</v>
      </c>
      <c r="H181" s="95">
        <f t="shared" si="27"/>
        <v>0</v>
      </c>
      <c r="I181" s="93">
        <f>SUM('2:16'!I181)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28"/>
        <v>0</v>
      </c>
      <c r="N181" s="93">
        <f>SUM('2:16'!N181)</f>
        <v>0</v>
      </c>
      <c r="O181" s="93">
        <f>SUM('2:16'!O181)</f>
        <v>0</v>
      </c>
      <c r="P181" s="93">
        <f>SUM('2:16'!P181)</f>
        <v>0</v>
      </c>
      <c r="Q181" s="93">
        <f>SUM('2:16'!Q181)</f>
        <v>0</v>
      </c>
      <c r="R181" s="93">
        <f>SUM('2:16'!R181)</f>
        <v>0</v>
      </c>
      <c r="S181" s="93">
        <f>SUM('2:16'!S181)</f>
        <v>0</v>
      </c>
      <c r="T181" s="93">
        <f>SUM('2:16'!T181)</f>
        <v>0</v>
      </c>
      <c r="U181" s="93">
        <f>SUM('2:16'!U181)</f>
        <v>0</v>
      </c>
      <c r="V181" s="196">
        <f t="shared" si="29"/>
        <v>0</v>
      </c>
      <c r="W181" s="33" t="str">
        <f t="shared" si="30"/>
        <v/>
      </c>
      <c r="X181" s="93">
        <f>SUM('2:16'!X181)</f>
        <v>0</v>
      </c>
      <c r="Y181" s="93">
        <f>SUM('2:16'!Y181)</f>
        <v>0</v>
      </c>
      <c r="Z181" s="93">
        <f>SUM('2:16'!Z181)</f>
        <v>0</v>
      </c>
      <c r="AA181" s="93">
        <f>SUM('2:16'!AA181)</f>
        <v>0</v>
      </c>
      <c r="AB181" s="73"/>
      <c r="AC181" s="54"/>
      <c r="AD181" s="30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SUM('2:16'!G182)</f>
        <v>0</v>
      </c>
      <c r="H182" s="95">
        <f t="shared" si="27"/>
        <v>0</v>
      </c>
      <c r="I182" s="93">
        <f>SUM('2:16'!I182)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SUM('2:16'!N182)</f>
        <v>0</v>
      </c>
      <c r="O182" s="93">
        <f>SUM('2:16'!O182)</f>
        <v>0</v>
      </c>
      <c r="P182" s="93">
        <f>SUM('2:16'!P182)</f>
        <v>0</v>
      </c>
      <c r="Q182" s="93">
        <f>SUM('2:16'!Q182)</f>
        <v>0</v>
      </c>
      <c r="R182" s="93">
        <f>SUM('2:16'!R182)</f>
        <v>0</v>
      </c>
      <c r="S182" s="93">
        <f>SUM('2:16'!S182)</f>
        <v>0</v>
      </c>
      <c r="T182" s="93">
        <f>SUM('2:16'!T182)</f>
        <v>0</v>
      </c>
      <c r="U182" s="93">
        <f>SUM('2:16'!U182)</f>
        <v>0</v>
      </c>
      <c r="V182" s="196">
        <f t="shared" si="29"/>
        <v>0</v>
      </c>
      <c r="W182" s="33" t="str">
        <f t="shared" si="30"/>
        <v/>
      </c>
      <c r="X182" s="93">
        <f>SUM('2:16'!X182)</f>
        <v>0</v>
      </c>
      <c r="Y182" s="93">
        <f>SUM('2:16'!Y182)</f>
        <v>0</v>
      </c>
      <c r="Z182" s="93">
        <f>SUM('2:16'!Z182)</f>
        <v>0</v>
      </c>
      <c r="AA182" s="93">
        <f>SUM('2:16'!AA182)</f>
        <v>0</v>
      </c>
      <c r="AB182" s="73"/>
      <c r="AC182" s="54"/>
      <c r="AD182" s="30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SUM('2:16'!G183)</f>
        <v>0</v>
      </c>
      <c r="H183" s="95">
        <f t="shared" si="27"/>
        <v>0</v>
      </c>
      <c r="I183" s="93">
        <f>SUM('2:16'!I183)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28"/>
        <v>0</v>
      </c>
      <c r="N183" s="93">
        <f>SUM('2:16'!N183)</f>
        <v>0</v>
      </c>
      <c r="O183" s="93">
        <f>SUM('2:16'!O183)</f>
        <v>0</v>
      </c>
      <c r="P183" s="93">
        <f>SUM('2:16'!P183)</f>
        <v>0</v>
      </c>
      <c r="Q183" s="93">
        <f>SUM('2:16'!Q183)</f>
        <v>0</v>
      </c>
      <c r="R183" s="93">
        <f>SUM('2:16'!R183)</f>
        <v>0</v>
      </c>
      <c r="S183" s="93">
        <f>SUM('2:16'!S183)</f>
        <v>0</v>
      </c>
      <c r="T183" s="93">
        <f>SUM('2:16'!T183)</f>
        <v>0</v>
      </c>
      <c r="U183" s="93">
        <f>SUM('2:16'!U183)</f>
        <v>0</v>
      </c>
      <c r="V183" s="196">
        <f t="shared" si="29"/>
        <v>0</v>
      </c>
      <c r="W183" s="33" t="str">
        <f t="shared" si="30"/>
        <v/>
      </c>
      <c r="X183" s="93">
        <f>SUM('2:16'!X183)</f>
        <v>0</v>
      </c>
      <c r="Y183" s="93">
        <f>SUM('2:16'!Y183)</f>
        <v>0</v>
      </c>
      <c r="Z183" s="93">
        <f>SUM('2:16'!Z183)</f>
        <v>0</v>
      </c>
      <c r="AA183" s="93">
        <f>SUM('2:16'!AA183)</f>
        <v>0</v>
      </c>
      <c r="AB183" s="73"/>
      <c r="AC183" s="54"/>
      <c r="AD183" s="30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SUM('2:16'!G184)</f>
        <v>0</v>
      </c>
      <c r="H184" s="95">
        <f>D184*G184</f>
        <v>0</v>
      </c>
      <c r="I184" s="93">
        <f>SUM('2:16'!I184)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SUM('2:16'!N184)</f>
        <v>0</v>
      </c>
      <c r="O184" s="93">
        <f>SUM('2:16'!O184)</f>
        <v>0</v>
      </c>
      <c r="P184" s="93">
        <f>SUM('2:16'!P184)</f>
        <v>0</v>
      </c>
      <c r="Q184" s="93">
        <f>SUM('2:16'!Q184)</f>
        <v>0</v>
      </c>
      <c r="R184" s="93">
        <f>SUM('2:16'!R184)</f>
        <v>0</v>
      </c>
      <c r="S184" s="93">
        <f>SUM('2:16'!S184)</f>
        <v>0</v>
      </c>
      <c r="T184" s="93">
        <f>SUM('2:16'!T184)</f>
        <v>0</v>
      </c>
      <c r="U184" s="93">
        <f>SUM('2:16'!U184)</f>
        <v>0</v>
      </c>
      <c r="V184" s="196">
        <f t="shared" si="29"/>
        <v>0</v>
      </c>
      <c r="W184" s="33" t="str">
        <f t="shared" si="30"/>
        <v/>
      </c>
      <c r="X184" s="93">
        <f>SUM('2:16'!X184)</f>
        <v>0</v>
      </c>
      <c r="Y184" s="93">
        <f>SUM('2:16'!Y184)</f>
        <v>0</v>
      </c>
      <c r="Z184" s="93">
        <f>SUM('2:16'!Z184)</f>
        <v>0</v>
      </c>
      <c r="AA184" s="93">
        <f>SUM('2:16'!AA184)</f>
        <v>0</v>
      </c>
      <c r="AB184" s="73"/>
      <c r="AC184" s="54"/>
      <c r="AD184" s="30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SUM('2:16'!G185)</f>
        <v>0</v>
      </c>
      <c r="H185" s="95">
        <f t="shared" ref="H185:H198" si="31">D185*G185</f>
        <v>0</v>
      </c>
      <c r="I185" s="93">
        <f>SUM('2:16'!I185)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SUM('2:16'!N185)</f>
        <v>0</v>
      </c>
      <c r="O185" s="93">
        <f>SUM('2:16'!O185)</f>
        <v>0</v>
      </c>
      <c r="P185" s="93">
        <f>SUM('2:16'!P185)</f>
        <v>0</v>
      </c>
      <c r="Q185" s="93">
        <f>SUM('2:16'!Q185)</f>
        <v>0</v>
      </c>
      <c r="R185" s="93">
        <f>SUM('2:16'!R185)</f>
        <v>0</v>
      </c>
      <c r="S185" s="93">
        <f>SUM('2:16'!S185)</f>
        <v>0</v>
      </c>
      <c r="T185" s="93">
        <f>SUM('2:16'!T185)</f>
        <v>0</v>
      </c>
      <c r="U185" s="93">
        <f>SUM('2:16'!U185)</f>
        <v>0</v>
      </c>
      <c r="V185" s="196">
        <f t="shared" si="29"/>
        <v>0</v>
      </c>
      <c r="W185" s="33" t="str">
        <f t="shared" si="30"/>
        <v/>
      </c>
      <c r="X185" s="93">
        <f>SUM('2:16'!X185)</f>
        <v>0</v>
      </c>
      <c r="Y185" s="93">
        <f>SUM('2:16'!Y185)</f>
        <v>0</v>
      </c>
      <c r="Z185" s="93">
        <f>SUM('2:16'!Z185)</f>
        <v>0</v>
      </c>
      <c r="AA185" s="93">
        <f>SUM('2:16'!AA185)</f>
        <v>0</v>
      </c>
      <c r="AB185" s="73"/>
      <c r="AC185" s="54"/>
      <c r="AD185" s="30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SUM('2:16'!G186)</f>
        <v>0</v>
      </c>
      <c r="H186" s="95">
        <f t="shared" si="31"/>
        <v>0</v>
      </c>
      <c r="I186" s="93">
        <f>SUM('2:16'!I186)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SUM('2:16'!N186)</f>
        <v>0</v>
      </c>
      <c r="O186" s="93">
        <f>SUM('2:16'!O186)</f>
        <v>0</v>
      </c>
      <c r="P186" s="93">
        <f>SUM('2:16'!P186)</f>
        <v>0</v>
      </c>
      <c r="Q186" s="93">
        <f>SUM('2:16'!Q186)</f>
        <v>0</v>
      </c>
      <c r="R186" s="93">
        <f>SUM('2:16'!R186)</f>
        <v>0</v>
      </c>
      <c r="S186" s="93">
        <f>SUM('2:16'!S186)</f>
        <v>0</v>
      </c>
      <c r="T186" s="93">
        <f>SUM('2:16'!T186)</f>
        <v>0</v>
      </c>
      <c r="U186" s="93">
        <f>SUM('2:16'!U186)</f>
        <v>0</v>
      </c>
      <c r="V186" s="196">
        <f t="shared" si="29"/>
        <v>0</v>
      </c>
      <c r="W186" s="33" t="str">
        <f t="shared" si="30"/>
        <v/>
      </c>
      <c r="X186" s="93">
        <f>SUM('2:16'!X186)</f>
        <v>0</v>
      </c>
      <c r="Y186" s="93">
        <f>SUM('2:16'!Y186)</f>
        <v>0</v>
      </c>
      <c r="Z186" s="93">
        <f>SUM('2:16'!Z186)</f>
        <v>0</v>
      </c>
      <c r="AA186" s="93">
        <f>SUM('2:16'!AA186)</f>
        <v>0</v>
      </c>
      <c r="AB186" s="73"/>
      <c r="AC186" s="54"/>
      <c r="AD186" s="300"/>
      <c r="AE186" s="54"/>
      <c r="AF186" s="54"/>
      <c r="AG186" s="54"/>
      <c r="AH186" s="54"/>
      <c r="AI186" s="57"/>
      <c r="AJ186" s="57"/>
      <c r="AK186" s="57"/>
      <c r="AL186" s="299"/>
      <c r="AM186" s="54"/>
      <c r="AN186" s="54"/>
      <c r="AO186" s="54"/>
      <c r="AP186" s="299"/>
      <c r="AQ186" s="299"/>
      <c r="AR186" s="29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SUM('2:16'!G187)</f>
        <v>0</v>
      </c>
      <c r="H187" s="95">
        <f t="shared" si="31"/>
        <v>0</v>
      </c>
      <c r="I187" s="93">
        <f>SUM('2:16'!I187)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SUM('2:16'!N187)</f>
        <v>0</v>
      </c>
      <c r="O187" s="93">
        <f>SUM('2:16'!O187)</f>
        <v>0</v>
      </c>
      <c r="P187" s="93">
        <f>SUM('2:16'!P187)</f>
        <v>0</v>
      </c>
      <c r="Q187" s="93">
        <f>SUM('2:16'!Q187)</f>
        <v>0</v>
      </c>
      <c r="R187" s="93">
        <f>SUM('2:16'!R187)</f>
        <v>0</v>
      </c>
      <c r="S187" s="93">
        <f>SUM('2:16'!S187)</f>
        <v>0</v>
      </c>
      <c r="T187" s="93">
        <f>SUM('2:16'!T187)</f>
        <v>0</v>
      </c>
      <c r="U187" s="93">
        <f>SUM('2:16'!U187)</f>
        <v>0</v>
      </c>
      <c r="V187" s="196">
        <f t="shared" si="29"/>
        <v>0</v>
      </c>
      <c r="W187" s="33" t="str">
        <f t="shared" si="30"/>
        <v/>
      </c>
      <c r="X187" s="93">
        <f>SUM('2:16'!X187)</f>
        <v>0</v>
      </c>
      <c r="Y187" s="93">
        <f>SUM('2:16'!Y187)</f>
        <v>0</v>
      </c>
      <c r="Z187" s="93">
        <f>SUM('2:16'!Z187)</f>
        <v>0</v>
      </c>
      <c r="AA187" s="93">
        <f>SUM('2:16'!AA187)</f>
        <v>0</v>
      </c>
      <c r="AB187" s="73"/>
      <c r="AC187" s="54"/>
      <c r="AD187" s="30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SUM('2:16'!G188)</f>
        <v>0</v>
      </c>
      <c r="H188" s="95">
        <f t="shared" si="31"/>
        <v>0</v>
      </c>
      <c r="I188" s="93">
        <f>SUM('2:16'!I188)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SUM('2:16'!N188)</f>
        <v>0</v>
      </c>
      <c r="O188" s="93">
        <f>SUM('2:16'!O188)</f>
        <v>0</v>
      </c>
      <c r="P188" s="93">
        <f>SUM('2:16'!P188)</f>
        <v>0</v>
      </c>
      <c r="Q188" s="93">
        <f>SUM('2:16'!Q188)</f>
        <v>0</v>
      </c>
      <c r="R188" s="93">
        <f>SUM('2:16'!R188)</f>
        <v>0</v>
      </c>
      <c r="S188" s="93">
        <f>SUM('2:16'!S188)</f>
        <v>0</v>
      </c>
      <c r="T188" s="93">
        <f>SUM('2:16'!T188)</f>
        <v>0</v>
      </c>
      <c r="U188" s="93">
        <f>SUM('2:16'!U188)</f>
        <v>0</v>
      </c>
      <c r="V188" s="196">
        <f t="shared" si="29"/>
        <v>0</v>
      </c>
      <c r="W188" s="33" t="str">
        <f t="shared" si="30"/>
        <v/>
      </c>
      <c r="X188" s="93">
        <f>SUM('2:16'!X188)</f>
        <v>0</v>
      </c>
      <c r="Y188" s="93">
        <f>SUM('2:16'!Y188)</f>
        <v>0</v>
      </c>
      <c r="Z188" s="93">
        <f>SUM('2:16'!Z188)</f>
        <v>0</v>
      </c>
      <c r="AA188" s="93">
        <f>SUM('2:16'!AA188)</f>
        <v>0</v>
      </c>
      <c r="AB188" s="73"/>
      <c r="AC188" s="54"/>
      <c r="AD188" s="30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380</v>
      </c>
      <c r="D189" s="107"/>
      <c r="E189" s="17"/>
      <c r="F189" s="6"/>
      <c r="G189" s="93">
        <f>SUM('2:16'!G189)</f>
        <v>0</v>
      </c>
      <c r="H189" s="95">
        <f t="shared" si="31"/>
        <v>0</v>
      </c>
      <c r="I189" s="93">
        <f>SUM('2:16'!I189)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SUM('2:16'!N189)</f>
        <v>0</v>
      </c>
      <c r="O189" s="93">
        <f>SUM('2:16'!O189)</f>
        <v>0</v>
      </c>
      <c r="P189" s="93">
        <f>SUM('2:16'!P189)</f>
        <v>0</v>
      </c>
      <c r="Q189" s="93">
        <f>SUM('2:16'!Q189)</f>
        <v>0</v>
      </c>
      <c r="R189" s="93">
        <f>SUM('2:16'!R189)</f>
        <v>0</v>
      </c>
      <c r="S189" s="93">
        <f>SUM('2:16'!S189)</f>
        <v>0</v>
      </c>
      <c r="T189" s="93">
        <f>SUM('2:16'!T189)</f>
        <v>0</v>
      </c>
      <c r="U189" s="93">
        <f>SUM('2:16'!U189)</f>
        <v>0</v>
      </c>
      <c r="V189" s="196">
        <f t="shared" si="29"/>
        <v>0</v>
      </c>
      <c r="W189" s="33" t="str">
        <f t="shared" si="30"/>
        <v/>
      </c>
      <c r="X189" s="93">
        <f>SUM('2:16'!X189)</f>
        <v>0</v>
      </c>
      <c r="Y189" s="93">
        <f>SUM('2:16'!Y189)</f>
        <v>0</v>
      </c>
      <c r="Z189" s="93">
        <f>SUM('2:16'!Z189)</f>
        <v>0</v>
      </c>
      <c r="AA189" s="93">
        <f>SUM('2:16'!AA189)</f>
        <v>0</v>
      </c>
      <c r="AB189" s="73"/>
      <c r="AC189" s="54"/>
      <c r="AD189" s="30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381</v>
      </c>
      <c r="D190" s="107">
        <v>5.0599999999999996</v>
      </c>
      <c r="E190" s="17"/>
      <c r="F190" s="6"/>
      <c r="G190" s="93">
        <f>SUM('2:16'!G190)</f>
        <v>0</v>
      </c>
      <c r="H190" s="95">
        <f t="shared" si="31"/>
        <v>0</v>
      </c>
      <c r="I190" s="93">
        <f>SUM('2:16'!I190)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SUM('2:16'!N190)</f>
        <v>0</v>
      </c>
      <c r="O190" s="93">
        <f>SUM('2:16'!O190)</f>
        <v>0</v>
      </c>
      <c r="P190" s="93">
        <f>SUM('2:16'!P190)</f>
        <v>0</v>
      </c>
      <c r="Q190" s="93">
        <f>SUM('2:16'!Q190)</f>
        <v>0</v>
      </c>
      <c r="R190" s="93">
        <f>SUM('2:16'!R190)</f>
        <v>0</v>
      </c>
      <c r="S190" s="93">
        <f>SUM('2:16'!S190)</f>
        <v>0</v>
      </c>
      <c r="T190" s="93">
        <f>SUM('2:16'!T190)</f>
        <v>0</v>
      </c>
      <c r="U190" s="93">
        <f>SUM('2:16'!U190)</f>
        <v>0</v>
      </c>
      <c r="V190" s="196">
        <f>SUM(X190:AA190)</f>
        <v>0</v>
      </c>
      <c r="W190" s="33" t="str">
        <f>IF(ISERROR(V190/G190),"",V190/G190)</f>
        <v/>
      </c>
      <c r="X190" s="93">
        <f>SUM('2:16'!X190)</f>
        <v>0</v>
      </c>
      <c r="Y190" s="93">
        <f>SUM('2:16'!Y190)</f>
        <v>0</v>
      </c>
      <c r="Z190" s="93">
        <f>SUM('2:16'!Z190)</f>
        <v>0</v>
      </c>
      <c r="AA190" s="93">
        <f>SUM('2:16'!AA190)</f>
        <v>0</v>
      </c>
      <c r="AB190" s="73"/>
      <c r="AC190" s="54"/>
      <c r="AD190" s="30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SUM('2:16'!G191)</f>
        <v>0</v>
      </c>
      <c r="H191" s="95">
        <f t="shared" si="31"/>
        <v>0</v>
      </c>
      <c r="I191" s="93">
        <f>SUM('2:16'!I191)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SUM('2:16'!N191)</f>
        <v>0</v>
      </c>
      <c r="O191" s="93">
        <f>SUM('2:16'!O191)</f>
        <v>0</v>
      </c>
      <c r="P191" s="93">
        <f>SUM('2:16'!P191)</f>
        <v>0</v>
      </c>
      <c r="Q191" s="93">
        <f>SUM('2:16'!Q191)</f>
        <v>0</v>
      </c>
      <c r="R191" s="93">
        <f>SUM('2:16'!R191)</f>
        <v>0</v>
      </c>
      <c r="S191" s="93">
        <f>SUM('2:16'!S191)</f>
        <v>0</v>
      </c>
      <c r="T191" s="93">
        <f>SUM('2:16'!T191)</f>
        <v>0</v>
      </c>
      <c r="U191" s="93">
        <f>SUM('2:16'!U191)</f>
        <v>0</v>
      </c>
      <c r="V191" s="196">
        <f>SUM(X191:AA191)</f>
        <v>0</v>
      </c>
      <c r="W191" s="33" t="str">
        <f>IF(ISERROR(V191/G191),"",V191/G191)</f>
        <v/>
      </c>
      <c r="X191" s="93">
        <f>SUM('2:16'!X191)</f>
        <v>0</v>
      </c>
      <c r="Y191" s="93">
        <f>SUM('2:16'!Y191)</f>
        <v>0</v>
      </c>
      <c r="Z191" s="93">
        <f>SUM('2:16'!Z191)</f>
        <v>0</v>
      </c>
      <c r="AA191" s="93">
        <f>SUM('2:16'!AA191)</f>
        <v>0</v>
      </c>
      <c r="AB191" s="73"/>
      <c r="AC191" s="54"/>
      <c r="AD191" s="30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SUM('2:16'!G192)</f>
        <v>0</v>
      </c>
      <c r="H192" s="95">
        <f t="shared" si="31"/>
        <v>0</v>
      </c>
      <c r="I192" s="93">
        <f>SUM('2:16'!I192)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SUM('2:16'!N192)</f>
        <v>0</v>
      </c>
      <c r="O192" s="93">
        <f>SUM('2:16'!O192)</f>
        <v>0</v>
      </c>
      <c r="P192" s="93">
        <f>SUM('2:16'!P192)</f>
        <v>0</v>
      </c>
      <c r="Q192" s="93">
        <f>SUM('2:16'!Q192)</f>
        <v>0</v>
      </c>
      <c r="R192" s="93">
        <f>SUM('2:16'!R192)</f>
        <v>0</v>
      </c>
      <c r="S192" s="93">
        <f>SUM('2:16'!S192)</f>
        <v>0</v>
      </c>
      <c r="T192" s="93">
        <f>SUM('2:16'!T192)</f>
        <v>0</v>
      </c>
      <c r="U192" s="93">
        <f>SUM('2:16'!U192)</f>
        <v>0</v>
      </c>
      <c r="V192" s="196">
        <f>SUM(X192:AA192)</f>
        <v>0</v>
      </c>
      <c r="W192" s="33" t="str">
        <f>IF(ISERROR(V192/G192),"",V192/G192)</f>
        <v/>
      </c>
      <c r="X192" s="93">
        <f>SUM('2:16'!X192)</f>
        <v>0</v>
      </c>
      <c r="Y192" s="93">
        <f>SUM('2:16'!Y192)</f>
        <v>0</v>
      </c>
      <c r="Z192" s="93">
        <f>SUM('2:16'!Z192)</f>
        <v>0</v>
      </c>
      <c r="AA192" s="93">
        <f>SUM('2:16'!AA192)</f>
        <v>0</v>
      </c>
      <c r="AB192" s="73"/>
      <c r="AC192" s="54"/>
      <c r="AD192" s="30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287" t="s">
        <v>190</v>
      </c>
      <c r="D193" s="107">
        <v>4.8</v>
      </c>
      <c r="E193" s="17"/>
      <c r="F193" s="6"/>
      <c r="G193" s="93">
        <f>SUM('2:16'!G193)</f>
        <v>0</v>
      </c>
      <c r="H193" s="95">
        <f t="shared" si="31"/>
        <v>0</v>
      </c>
      <c r="I193" s="93">
        <f>SUM('2:16'!I193)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SUM('2:16'!N193)</f>
        <v>0</v>
      </c>
      <c r="O193" s="93">
        <f>SUM('2:16'!O193)</f>
        <v>0</v>
      </c>
      <c r="P193" s="93">
        <f>SUM('2:16'!P193)</f>
        <v>0</v>
      </c>
      <c r="Q193" s="93">
        <f>SUM('2:16'!Q193)</f>
        <v>0</v>
      </c>
      <c r="R193" s="93">
        <f>SUM('2:16'!R193)</f>
        <v>0</v>
      </c>
      <c r="S193" s="93">
        <f>SUM('2:16'!S193)</f>
        <v>0</v>
      </c>
      <c r="T193" s="93">
        <f>SUM('2:16'!T193)</f>
        <v>0</v>
      </c>
      <c r="U193" s="93">
        <f>SUM('2:16'!U193)</f>
        <v>0</v>
      </c>
      <c r="V193" s="196">
        <f>SUM(X193:AA193)</f>
        <v>0</v>
      </c>
      <c r="W193" s="33" t="str">
        <f>IF(ISERROR(V193/G193),"",V193/G193)</f>
        <v/>
      </c>
      <c r="X193" s="93">
        <f>SUM('2:16'!X193)</f>
        <v>0</v>
      </c>
      <c r="Y193" s="93">
        <f>SUM('2:16'!Y193)</f>
        <v>0</v>
      </c>
      <c r="Z193" s="93">
        <f>SUM('2:16'!Z193)</f>
        <v>0</v>
      </c>
      <c r="AA193" s="93">
        <f>SUM('2:16'!AA193)</f>
        <v>0</v>
      </c>
      <c r="AB193" s="73"/>
      <c r="AC193" s="54"/>
      <c r="AD193" s="30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287" t="s">
        <v>187</v>
      </c>
      <c r="D194" s="107">
        <v>4.8</v>
      </c>
      <c r="E194" s="17"/>
      <c r="F194" s="13"/>
      <c r="G194" s="93">
        <f>SUM('2:16'!G194)</f>
        <v>0</v>
      </c>
      <c r="H194" s="95">
        <f t="shared" si="31"/>
        <v>0</v>
      </c>
      <c r="I194" s="93">
        <f>SUM('2:16'!I194)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SUM('2:16'!N194)</f>
        <v>0</v>
      </c>
      <c r="O194" s="93">
        <f>SUM('2:16'!O194)</f>
        <v>0</v>
      </c>
      <c r="P194" s="93">
        <f>SUM('2:16'!P194)</f>
        <v>0</v>
      </c>
      <c r="Q194" s="93">
        <f>SUM('2:16'!Q194)</f>
        <v>0</v>
      </c>
      <c r="R194" s="93">
        <f>SUM('2:16'!R194)</f>
        <v>0</v>
      </c>
      <c r="S194" s="93">
        <f>SUM('2:16'!S194)</f>
        <v>0</v>
      </c>
      <c r="T194" s="93">
        <f>SUM('2:16'!T194)</f>
        <v>0</v>
      </c>
      <c r="U194" s="93">
        <f>SUM('2:16'!U194)</f>
        <v>0</v>
      </c>
      <c r="V194" s="196">
        <f>SUM(X194:AA194)</f>
        <v>0</v>
      </c>
      <c r="W194" s="33" t="str">
        <f>IF(ISERROR(V194/G194),"",V194/G194)</f>
        <v/>
      </c>
      <c r="X194" s="93">
        <f>SUM('2:16'!X194)</f>
        <v>0</v>
      </c>
      <c r="Y194" s="93">
        <f>SUM('2:16'!Y194)</f>
        <v>0</v>
      </c>
      <c r="Z194" s="93">
        <f>SUM('2:16'!Z194)</f>
        <v>0</v>
      </c>
      <c r="AA194" s="93">
        <f>SUM('2:16'!AA194)</f>
        <v>0</v>
      </c>
      <c r="AB194" s="73"/>
      <c r="AC194" s="54"/>
      <c r="AD194" s="30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287" t="s">
        <v>179</v>
      </c>
      <c r="D195" s="107">
        <v>4.8</v>
      </c>
      <c r="E195" s="17"/>
      <c r="F195" s="13"/>
      <c r="G195" s="93">
        <f>SUM('2:16'!G195)</f>
        <v>0</v>
      </c>
      <c r="H195" s="95">
        <f t="shared" si="31"/>
        <v>0</v>
      </c>
      <c r="I195" s="93">
        <f>SUM('2:16'!I195)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SUM('2:16'!N195)</f>
        <v>0</v>
      </c>
      <c r="O195" s="93">
        <f>SUM('2:16'!O195)</f>
        <v>0</v>
      </c>
      <c r="P195" s="93">
        <f>SUM('2:16'!P195)</f>
        <v>0</v>
      </c>
      <c r="Q195" s="93">
        <f>SUM('2:16'!Q195)</f>
        <v>0</v>
      </c>
      <c r="R195" s="93">
        <f>SUM('2:16'!R195)</f>
        <v>0</v>
      </c>
      <c r="S195" s="93">
        <f>SUM('2:16'!S195)</f>
        <v>0</v>
      </c>
      <c r="T195" s="93">
        <f>SUM('2:16'!T195)</f>
        <v>0</v>
      </c>
      <c r="U195" s="93">
        <f>SUM('2:16'!U195)</f>
        <v>0</v>
      </c>
      <c r="V195" s="196"/>
      <c r="W195" s="33"/>
      <c r="X195" s="93">
        <f>SUM('2:16'!X195)</f>
        <v>0</v>
      </c>
      <c r="Y195" s="93">
        <f>SUM('2:16'!Y195)</f>
        <v>0</v>
      </c>
      <c r="Z195" s="93">
        <f>SUM('2:16'!Z195)</f>
        <v>0</v>
      </c>
      <c r="AA195" s="93">
        <f>SUM('2:16'!AA195)</f>
        <v>0</v>
      </c>
      <c r="AB195" s="73"/>
      <c r="AC195" s="54"/>
      <c r="AD195" s="30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287" t="s">
        <v>199</v>
      </c>
      <c r="D196" s="107">
        <v>4.8</v>
      </c>
      <c r="E196" s="17"/>
      <c r="F196" s="13"/>
      <c r="G196" s="93">
        <f>SUM('2:16'!G196)</f>
        <v>0</v>
      </c>
      <c r="H196" s="95">
        <f t="shared" si="31"/>
        <v>0</v>
      </c>
      <c r="I196" s="93">
        <f>SUM('2:16'!I196)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SUM('2:16'!N196)</f>
        <v>0</v>
      </c>
      <c r="O196" s="93">
        <f>SUM('2:16'!O196)</f>
        <v>0</v>
      </c>
      <c r="P196" s="93">
        <f>SUM('2:16'!P196)</f>
        <v>0</v>
      </c>
      <c r="Q196" s="93">
        <f>SUM('2:16'!Q196)</f>
        <v>0</v>
      </c>
      <c r="R196" s="93">
        <f>SUM('2:16'!R196)</f>
        <v>0</v>
      </c>
      <c r="S196" s="93">
        <f>SUM('2:16'!S196)</f>
        <v>0</v>
      </c>
      <c r="T196" s="93">
        <f>SUM('2:16'!T196)</f>
        <v>0</v>
      </c>
      <c r="U196" s="93">
        <f>SUM('2:16'!U196)</f>
        <v>0</v>
      </c>
      <c r="V196" s="196"/>
      <c r="W196" s="33"/>
      <c r="X196" s="93">
        <f>SUM('2:16'!X196)</f>
        <v>0</v>
      </c>
      <c r="Y196" s="93">
        <f>SUM('2:16'!Y196)</f>
        <v>0</v>
      </c>
      <c r="Z196" s="93">
        <f>SUM('2:16'!Z196)</f>
        <v>0</v>
      </c>
      <c r="AA196" s="93">
        <f>SUM('2:16'!AA196)</f>
        <v>0</v>
      </c>
      <c r="AB196" s="73"/>
      <c r="AC196" s="54"/>
      <c r="AD196" s="30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SUM('2:16'!G197)</f>
        <v>0</v>
      </c>
      <c r="H197" s="95">
        <f t="shared" si="31"/>
        <v>0</v>
      </c>
      <c r="I197" s="93">
        <f>SUM('2:16'!I197)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SUM('2:16'!N197)</f>
        <v>0</v>
      </c>
      <c r="O197" s="93">
        <f>SUM('2:16'!O197)</f>
        <v>0</v>
      </c>
      <c r="P197" s="93">
        <f>SUM('2:16'!P197)</f>
        <v>0</v>
      </c>
      <c r="Q197" s="93">
        <f>SUM('2:16'!Q197)</f>
        <v>0</v>
      </c>
      <c r="R197" s="93">
        <f>SUM('2:16'!R197)</f>
        <v>0</v>
      </c>
      <c r="S197" s="93">
        <f>SUM('2:16'!S197)</f>
        <v>0</v>
      </c>
      <c r="T197" s="93">
        <f>SUM('2:16'!T197)</f>
        <v>0</v>
      </c>
      <c r="U197" s="93">
        <f>SUM('2:16'!U197)</f>
        <v>0</v>
      </c>
      <c r="V197" s="196"/>
      <c r="W197" s="33"/>
      <c r="X197" s="93">
        <f>SUM('2:16'!X197)</f>
        <v>0</v>
      </c>
      <c r="Y197" s="93">
        <f>SUM('2:16'!Y197)</f>
        <v>0</v>
      </c>
      <c r="Z197" s="93">
        <f>SUM('2:16'!Z197)</f>
        <v>0</v>
      </c>
      <c r="AA197" s="93">
        <f>SUM('2:16'!AA197)</f>
        <v>0</v>
      </c>
      <c r="AB197" s="73"/>
      <c r="AC197" s="54"/>
      <c r="AD197" s="30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SUM('2:16'!G198)</f>
        <v>0</v>
      </c>
      <c r="H198" s="95">
        <f t="shared" si="31"/>
        <v>0</v>
      </c>
      <c r="I198" s="93">
        <f>SUM('2:16'!I198)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SUM('2:16'!N198)</f>
        <v>0</v>
      </c>
      <c r="O198" s="93">
        <f>SUM('2:16'!O198)</f>
        <v>0</v>
      </c>
      <c r="P198" s="93">
        <f>SUM('2:16'!P198)</f>
        <v>0</v>
      </c>
      <c r="Q198" s="93">
        <f>SUM('2:16'!Q198)</f>
        <v>0</v>
      </c>
      <c r="R198" s="93">
        <f>SUM('2:16'!R198)</f>
        <v>0</v>
      </c>
      <c r="S198" s="93">
        <f>SUM('2:16'!S198)</f>
        <v>0</v>
      </c>
      <c r="T198" s="93">
        <f>SUM('2:16'!T198)</f>
        <v>0</v>
      </c>
      <c r="U198" s="93">
        <f>SUM('2:16'!U198)</f>
        <v>0</v>
      </c>
      <c r="V198" s="196"/>
      <c r="W198" s="33"/>
      <c r="X198" s="93">
        <f>SUM('2:16'!X198)</f>
        <v>0</v>
      </c>
      <c r="Y198" s="93">
        <f>SUM('2:16'!Y198)</f>
        <v>0</v>
      </c>
      <c r="Z198" s="93">
        <f>SUM('2:16'!Z198)</f>
        <v>0</v>
      </c>
      <c r="AA198" s="93">
        <f>SUM('2:16'!AA198)</f>
        <v>0</v>
      </c>
      <c r="AB198" s="73"/>
      <c r="AC198" s="54"/>
      <c r="AD198" s="30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718" t="s">
        <v>70</v>
      </c>
      <c r="B199" s="719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3">SUM(M178:M198)</f>
        <v>0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SUM('2:16'!G200)</f>
        <v>0</v>
      </c>
      <c r="H200" s="293">
        <f t="shared" ref="H200:H256" si="34">D200*G200</f>
        <v>0</v>
      </c>
      <c r="I200" s="93">
        <f>SUM('2:16'!I200)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SUM('2:16'!N200)</f>
        <v>0</v>
      </c>
      <c r="O200" s="93">
        <f>SUM('2:16'!O200)</f>
        <v>0</v>
      </c>
      <c r="P200" s="93">
        <f>SUM('2:16'!P200)</f>
        <v>0</v>
      </c>
      <c r="Q200" s="93">
        <f>SUM('2:16'!Q200)</f>
        <v>0</v>
      </c>
      <c r="R200" s="93">
        <f>SUM('2:16'!R200)</f>
        <v>0</v>
      </c>
      <c r="S200" s="93">
        <f>SUM('2:16'!S200)</f>
        <v>0</v>
      </c>
      <c r="T200" s="93">
        <f>SUM('2:16'!T200)</f>
        <v>0</v>
      </c>
      <c r="U200" s="93">
        <f>SUM('2:16'!U200)</f>
        <v>0</v>
      </c>
      <c r="V200" s="196">
        <f>SUM(X200:AA200)</f>
        <v>0</v>
      </c>
      <c r="W200" s="33" t="str">
        <f>IF(ISERROR(V200/G200),"",V200/G200)</f>
        <v/>
      </c>
      <c r="X200" s="93">
        <f>SUM('2:16'!X200)</f>
        <v>0</v>
      </c>
      <c r="Y200" s="93">
        <f>SUM('2:16'!Y200)</f>
        <v>0</v>
      </c>
      <c r="Z200" s="93">
        <f>SUM('2:16'!Z200)</f>
        <v>0</v>
      </c>
      <c r="AA200" s="93">
        <f>SUM('2:16'!AA200)</f>
        <v>0</v>
      </c>
      <c r="AB200" s="25"/>
      <c r="AC200" s="54"/>
      <c r="AD200" s="30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426</v>
      </c>
      <c r="C201" s="177" t="s">
        <v>428</v>
      </c>
      <c r="D201" s="17">
        <v>5.03</v>
      </c>
      <c r="E201" s="17"/>
      <c r="F201" s="6"/>
      <c r="G201" s="93">
        <f>SUM('2:16'!G201)</f>
        <v>0</v>
      </c>
      <c r="H201" s="293">
        <f t="shared" si="34"/>
        <v>0</v>
      </c>
      <c r="I201" s="93">
        <f>SUM('2:16'!I201)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0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SUM('2:16'!G202)</f>
        <v>0</v>
      </c>
      <c r="H202" s="293">
        <f t="shared" si="34"/>
        <v>0</v>
      </c>
      <c r="I202" s="93">
        <f>SUM('2:16'!I202)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SUM('2:16'!N202)</f>
        <v>0</v>
      </c>
      <c r="O202" s="93">
        <f>SUM('2:16'!O202)</f>
        <v>0</v>
      </c>
      <c r="P202" s="93">
        <f>SUM('2:16'!P202)</f>
        <v>0</v>
      </c>
      <c r="Q202" s="93">
        <f>SUM('2:16'!Q202)</f>
        <v>0</v>
      </c>
      <c r="R202" s="93">
        <f>SUM('2:16'!R202)</f>
        <v>0</v>
      </c>
      <c r="S202" s="93">
        <f>SUM('2:16'!S202)</f>
        <v>0</v>
      </c>
      <c r="T202" s="93">
        <f>SUM('2:16'!T202)</f>
        <v>0</v>
      </c>
      <c r="U202" s="93">
        <f>SUM('2:16'!U202)</f>
        <v>0</v>
      </c>
      <c r="V202" s="196">
        <f>SUM(X202:AA202)</f>
        <v>0</v>
      </c>
      <c r="W202" s="33" t="str">
        <f>IF(ISERROR(V202/G202),"",V202/G202)</f>
        <v/>
      </c>
      <c r="X202" s="93">
        <f>SUM('2:16'!X202)</f>
        <v>0</v>
      </c>
      <c r="Y202" s="93">
        <f>SUM('2:16'!Y202)</f>
        <v>0</v>
      </c>
      <c r="Z202" s="93">
        <f>SUM('2:16'!Z202)</f>
        <v>0</v>
      </c>
      <c r="AA202" s="93">
        <f>SUM('2:16'!AA202)</f>
        <v>0</v>
      </c>
      <c r="AB202" s="25"/>
      <c r="AC202" s="54"/>
      <c r="AD202" s="30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SUM('2:16'!G203)</f>
        <v>0</v>
      </c>
      <c r="H203" s="293">
        <f t="shared" si="34"/>
        <v>0</v>
      </c>
      <c r="I203" s="93">
        <f>SUM('2:16'!I203)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SUM('2:16'!N203)</f>
        <v>0</v>
      </c>
      <c r="O203" s="93">
        <f>SUM('2:16'!O203)</f>
        <v>0</v>
      </c>
      <c r="P203" s="93">
        <f>SUM('2:16'!P203)</f>
        <v>0</v>
      </c>
      <c r="Q203" s="93">
        <f>SUM('2:16'!Q203)</f>
        <v>0</v>
      </c>
      <c r="R203" s="93">
        <f>SUM('2:16'!R203)</f>
        <v>0</v>
      </c>
      <c r="S203" s="93">
        <f>SUM('2:16'!S203)</f>
        <v>0</v>
      </c>
      <c r="T203" s="93">
        <f>SUM('2:16'!T203)</f>
        <v>0</v>
      </c>
      <c r="U203" s="93">
        <f>SUM('2:16'!U203)</f>
        <v>0</v>
      </c>
      <c r="V203" s="196">
        <f>SUM(X203:AA203)</f>
        <v>0</v>
      </c>
      <c r="W203" s="33" t="str">
        <f>IF(ISERROR(V203/G203),"",V203/G203)</f>
        <v/>
      </c>
      <c r="X203" s="93">
        <f>SUM('2:16'!X203)</f>
        <v>0</v>
      </c>
      <c r="Y203" s="93">
        <f>SUM('2:16'!Y203)</f>
        <v>0</v>
      </c>
      <c r="Z203" s="93">
        <f>SUM('2:16'!Z203)</f>
        <v>0</v>
      </c>
      <c r="AA203" s="93">
        <f>SUM('2:16'!AA203)</f>
        <v>0</v>
      </c>
      <c r="AB203" s="25"/>
      <c r="AC203" s="54"/>
      <c r="AD203" s="30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SUM('2:16'!G204)</f>
        <v>0</v>
      </c>
      <c r="H204" s="293">
        <f t="shared" si="34"/>
        <v>0</v>
      </c>
      <c r="I204" s="93">
        <f>SUM('2:16'!I204)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SUM('2:16'!N204)</f>
        <v>0</v>
      </c>
      <c r="O204" s="93">
        <f>SUM('2:16'!O204)</f>
        <v>0</v>
      </c>
      <c r="P204" s="93">
        <f>SUM('2:16'!P204)</f>
        <v>0</v>
      </c>
      <c r="Q204" s="93">
        <f>SUM('2:16'!Q204)</f>
        <v>0</v>
      </c>
      <c r="R204" s="93">
        <f>SUM('2:16'!R204)</f>
        <v>0</v>
      </c>
      <c r="S204" s="93">
        <f>SUM('2:16'!S204)</f>
        <v>0</v>
      </c>
      <c r="T204" s="93">
        <f>SUM('2:16'!T204)</f>
        <v>0</v>
      </c>
      <c r="U204" s="93">
        <f>SUM('2:16'!U204)</f>
        <v>0</v>
      </c>
      <c r="V204" s="196">
        <f>SUM(X204:AA204)</f>
        <v>0</v>
      </c>
      <c r="W204" s="33" t="str">
        <f>IF(ISERROR(V204/G204),"",V204/G204)</f>
        <v/>
      </c>
      <c r="X204" s="93">
        <f>SUM('2:16'!X204)</f>
        <v>0</v>
      </c>
      <c r="Y204" s="93">
        <f>SUM('2:16'!Y204)</f>
        <v>0</v>
      </c>
      <c r="Z204" s="93">
        <f>SUM('2:16'!Z204)</f>
        <v>0</v>
      </c>
      <c r="AA204" s="93">
        <f>SUM('2:16'!AA204)</f>
        <v>0</v>
      </c>
      <c r="AB204" s="25"/>
      <c r="AC204" s="54"/>
      <c r="AD204" s="30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288" t="s">
        <v>414</v>
      </c>
      <c r="C205" s="177" t="s">
        <v>415</v>
      </c>
      <c r="D205" s="17">
        <v>5.03</v>
      </c>
      <c r="E205" s="17"/>
      <c r="F205" s="6"/>
      <c r="G205" s="93">
        <f>SUM('2:16'!G205)</f>
        <v>0</v>
      </c>
      <c r="H205" s="293">
        <f t="shared" si="34"/>
        <v>0</v>
      </c>
      <c r="I205" s="93">
        <f>SUM('2:16'!I205)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0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288" t="s">
        <v>414</v>
      </c>
      <c r="C206" s="177" t="s">
        <v>416</v>
      </c>
      <c r="D206" s="17">
        <v>5.03</v>
      </c>
      <c r="E206" s="17"/>
      <c r="F206" s="6"/>
      <c r="G206" s="93">
        <f>SUM('2:16'!G206)</f>
        <v>0</v>
      </c>
      <c r="H206" s="293">
        <f t="shared" si="34"/>
        <v>0</v>
      </c>
      <c r="I206" s="93">
        <f>SUM('2:16'!I206)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0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288" t="s">
        <v>414</v>
      </c>
      <c r="C207" s="177" t="s">
        <v>417</v>
      </c>
      <c r="D207" s="17">
        <v>5.03</v>
      </c>
      <c r="E207" s="17"/>
      <c r="F207" s="6"/>
      <c r="G207" s="93">
        <f>SUM('2:16'!G207)</f>
        <v>0</v>
      </c>
      <c r="H207" s="293">
        <f t="shared" si="34"/>
        <v>0</v>
      </c>
      <c r="I207" s="93">
        <f>SUM('2:16'!I207)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0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SUM('2:16'!G208)</f>
        <v>0</v>
      </c>
      <c r="H208" s="293">
        <f t="shared" si="34"/>
        <v>0</v>
      </c>
      <c r="I208" s="93">
        <f>SUM('2:16'!I208)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SUM('2:16'!N208)</f>
        <v>0</v>
      </c>
      <c r="O208" s="93">
        <f>SUM('2:16'!O208)</f>
        <v>0</v>
      </c>
      <c r="P208" s="93">
        <f>SUM('2:16'!P208)</f>
        <v>0</v>
      </c>
      <c r="Q208" s="93">
        <f>SUM('2:16'!Q208)</f>
        <v>0</v>
      </c>
      <c r="R208" s="93">
        <f>SUM('2:16'!R208)</f>
        <v>0</v>
      </c>
      <c r="S208" s="93">
        <f>SUM('2:16'!S208)</f>
        <v>0</v>
      </c>
      <c r="T208" s="93">
        <f>SUM('2:16'!T208)</f>
        <v>0</v>
      </c>
      <c r="U208" s="93">
        <f>SUM('2:16'!U208)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SUM('2:16'!X208)</f>
        <v>0</v>
      </c>
      <c r="Y208" s="93">
        <f>SUM('2:16'!Y208)</f>
        <v>0</v>
      </c>
      <c r="Z208" s="93">
        <f>SUM('2:16'!Z208)</f>
        <v>0</v>
      </c>
      <c r="AA208" s="93">
        <f>SUM('2:16'!AA208)</f>
        <v>0</v>
      </c>
      <c r="AB208" s="25"/>
      <c r="AC208" s="54"/>
      <c r="AD208" s="30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SUM('2:16'!G209)</f>
        <v>0</v>
      </c>
      <c r="H209" s="293">
        <f t="shared" si="34"/>
        <v>0</v>
      </c>
      <c r="I209" s="93">
        <f>SUM('2:16'!I209)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SUM('2:16'!N209)</f>
        <v>0</v>
      </c>
      <c r="O209" s="93">
        <f>SUM('2:16'!O209)</f>
        <v>0</v>
      </c>
      <c r="P209" s="93">
        <f>SUM('2:16'!P209)</f>
        <v>0</v>
      </c>
      <c r="Q209" s="93">
        <f>SUM('2:16'!Q209)</f>
        <v>0</v>
      </c>
      <c r="R209" s="93">
        <f>SUM('2:16'!R209)</f>
        <v>0</v>
      </c>
      <c r="S209" s="93">
        <f>SUM('2:16'!S209)</f>
        <v>0</v>
      </c>
      <c r="T209" s="93">
        <f>SUM('2:16'!T209)</f>
        <v>0</v>
      </c>
      <c r="U209" s="93">
        <f>SUM('2:16'!U209)</f>
        <v>0</v>
      </c>
      <c r="V209" s="196">
        <f t="shared" si="36"/>
        <v>0</v>
      </c>
      <c r="W209" s="33" t="str">
        <f t="shared" si="37"/>
        <v/>
      </c>
      <c r="X209" s="93">
        <f>SUM('2:16'!X209)</f>
        <v>0</v>
      </c>
      <c r="Y209" s="93">
        <f>SUM('2:16'!Y209)</f>
        <v>0</v>
      </c>
      <c r="Z209" s="93">
        <f>SUM('2:16'!Z209)</f>
        <v>0</v>
      </c>
      <c r="AA209" s="93">
        <f>SUM('2:16'!AA209)</f>
        <v>0</v>
      </c>
      <c r="AB209" s="25"/>
      <c r="AC209" s="54"/>
      <c r="AD209" s="30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SUM('2:16'!G210)</f>
        <v>0</v>
      </c>
      <c r="H210" s="293">
        <f t="shared" si="34"/>
        <v>0</v>
      </c>
      <c r="I210" s="93">
        <f>SUM('2:16'!I210)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SUM('2:16'!N210)</f>
        <v>0</v>
      </c>
      <c r="O210" s="93">
        <f>SUM('2:16'!O210)</f>
        <v>0</v>
      </c>
      <c r="P210" s="93">
        <f>SUM('2:16'!P210)</f>
        <v>0</v>
      </c>
      <c r="Q210" s="93">
        <f>SUM('2:16'!Q210)</f>
        <v>0</v>
      </c>
      <c r="R210" s="93">
        <f>SUM('2:16'!R210)</f>
        <v>0</v>
      </c>
      <c r="S210" s="93">
        <f>SUM('2:16'!S210)</f>
        <v>0</v>
      </c>
      <c r="T210" s="93">
        <f>SUM('2:16'!T210)</f>
        <v>0</v>
      </c>
      <c r="U210" s="93">
        <f>SUM('2:16'!U210)</f>
        <v>0</v>
      </c>
      <c r="V210" s="196">
        <f t="shared" si="36"/>
        <v>0</v>
      </c>
      <c r="W210" s="33" t="str">
        <f t="shared" si="37"/>
        <v/>
      </c>
      <c r="X210" s="93">
        <f>SUM('2:16'!X210)</f>
        <v>0</v>
      </c>
      <c r="Y210" s="93">
        <f>SUM('2:16'!Y210)</f>
        <v>0</v>
      </c>
      <c r="Z210" s="93">
        <f>SUM('2:16'!Z210)</f>
        <v>0</v>
      </c>
      <c r="AA210" s="93">
        <f>SUM('2:16'!AA210)</f>
        <v>0</v>
      </c>
      <c r="AB210" s="25"/>
      <c r="AC210" s="54"/>
      <c r="AD210" s="30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SUM('2:16'!G211)</f>
        <v>0</v>
      </c>
      <c r="H211" s="293">
        <f t="shared" si="34"/>
        <v>0</v>
      </c>
      <c r="I211" s="93">
        <f>SUM('2:16'!I211)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SUM('2:16'!N211)</f>
        <v>0</v>
      </c>
      <c r="O211" s="93">
        <f>SUM('2:16'!O211)</f>
        <v>0</v>
      </c>
      <c r="P211" s="93">
        <f>SUM('2:16'!P211)</f>
        <v>0</v>
      </c>
      <c r="Q211" s="93">
        <f>SUM('2:16'!Q211)</f>
        <v>0</v>
      </c>
      <c r="R211" s="93">
        <f>SUM('2:16'!R211)</f>
        <v>0</v>
      </c>
      <c r="S211" s="93">
        <f>SUM('2:16'!S211)</f>
        <v>0</v>
      </c>
      <c r="T211" s="93">
        <f>SUM('2:16'!T211)</f>
        <v>0</v>
      </c>
      <c r="U211" s="93">
        <f>SUM('2:16'!U211)</f>
        <v>0</v>
      </c>
      <c r="V211" s="196">
        <f t="shared" si="36"/>
        <v>0</v>
      </c>
      <c r="W211" s="33" t="str">
        <f t="shared" si="37"/>
        <v/>
      </c>
      <c r="X211" s="93">
        <f>SUM('2:16'!X211)</f>
        <v>0</v>
      </c>
      <c r="Y211" s="93">
        <f>SUM('2:16'!Y211)</f>
        <v>0</v>
      </c>
      <c r="Z211" s="93">
        <f>SUM('2:16'!Z211)</f>
        <v>0</v>
      </c>
      <c r="AA211" s="93">
        <f>SUM('2:16'!AA211)</f>
        <v>0</v>
      </c>
      <c r="AB211" s="25"/>
      <c r="AC211" s="54"/>
      <c r="AD211" s="30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SUM('2:16'!G212)</f>
        <v>0</v>
      </c>
      <c r="H212" s="293">
        <f t="shared" si="34"/>
        <v>0</v>
      </c>
      <c r="I212" s="93">
        <f>SUM('2:16'!I212)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SUM('2:16'!N212)</f>
        <v>0</v>
      </c>
      <c r="O212" s="93">
        <f>SUM('2:16'!O212)</f>
        <v>0</v>
      </c>
      <c r="P212" s="93">
        <f>SUM('2:16'!P212)</f>
        <v>0</v>
      </c>
      <c r="Q212" s="93">
        <f>SUM('2:16'!Q212)</f>
        <v>0</v>
      </c>
      <c r="R212" s="93">
        <f>SUM('2:16'!R212)</f>
        <v>0</v>
      </c>
      <c r="S212" s="93">
        <f>SUM('2:16'!S212)</f>
        <v>0</v>
      </c>
      <c r="T212" s="93">
        <f>SUM('2:16'!T212)</f>
        <v>0</v>
      </c>
      <c r="U212" s="93">
        <f>SUM('2:16'!U212)</f>
        <v>0</v>
      </c>
      <c r="V212" s="196">
        <f t="shared" si="36"/>
        <v>0</v>
      </c>
      <c r="W212" s="33" t="str">
        <f t="shared" si="37"/>
        <v/>
      </c>
      <c r="X212" s="93">
        <f>SUM('2:16'!X212)</f>
        <v>0</v>
      </c>
      <c r="Y212" s="93">
        <f>SUM('2:16'!Y212)</f>
        <v>0</v>
      </c>
      <c r="Z212" s="93">
        <f>SUM('2:16'!Z212)</f>
        <v>0</v>
      </c>
      <c r="AA212" s="93">
        <f>SUM('2:16'!AA212)</f>
        <v>0</v>
      </c>
      <c r="AB212" s="25"/>
      <c r="AC212" s="54"/>
      <c r="AD212" s="30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SUM('2:16'!G213)</f>
        <v>0</v>
      </c>
      <c r="H213" s="293">
        <f t="shared" si="34"/>
        <v>0</v>
      </c>
      <c r="I213" s="93">
        <f>SUM('2:16'!I213)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SUM('2:16'!N213)</f>
        <v>0</v>
      </c>
      <c r="O213" s="93">
        <f>SUM('2:16'!O213)</f>
        <v>0</v>
      </c>
      <c r="P213" s="93">
        <f>SUM('2:16'!P213)</f>
        <v>0</v>
      </c>
      <c r="Q213" s="93">
        <f>SUM('2:16'!Q213)</f>
        <v>0</v>
      </c>
      <c r="R213" s="93">
        <f>SUM('2:16'!R213)</f>
        <v>0</v>
      </c>
      <c r="S213" s="93">
        <f>SUM('2:16'!S213)</f>
        <v>0</v>
      </c>
      <c r="T213" s="93">
        <f>SUM('2:16'!T213)</f>
        <v>0</v>
      </c>
      <c r="U213" s="93">
        <f>SUM('2:16'!U213)</f>
        <v>0</v>
      </c>
      <c r="V213" s="196">
        <f t="shared" si="36"/>
        <v>0</v>
      </c>
      <c r="W213" s="33" t="str">
        <f t="shared" si="37"/>
        <v/>
      </c>
      <c r="X213" s="93">
        <f>SUM('2:16'!X213)</f>
        <v>0</v>
      </c>
      <c r="Y213" s="93">
        <f>SUM('2:16'!Y213)</f>
        <v>0</v>
      </c>
      <c r="Z213" s="93">
        <f>SUM('2:16'!Z213)</f>
        <v>0</v>
      </c>
      <c r="AA213" s="93">
        <f>SUM('2:16'!AA213)</f>
        <v>0</v>
      </c>
      <c r="AB213" s="73"/>
      <c r="AC213" s="54"/>
      <c r="AD213" s="30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SUM('2:16'!G214)</f>
        <v>0</v>
      </c>
      <c r="H214" s="293">
        <f t="shared" si="34"/>
        <v>0</v>
      </c>
      <c r="I214" s="93">
        <f>SUM('2:16'!I214)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SUM('2:16'!N214)</f>
        <v>0</v>
      </c>
      <c r="O214" s="93">
        <f>SUM('2:16'!O214)</f>
        <v>0</v>
      </c>
      <c r="P214" s="93">
        <f>SUM('2:16'!P214)</f>
        <v>0</v>
      </c>
      <c r="Q214" s="93">
        <f>SUM('2:16'!Q214)</f>
        <v>0</v>
      </c>
      <c r="R214" s="93">
        <f>SUM('2:16'!R214)</f>
        <v>0</v>
      </c>
      <c r="S214" s="93">
        <f>SUM('2:16'!S214)</f>
        <v>0</v>
      </c>
      <c r="T214" s="93">
        <f>SUM('2:16'!T214)</f>
        <v>0</v>
      </c>
      <c r="U214" s="93">
        <f>SUM('2:16'!U214)</f>
        <v>0</v>
      </c>
      <c r="V214" s="196">
        <f t="shared" si="36"/>
        <v>0</v>
      </c>
      <c r="W214" s="33" t="str">
        <f t="shared" si="37"/>
        <v/>
      </c>
      <c r="X214" s="93">
        <f>SUM('2:16'!X214)</f>
        <v>0</v>
      </c>
      <c r="Y214" s="93">
        <f>SUM('2:16'!Y214)</f>
        <v>0</v>
      </c>
      <c r="Z214" s="93">
        <f>SUM('2:16'!Z214)</f>
        <v>0</v>
      </c>
      <c r="AA214" s="93">
        <f>SUM('2:16'!AA214)</f>
        <v>0</v>
      </c>
      <c r="AB214" s="25"/>
      <c r="AC214" s="54"/>
      <c r="AD214" s="30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SUM('2:16'!G215)</f>
        <v>0</v>
      </c>
      <c r="H215" s="293">
        <f t="shared" si="34"/>
        <v>0</v>
      </c>
      <c r="I215" s="93">
        <f>SUM('2:16'!I215)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SUM('2:16'!N215)</f>
        <v>0</v>
      </c>
      <c r="O215" s="93">
        <f>SUM('2:16'!O215)</f>
        <v>0</v>
      </c>
      <c r="P215" s="93">
        <f>SUM('2:16'!P215)</f>
        <v>0</v>
      </c>
      <c r="Q215" s="93">
        <f>SUM('2:16'!Q215)</f>
        <v>0</v>
      </c>
      <c r="R215" s="93">
        <f>SUM('2:16'!R215)</f>
        <v>0</v>
      </c>
      <c r="S215" s="93">
        <f>SUM('2:16'!S215)</f>
        <v>0</v>
      </c>
      <c r="T215" s="93">
        <f>SUM('2:16'!T215)</f>
        <v>0</v>
      </c>
      <c r="U215" s="93">
        <f>SUM('2:16'!U215)</f>
        <v>0</v>
      </c>
      <c r="V215" s="196">
        <f t="shared" si="36"/>
        <v>0</v>
      </c>
      <c r="W215" s="33" t="str">
        <f t="shared" si="37"/>
        <v/>
      </c>
      <c r="X215" s="93">
        <f>SUM('2:16'!X215)</f>
        <v>0</v>
      </c>
      <c r="Y215" s="93">
        <f>SUM('2:16'!Y215)</f>
        <v>0</v>
      </c>
      <c r="Z215" s="93">
        <f>SUM('2:16'!Z215)</f>
        <v>0</v>
      </c>
      <c r="AA215" s="93">
        <f>SUM('2:16'!AA215)</f>
        <v>0</v>
      </c>
      <c r="AB215" s="73"/>
      <c r="AC215" s="54"/>
      <c r="AD215" s="30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SUM('2:16'!G216)</f>
        <v>0</v>
      </c>
      <c r="H216" s="293">
        <f t="shared" si="34"/>
        <v>0</v>
      </c>
      <c r="I216" s="93">
        <f>SUM('2:16'!I216)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SUM('2:16'!N216)</f>
        <v>0</v>
      </c>
      <c r="O216" s="93">
        <f>SUM('2:16'!O216)</f>
        <v>0</v>
      </c>
      <c r="P216" s="93">
        <f>SUM('2:16'!P216)</f>
        <v>0</v>
      </c>
      <c r="Q216" s="93">
        <f>SUM('2:16'!Q216)</f>
        <v>0</v>
      </c>
      <c r="R216" s="93">
        <f>SUM('2:16'!R216)</f>
        <v>0</v>
      </c>
      <c r="S216" s="93">
        <f>SUM('2:16'!S216)</f>
        <v>0</v>
      </c>
      <c r="T216" s="93">
        <f>SUM('2:16'!T216)</f>
        <v>0</v>
      </c>
      <c r="U216" s="93">
        <f>SUM('2:16'!U216)</f>
        <v>0</v>
      </c>
      <c r="V216" s="196">
        <f t="shared" si="36"/>
        <v>0</v>
      </c>
      <c r="W216" s="33" t="str">
        <f t="shared" si="37"/>
        <v/>
      </c>
      <c r="X216" s="93">
        <f>SUM('2:16'!X216)</f>
        <v>0</v>
      </c>
      <c r="Y216" s="93">
        <f>SUM('2:16'!Y216)</f>
        <v>0</v>
      </c>
      <c r="Z216" s="93">
        <f>SUM('2:16'!Z216)</f>
        <v>0</v>
      </c>
      <c r="AA216" s="93">
        <f>SUM('2:16'!AA216)</f>
        <v>0</v>
      </c>
      <c r="AB216" s="25"/>
      <c r="AC216" s="54"/>
      <c r="AD216" s="30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SUM('2:16'!G217)</f>
        <v>0</v>
      </c>
      <c r="H217" s="293">
        <f t="shared" si="34"/>
        <v>0</v>
      </c>
      <c r="I217" s="93">
        <f>SUM('2:16'!I217)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SUM('2:16'!N217)</f>
        <v>0</v>
      </c>
      <c r="O217" s="93">
        <f>SUM('2:16'!O217)</f>
        <v>0</v>
      </c>
      <c r="P217" s="93">
        <f>SUM('2:16'!P217)</f>
        <v>0</v>
      </c>
      <c r="Q217" s="93">
        <f>SUM('2:16'!Q217)</f>
        <v>0</v>
      </c>
      <c r="R217" s="93">
        <f>SUM('2:16'!R217)</f>
        <v>0</v>
      </c>
      <c r="S217" s="93">
        <f>SUM('2:16'!S217)</f>
        <v>0</v>
      </c>
      <c r="T217" s="93">
        <f>SUM('2:16'!T217)</f>
        <v>0</v>
      </c>
      <c r="U217" s="93">
        <f>SUM('2:16'!U217)</f>
        <v>0</v>
      </c>
      <c r="V217" s="196">
        <f t="shared" si="36"/>
        <v>0</v>
      </c>
      <c r="W217" s="33" t="str">
        <f t="shared" si="37"/>
        <v/>
      </c>
      <c r="X217" s="93">
        <f>SUM('2:16'!X217)</f>
        <v>0</v>
      </c>
      <c r="Y217" s="93">
        <f>SUM('2:16'!Y217)</f>
        <v>0</v>
      </c>
      <c r="Z217" s="93">
        <f>SUM('2:16'!Z217)</f>
        <v>0</v>
      </c>
      <c r="AA217" s="93">
        <f>SUM('2:16'!AA217)</f>
        <v>0</v>
      </c>
      <c r="AB217" s="25"/>
      <c r="AC217" s="54"/>
      <c r="AD217" s="30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SUM('2:16'!G218)</f>
        <v>0</v>
      </c>
      <c r="H218" s="293">
        <f t="shared" si="34"/>
        <v>0</v>
      </c>
      <c r="I218" s="93">
        <f>SUM('2:16'!I218)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SUM('2:16'!N218)</f>
        <v>0</v>
      </c>
      <c r="O218" s="93">
        <f>SUM('2:16'!O218)</f>
        <v>0</v>
      </c>
      <c r="P218" s="93">
        <f>SUM('2:16'!P218)</f>
        <v>0</v>
      </c>
      <c r="Q218" s="93">
        <f>SUM('2:16'!Q218)</f>
        <v>0</v>
      </c>
      <c r="R218" s="93">
        <f>SUM('2:16'!R218)</f>
        <v>0</v>
      </c>
      <c r="S218" s="93">
        <f>SUM('2:16'!S218)</f>
        <v>0</v>
      </c>
      <c r="T218" s="93">
        <f>SUM('2:16'!T218)</f>
        <v>0</v>
      </c>
      <c r="U218" s="93">
        <f>SUM('2:16'!U218)</f>
        <v>0</v>
      </c>
      <c r="V218" s="196">
        <f t="shared" si="36"/>
        <v>0</v>
      </c>
      <c r="W218" s="33" t="str">
        <f t="shared" si="37"/>
        <v/>
      </c>
      <c r="X218" s="93">
        <f>SUM('2:16'!X218)</f>
        <v>0</v>
      </c>
      <c r="Y218" s="93">
        <f>SUM('2:16'!Y218)</f>
        <v>0</v>
      </c>
      <c r="Z218" s="93">
        <f>SUM('2:16'!Z218)</f>
        <v>0</v>
      </c>
      <c r="AA218" s="93">
        <f>SUM('2:16'!AA218)</f>
        <v>0</v>
      </c>
      <c r="AB218" s="25"/>
      <c r="AC218" s="54"/>
      <c r="AD218" s="30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SUM('2:16'!G219)</f>
        <v>0</v>
      </c>
      <c r="H219" s="293">
        <f t="shared" si="34"/>
        <v>0</v>
      </c>
      <c r="I219" s="93">
        <f>SUM('2:16'!I219)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SUM('2:16'!N219)</f>
        <v>0</v>
      </c>
      <c r="O219" s="93">
        <f>SUM('2:16'!O219)</f>
        <v>0</v>
      </c>
      <c r="P219" s="93">
        <f>SUM('2:16'!P219)</f>
        <v>0</v>
      </c>
      <c r="Q219" s="93">
        <f>SUM('2:16'!Q219)</f>
        <v>0</v>
      </c>
      <c r="R219" s="93">
        <f>SUM('2:16'!R219)</f>
        <v>0</v>
      </c>
      <c r="S219" s="93">
        <f>SUM('2:16'!S219)</f>
        <v>0</v>
      </c>
      <c r="T219" s="93">
        <f>SUM('2:16'!T219)</f>
        <v>0</v>
      </c>
      <c r="U219" s="93">
        <f>SUM('2:16'!U219)</f>
        <v>0</v>
      </c>
      <c r="V219" s="196">
        <f t="shared" si="36"/>
        <v>0</v>
      </c>
      <c r="W219" s="33" t="str">
        <f t="shared" si="37"/>
        <v/>
      </c>
      <c r="X219" s="93">
        <f>SUM('2:16'!X219)</f>
        <v>0</v>
      </c>
      <c r="Y219" s="93">
        <f>SUM('2:16'!Y219)</f>
        <v>0</v>
      </c>
      <c r="Z219" s="93">
        <f>SUM('2:16'!Z219)</f>
        <v>0</v>
      </c>
      <c r="AA219" s="93">
        <f>SUM('2:16'!AA219)</f>
        <v>0</v>
      </c>
      <c r="AB219" s="25"/>
      <c r="AC219" s="54"/>
      <c r="AD219" s="30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SUM('2:16'!G220)</f>
        <v>0</v>
      </c>
      <c r="H220" s="293">
        <f t="shared" si="34"/>
        <v>0</v>
      </c>
      <c r="I220" s="93">
        <f>SUM('2:16'!I220)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SUM('2:16'!N220)</f>
        <v>0</v>
      </c>
      <c r="O220" s="93">
        <f>SUM('2:16'!O220)</f>
        <v>0</v>
      </c>
      <c r="P220" s="93">
        <f>SUM('2:16'!P220)</f>
        <v>0</v>
      </c>
      <c r="Q220" s="93">
        <f>SUM('2:16'!Q220)</f>
        <v>0</v>
      </c>
      <c r="R220" s="93">
        <f>SUM('2:16'!R220)</f>
        <v>0</v>
      </c>
      <c r="S220" s="93">
        <f>SUM('2:16'!S220)</f>
        <v>0</v>
      </c>
      <c r="T220" s="93">
        <f>SUM('2:16'!T220)</f>
        <v>0</v>
      </c>
      <c r="U220" s="93">
        <f>SUM('2:16'!U220)</f>
        <v>0</v>
      </c>
      <c r="V220" s="196"/>
      <c r="W220" s="33"/>
      <c r="X220" s="93">
        <f>SUM('2:16'!X220)</f>
        <v>0</v>
      </c>
      <c r="Y220" s="93">
        <f>SUM('2:16'!Y220)</f>
        <v>0</v>
      </c>
      <c r="Z220" s="93">
        <f>SUM('2:16'!Z220)</f>
        <v>0</v>
      </c>
      <c r="AA220" s="93">
        <f>SUM('2:16'!AA220)</f>
        <v>0</v>
      </c>
      <c r="AB220" s="25"/>
      <c r="AC220" s="54"/>
      <c r="AD220" s="30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SUM('2:16'!G221)</f>
        <v>0</v>
      </c>
      <c r="H221" s="293">
        <f t="shared" si="34"/>
        <v>0</v>
      </c>
      <c r="I221" s="93">
        <f>SUM('2:16'!I221)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SUM('2:16'!N221)</f>
        <v>0</v>
      </c>
      <c r="O221" s="93">
        <f>SUM('2:16'!O221)</f>
        <v>0</v>
      </c>
      <c r="P221" s="93">
        <f>SUM('2:16'!P221)</f>
        <v>0</v>
      </c>
      <c r="Q221" s="93">
        <f>SUM('2:16'!Q221)</f>
        <v>0</v>
      </c>
      <c r="R221" s="93">
        <f>SUM('2:16'!R221)</f>
        <v>0</v>
      </c>
      <c r="S221" s="93">
        <f>SUM('2:16'!S221)</f>
        <v>0</v>
      </c>
      <c r="T221" s="93">
        <f>SUM('2:16'!T221)</f>
        <v>0</v>
      </c>
      <c r="U221" s="93">
        <f>SUM('2:16'!U221)</f>
        <v>0</v>
      </c>
      <c r="V221" s="196"/>
      <c r="W221" s="33"/>
      <c r="X221" s="93">
        <f>SUM('2:16'!X221)</f>
        <v>0</v>
      </c>
      <c r="Y221" s="93">
        <f>SUM('2:16'!Y221)</f>
        <v>0</v>
      </c>
      <c r="Z221" s="93">
        <f>SUM('2:16'!Z221)</f>
        <v>0</v>
      </c>
      <c r="AA221" s="93">
        <f>SUM('2:16'!AA221)</f>
        <v>0</v>
      </c>
      <c r="AB221" s="25"/>
      <c r="AC221" s="54"/>
      <c r="AD221" s="30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388</v>
      </c>
      <c r="C222" s="16" t="s">
        <v>390</v>
      </c>
      <c r="D222" s="17">
        <v>5.03</v>
      </c>
      <c r="E222" s="17"/>
      <c r="F222" s="6"/>
      <c r="G222" s="93">
        <f>SUM('2:16'!G222)</f>
        <v>0</v>
      </c>
      <c r="H222" s="293">
        <f t="shared" si="34"/>
        <v>0</v>
      </c>
      <c r="I222" s="93">
        <f>SUM('2:16'!I222)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SUM('2:16'!N222)</f>
        <v>0</v>
      </c>
      <c r="O222" s="93">
        <f>SUM('2:16'!O222)</f>
        <v>0</v>
      </c>
      <c r="P222" s="93">
        <f>SUM('2:16'!P222)</f>
        <v>0</v>
      </c>
      <c r="Q222" s="93">
        <f>SUM('2:16'!Q222)</f>
        <v>0</v>
      </c>
      <c r="R222" s="93">
        <f>SUM('2:16'!R222)</f>
        <v>0</v>
      </c>
      <c r="S222" s="93">
        <f>SUM('2:16'!S222)</f>
        <v>0</v>
      </c>
      <c r="T222" s="93">
        <f>SUM('2:16'!T222)</f>
        <v>0</v>
      </c>
      <c r="U222" s="93">
        <f>SUM('2:16'!U222)</f>
        <v>0</v>
      </c>
      <c r="V222" s="196"/>
      <c r="W222" s="33"/>
      <c r="X222" s="93">
        <f>SUM('2:16'!X222)</f>
        <v>0</v>
      </c>
      <c r="Y222" s="93">
        <f>SUM('2:16'!Y222)</f>
        <v>0</v>
      </c>
      <c r="Z222" s="93">
        <f>SUM('2:16'!Z222)</f>
        <v>0</v>
      </c>
      <c r="AA222" s="93">
        <f>SUM('2:16'!AA222)</f>
        <v>0</v>
      </c>
      <c r="AB222" s="25"/>
      <c r="AC222" s="54"/>
      <c r="AD222" s="30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388</v>
      </c>
      <c r="C223" s="16" t="s">
        <v>392</v>
      </c>
      <c r="D223" s="17">
        <v>5.03</v>
      </c>
      <c r="E223" s="17"/>
      <c r="F223" s="6"/>
      <c r="G223" s="93">
        <f>SUM('2:16'!G223)</f>
        <v>0</v>
      </c>
      <c r="H223" s="293">
        <f t="shared" si="34"/>
        <v>0</v>
      </c>
      <c r="I223" s="93">
        <f>SUM('2:16'!I223)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SUM('2:16'!N223)</f>
        <v>0</v>
      </c>
      <c r="O223" s="93">
        <f>SUM('2:16'!O223)</f>
        <v>0</v>
      </c>
      <c r="P223" s="93">
        <f>SUM('2:16'!P223)</f>
        <v>0</v>
      </c>
      <c r="Q223" s="93">
        <f>SUM('2:16'!Q223)</f>
        <v>0</v>
      </c>
      <c r="R223" s="93">
        <f>SUM('2:16'!R223)</f>
        <v>0</v>
      </c>
      <c r="S223" s="93">
        <f>SUM('2:16'!S223)</f>
        <v>0</v>
      </c>
      <c r="T223" s="93">
        <f>SUM('2:16'!T223)</f>
        <v>0</v>
      </c>
      <c r="U223" s="93">
        <f>SUM('2:16'!U223)</f>
        <v>0</v>
      </c>
      <c r="V223" s="196"/>
      <c r="W223" s="33"/>
      <c r="X223" s="93">
        <f>SUM('2:16'!X223)</f>
        <v>0</v>
      </c>
      <c r="Y223" s="93">
        <f>SUM('2:16'!Y223)</f>
        <v>0</v>
      </c>
      <c r="Z223" s="93">
        <f>SUM('2:16'!Z223)</f>
        <v>0</v>
      </c>
      <c r="AA223" s="93">
        <f>SUM('2:16'!AA223)</f>
        <v>0</v>
      </c>
      <c r="AB223" s="25"/>
      <c r="AC223" s="54"/>
      <c r="AD223" s="30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424</v>
      </c>
      <c r="C224" s="177" t="s">
        <v>364</v>
      </c>
      <c r="D224" s="17">
        <v>5.03</v>
      </c>
      <c r="E224" s="17"/>
      <c r="F224" s="6"/>
      <c r="G224" s="93">
        <f>SUM('2:16'!G224)</f>
        <v>0</v>
      </c>
      <c r="H224" s="293">
        <f t="shared" si="34"/>
        <v>0</v>
      </c>
      <c r="I224" s="93">
        <f>SUM('2:16'!I224)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SUM('2:16'!N224)</f>
        <v>0</v>
      </c>
      <c r="O224" s="93">
        <f>SUM('2:16'!O224)</f>
        <v>0</v>
      </c>
      <c r="P224" s="93">
        <f>SUM('2:16'!P224)</f>
        <v>0</v>
      </c>
      <c r="Q224" s="93">
        <f>SUM('2:16'!Q224)</f>
        <v>0</v>
      </c>
      <c r="R224" s="93">
        <f>SUM('2:16'!R224)</f>
        <v>0</v>
      </c>
      <c r="S224" s="93">
        <f>SUM('2:16'!S224)</f>
        <v>0</v>
      </c>
      <c r="T224" s="93">
        <f>SUM('2:16'!T224)</f>
        <v>0</v>
      </c>
      <c r="U224" s="93">
        <f>SUM('2:16'!U224)</f>
        <v>0</v>
      </c>
      <c r="V224" s="196"/>
      <c r="W224" s="33"/>
      <c r="X224" s="93">
        <f>SUM('2:16'!X224)</f>
        <v>0</v>
      </c>
      <c r="Y224" s="93">
        <f>SUM('2:16'!Y224)</f>
        <v>0</v>
      </c>
      <c r="Z224" s="93">
        <f>SUM('2:16'!Z224)</f>
        <v>0</v>
      </c>
      <c r="AA224" s="93">
        <f>SUM('2:16'!AA224)</f>
        <v>0</v>
      </c>
      <c r="AB224" s="25"/>
      <c r="AC224" s="54"/>
      <c r="AD224" s="30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424</v>
      </c>
      <c r="C225" s="177" t="s">
        <v>365</v>
      </c>
      <c r="D225" s="17">
        <v>5.03</v>
      </c>
      <c r="E225" s="17"/>
      <c r="F225" s="6"/>
      <c r="G225" s="93">
        <f>SUM('2:16'!G225)</f>
        <v>0</v>
      </c>
      <c r="H225" s="293">
        <f t="shared" si="34"/>
        <v>0</v>
      </c>
      <c r="I225" s="93">
        <f>SUM('2:16'!I225)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SUM('2:16'!N225)</f>
        <v>0</v>
      </c>
      <c r="O225" s="93">
        <f>SUM('2:16'!O225)</f>
        <v>0</v>
      </c>
      <c r="P225" s="93">
        <f>SUM('2:16'!P225)</f>
        <v>0</v>
      </c>
      <c r="Q225" s="93">
        <f>SUM('2:16'!Q225)</f>
        <v>0</v>
      </c>
      <c r="R225" s="93">
        <f>SUM('2:16'!R225)</f>
        <v>0</v>
      </c>
      <c r="S225" s="93">
        <f>SUM('2:16'!S225)</f>
        <v>0</v>
      </c>
      <c r="T225" s="93">
        <f>SUM('2:16'!T225)</f>
        <v>0</v>
      </c>
      <c r="U225" s="93">
        <f>SUM('2:16'!U225)</f>
        <v>0</v>
      </c>
      <c r="V225" s="196"/>
      <c r="W225" s="33"/>
      <c r="X225" s="93">
        <f>SUM('2:16'!X225)</f>
        <v>0</v>
      </c>
      <c r="Y225" s="93">
        <f>SUM('2:16'!Y225)</f>
        <v>0</v>
      </c>
      <c r="Z225" s="93">
        <f>SUM('2:16'!Z225)</f>
        <v>0</v>
      </c>
      <c r="AA225" s="93">
        <f>SUM('2:16'!AA225)</f>
        <v>0</v>
      </c>
      <c r="AB225" s="25"/>
      <c r="AC225" s="54"/>
      <c r="AD225" s="30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424</v>
      </c>
      <c r="C226" s="177" t="s">
        <v>366</v>
      </c>
      <c r="D226" s="17">
        <v>5.03</v>
      </c>
      <c r="E226" s="17"/>
      <c r="F226" s="6"/>
      <c r="G226" s="93">
        <f>SUM('2:16'!G226)</f>
        <v>0</v>
      </c>
      <c r="H226" s="293">
        <f t="shared" si="34"/>
        <v>0</v>
      </c>
      <c r="I226" s="93">
        <f>SUM('2:16'!I226)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SUM('2:16'!N226)</f>
        <v>0</v>
      </c>
      <c r="O226" s="93">
        <f>SUM('2:16'!O226)</f>
        <v>0</v>
      </c>
      <c r="P226" s="93">
        <f>SUM('2:16'!P226)</f>
        <v>0</v>
      </c>
      <c r="Q226" s="93">
        <f>SUM('2:16'!Q226)</f>
        <v>0</v>
      </c>
      <c r="R226" s="93">
        <f>SUM('2:16'!R226)</f>
        <v>0</v>
      </c>
      <c r="S226" s="93">
        <f>SUM('2:16'!S226)</f>
        <v>0</v>
      </c>
      <c r="T226" s="93">
        <f>SUM('2:16'!T226)</f>
        <v>0</v>
      </c>
      <c r="U226" s="93">
        <f>SUM('2:16'!U226)</f>
        <v>0</v>
      </c>
      <c r="V226" s="196"/>
      <c r="W226" s="33"/>
      <c r="X226" s="93">
        <f>SUM('2:16'!X226)</f>
        <v>0</v>
      </c>
      <c r="Y226" s="93">
        <f>SUM('2:16'!Y226)</f>
        <v>0</v>
      </c>
      <c r="Z226" s="93">
        <f>SUM('2:16'!Z226)</f>
        <v>0</v>
      </c>
      <c r="AA226" s="93">
        <f>SUM('2:16'!AA226)</f>
        <v>0</v>
      </c>
      <c r="AB226" s="25"/>
      <c r="AC226" s="54"/>
      <c r="AD226" s="30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424</v>
      </c>
      <c r="C227" s="177" t="s">
        <v>367</v>
      </c>
      <c r="D227" s="17">
        <v>5.03</v>
      </c>
      <c r="E227" s="17"/>
      <c r="F227" s="6"/>
      <c r="G227" s="93">
        <f>SUM('2:16'!G227)</f>
        <v>0</v>
      </c>
      <c r="H227" s="293">
        <f t="shared" si="34"/>
        <v>0</v>
      </c>
      <c r="I227" s="93">
        <f>SUM('2:16'!I227)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SUM('2:16'!N227)</f>
        <v>0</v>
      </c>
      <c r="O227" s="93">
        <f>SUM('2:16'!O227)</f>
        <v>0</v>
      </c>
      <c r="P227" s="93">
        <f>SUM('2:16'!P227)</f>
        <v>0</v>
      </c>
      <c r="Q227" s="93">
        <f>SUM('2:16'!Q227)</f>
        <v>0</v>
      </c>
      <c r="R227" s="93">
        <f>SUM('2:16'!R227)</f>
        <v>0</v>
      </c>
      <c r="S227" s="93">
        <f>SUM('2:16'!S227)</f>
        <v>0</v>
      </c>
      <c r="T227" s="93">
        <f>SUM('2:16'!T227)</f>
        <v>0</v>
      </c>
      <c r="U227" s="93">
        <f>SUM('2:16'!U227)</f>
        <v>0</v>
      </c>
      <c r="V227" s="196"/>
      <c r="W227" s="33"/>
      <c r="X227" s="93">
        <f>SUM('2:16'!X227)</f>
        <v>0</v>
      </c>
      <c r="Y227" s="93">
        <f>SUM('2:16'!Y227)</f>
        <v>0</v>
      </c>
      <c r="Z227" s="93">
        <f>SUM('2:16'!Z227)</f>
        <v>0</v>
      </c>
      <c r="AA227" s="93">
        <f>SUM('2:16'!AA227)</f>
        <v>0</v>
      </c>
      <c r="AB227" s="25"/>
      <c r="AC227" s="54"/>
      <c r="AD227" s="30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SUM('2:16'!G228)</f>
        <v>0</v>
      </c>
      <c r="H228" s="293">
        <f t="shared" si="34"/>
        <v>0</v>
      </c>
      <c r="I228" s="93">
        <f>SUM('2:16'!I228)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SUM('2:16'!N228)</f>
        <v>0</v>
      </c>
      <c r="O228" s="93">
        <f>SUM('2:16'!O228)</f>
        <v>0</v>
      </c>
      <c r="P228" s="93">
        <f>SUM('2:16'!P228)</f>
        <v>0</v>
      </c>
      <c r="Q228" s="93">
        <f>SUM('2:16'!Q228)</f>
        <v>0</v>
      </c>
      <c r="R228" s="93">
        <f>SUM('2:16'!R228)</f>
        <v>0</v>
      </c>
      <c r="S228" s="93">
        <f>SUM('2:16'!S228)</f>
        <v>0</v>
      </c>
      <c r="T228" s="93">
        <f>SUM('2:16'!T228)</f>
        <v>0</v>
      </c>
      <c r="U228" s="93">
        <f>SUM('2:16'!U228)</f>
        <v>0</v>
      </c>
      <c r="V228" s="196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SUM('2:16'!X228)</f>
        <v>0</v>
      </c>
      <c r="Y228" s="93">
        <f>SUM('2:16'!Y228)</f>
        <v>0</v>
      </c>
      <c r="Z228" s="93">
        <f>SUM('2:16'!Z228)</f>
        <v>0</v>
      </c>
      <c r="AA228" s="93">
        <f>SUM('2:16'!AA228)</f>
        <v>0</v>
      </c>
      <c r="AB228" s="73"/>
      <c r="AC228" s="54"/>
      <c r="AD228" s="30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SUM('2:16'!G229)</f>
        <v>0</v>
      </c>
      <c r="H229" s="293">
        <f t="shared" si="34"/>
        <v>0</v>
      </c>
      <c r="I229" s="93">
        <f>SUM('2:16'!I229)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SUM('2:16'!N229)</f>
        <v>0</v>
      </c>
      <c r="O229" s="93">
        <f>SUM('2:16'!O229)</f>
        <v>0</v>
      </c>
      <c r="P229" s="93">
        <f>SUM('2:16'!P229)</f>
        <v>0</v>
      </c>
      <c r="Q229" s="93">
        <f>SUM('2:16'!Q229)</f>
        <v>0</v>
      </c>
      <c r="R229" s="93">
        <f>SUM('2:16'!R229)</f>
        <v>0</v>
      </c>
      <c r="S229" s="93">
        <f>SUM('2:16'!S229)</f>
        <v>0</v>
      </c>
      <c r="T229" s="93">
        <f>SUM('2:16'!T229)</f>
        <v>0</v>
      </c>
      <c r="U229" s="93">
        <f>SUM('2:16'!U229)</f>
        <v>0</v>
      </c>
      <c r="V229" s="196">
        <f t="shared" si="38"/>
        <v>0</v>
      </c>
      <c r="W229" s="33" t="str">
        <f t="shared" si="39"/>
        <v/>
      </c>
      <c r="X229" s="93">
        <f>SUM('2:16'!X229)</f>
        <v>0</v>
      </c>
      <c r="Y229" s="93">
        <f>SUM('2:16'!Y229)</f>
        <v>0</v>
      </c>
      <c r="Z229" s="93">
        <f>SUM('2:16'!Z229)</f>
        <v>0</v>
      </c>
      <c r="AA229" s="93">
        <f>SUM('2:16'!AA229)</f>
        <v>0</v>
      </c>
      <c r="AB229" s="73"/>
      <c r="AC229" s="54"/>
      <c r="AD229" s="30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SUM('2:16'!G230)</f>
        <v>0</v>
      </c>
      <c r="H230" s="293">
        <f t="shared" si="34"/>
        <v>0</v>
      </c>
      <c r="I230" s="93">
        <f>SUM('2:16'!I230)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SUM('2:16'!N230)</f>
        <v>0</v>
      </c>
      <c r="O230" s="93">
        <f>SUM('2:16'!O230)</f>
        <v>0</v>
      </c>
      <c r="P230" s="93">
        <f>SUM('2:16'!P230)</f>
        <v>0</v>
      </c>
      <c r="Q230" s="93">
        <f>SUM('2:16'!Q230)</f>
        <v>0</v>
      </c>
      <c r="R230" s="93">
        <f>SUM('2:16'!R230)</f>
        <v>0</v>
      </c>
      <c r="S230" s="93">
        <f>SUM('2:16'!S230)</f>
        <v>0</v>
      </c>
      <c r="T230" s="93">
        <f>SUM('2:16'!T230)</f>
        <v>0</v>
      </c>
      <c r="U230" s="93">
        <f>SUM('2:16'!U230)</f>
        <v>0</v>
      </c>
      <c r="V230" s="196">
        <f t="shared" si="38"/>
        <v>0</v>
      </c>
      <c r="W230" s="33" t="str">
        <f t="shared" si="39"/>
        <v/>
      </c>
      <c r="X230" s="93">
        <f>SUM('2:16'!X230)</f>
        <v>0</v>
      </c>
      <c r="Y230" s="93">
        <f>SUM('2:16'!Y230)</f>
        <v>0</v>
      </c>
      <c r="Z230" s="93">
        <f>SUM('2:16'!Z230)</f>
        <v>0</v>
      </c>
      <c r="AA230" s="93">
        <f>SUM('2:16'!AA230)</f>
        <v>0</v>
      </c>
      <c r="AB230" s="73"/>
      <c r="AC230" s="54"/>
      <c r="AD230" s="30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SUM('2:16'!G231)</f>
        <v>0</v>
      </c>
      <c r="H231" s="293">
        <f t="shared" si="34"/>
        <v>0</v>
      </c>
      <c r="I231" s="93">
        <f>SUM('2:16'!I231)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SUM('2:16'!N231)</f>
        <v>0</v>
      </c>
      <c r="O231" s="93">
        <f>SUM('2:16'!O231)</f>
        <v>0</v>
      </c>
      <c r="P231" s="93">
        <f>SUM('2:16'!P231)</f>
        <v>0</v>
      </c>
      <c r="Q231" s="93">
        <f>SUM('2:16'!Q231)</f>
        <v>0</v>
      </c>
      <c r="R231" s="93">
        <f>SUM('2:16'!R231)</f>
        <v>0</v>
      </c>
      <c r="S231" s="93">
        <f>SUM('2:16'!S231)</f>
        <v>0</v>
      </c>
      <c r="T231" s="93">
        <f>SUM('2:16'!T231)</f>
        <v>0</v>
      </c>
      <c r="U231" s="93">
        <f>SUM('2:16'!U231)</f>
        <v>0</v>
      </c>
      <c r="V231" s="196">
        <f t="shared" si="38"/>
        <v>0</v>
      </c>
      <c r="W231" s="33" t="str">
        <f t="shared" si="39"/>
        <v/>
      </c>
      <c r="X231" s="93">
        <f>SUM('2:16'!X231)</f>
        <v>0</v>
      </c>
      <c r="Y231" s="93">
        <f>SUM('2:16'!Y231)</f>
        <v>0</v>
      </c>
      <c r="Z231" s="93">
        <f>SUM('2:16'!Z231)</f>
        <v>0</v>
      </c>
      <c r="AA231" s="93">
        <f>SUM('2:16'!AA231)</f>
        <v>0</v>
      </c>
      <c r="AB231" s="73"/>
      <c r="AC231" s="54"/>
      <c r="AD231" s="30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SUM('2:16'!G232)</f>
        <v>0</v>
      </c>
      <c r="H232" s="293">
        <f t="shared" si="34"/>
        <v>0</v>
      </c>
      <c r="I232" s="93">
        <f>SUM('2:16'!I232)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SUM('2:16'!N232)</f>
        <v>0</v>
      </c>
      <c r="O232" s="93">
        <f>SUM('2:16'!O232)</f>
        <v>0</v>
      </c>
      <c r="P232" s="93">
        <f>SUM('2:16'!P232)</f>
        <v>0</v>
      </c>
      <c r="Q232" s="93">
        <f>SUM('2:16'!Q232)</f>
        <v>0</v>
      </c>
      <c r="R232" s="93">
        <f>SUM('2:16'!R232)</f>
        <v>0</v>
      </c>
      <c r="S232" s="93">
        <f>SUM('2:16'!S232)</f>
        <v>0</v>
      </c>
      <c r="T232" s="93">
        <f>SUM('2:16'!T232)</f>
        <v>0</v>
      </c>
      <c r="U232" s="93">
        <f>SUM('2:16'!U232)</f>
        <v>0</v>
      </c>
      <c r="V232" s="196">
        <f t="shared" si="38"/>
        <v>0</v>
      </c>
      <c r="W232" s="33" t="str">
        <f t="shared" si="39"/>
        <v/>
      </c>
      <c r="X232" s="93">
        <f>SUM('2:16'!X232)</f>
        <v>0</v>
      </c>
      <c r="Y232" s="93">
        <f>SUM('2:16'!Y232)</f>
        <v>0</v>
      </c>
      <c r="Z232" s="93">
        <f>SUM('2:16'!Z232)</f>
        <v>0</v>
      </c>
      <c r="AA232" s="93">
        <f>SUM('2:16'!AA232)</f>
        <v>0</v>
      </c>
      <c r="AB232" s="73"/>
      <c r="AC232" s="54"/>
      <c r="AD232" s="30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SUM('2:16'!G233)</f>
        <v>0</v>
      </c>
      <c r="H233" s="293">
        <f t="shared" si="34"/>
        <v>0</v>
      </c>
      <c r="I233" s="93">
        <f>SUM('2:16'!I233)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SUM('2:16'!N233)</f>
        <v>0</v>
      </c>
      <c r="O233" s="93">
        <f>SUM('2:16'!O233)</f>
        <v>0</v>
      </c>
      <c r="P233" s="93">
        <f>SUM('2:16'!P233)</f>
        <v>0</v>
      </c>
      <c r="Q233" s="93">
        <f>SUM('2:16'!Q233)</f>
        <v>0</v>
      </c>
      <c r="R233" s="93">
        <f>SUM('2:16'!R233)</f>
        <v>0</v>
      </c>
      <c r="S233" s="93">
        <f>SUM('2:16'!S233)</f>
        <v>0</v>
      </c>
      <c r="T233" s="93">
        <f>SUM('2:16'!T233)</f>
        <v>0</v>
      </c>
      <c r="U233" s="93">
        <f>SUM('2:16'!U233)</f>
        <v>0</v>
      </c>
      <c r="V233" s="196">
        <f t="shared" si="38"/>
        <v>0</v>
      </c>
      <c r="W233" s="33" t="str">
        <f t="shared" si="39"/>
        <v/>
      </c>
      <c r="X233" s="93">
        <f>SUM('2:16'!X233)</f>
        <v>0</v>
      </c>
      <c r="Y233" s="93">
        <f>SUM('2:16'!Y233)</f>
        <v>0</v>
      </c>
      <c r="Z233" s="93">
        <f>SUM('2:16'!Z233)</f>
        <v>0</v>
      </c>
      <c r="AA233" s="93">
        <f>SUM('2:16'!AA233)</f>
        <v>0</v>
      </c>
      <c r="AB233" s="73"/>
      <c r="AC233" s="54"/>
      <c r="AD233" s="30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SUM('2:16'!G234)</f>
        <v>0</v>
      </c>
      <c r="H234" s="293">
        <f t="shared" si="34"/>
        <v>0</v>
      </c>
      <c r="I234" s="93">
        <f>SUM('2:16'!I234)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SUM('2:16'!N234)</f>
        <v>0</v>
      </c>
      <c r="O234" s="93">
        <f>SUM('2:16'!O234)</f>
        <v>0</v>
      </c>
      <c r="P234" s="93">
        <f>SUM('2:16'!P234)</f>
        <v>0</v>
      </c>
      <c r="Q234" s="93">
        <f>SUM('2:16'!Q234)</f>
        <v>0</v>
      </c>
      <c r="R234" s="93">
        <f>SUM('2:16'!R234)</f>
        <v>0</v>
      </c>
      <c r="S234" s="93">
        <f>SUM('2:16'!S234)</f>
        <v>0</v>
      </c>
      <c r="T234" s="93">
        <f>SUM('2:16'!T234)</f>
        <v>0</v>
      </c>
      <c r="U234" s="93">
        <f>SUM('2:16'!U234)</f>
        <v>0</v>
      </c>
      <c r="V234" s="196">
        <f t="shared" si="38"/>
        <v>0</v>
      </c>
      <c r="W234" s="33" t="str">
        <f t="shared" si="39"/>
        <v/>
      </c>
      <c r="X234" s="93">
        <f>SUM('2:16'!X234)</f>
        <v>0</v>
      </c>
      <c r="Y234" s="93">
        <f>SUM('2:16'!Y234)</f>
        <v>0</v>
      </c>
      <c r="Z234" s="93">
        <f>SUM('2:16'!Z234)</f>
        <v>0</v>
      </c>
      <c r="AA234" s="93">
        <f>SUM('2:16'!AA234)</f>
        <v>0</v>
      </c>
      <c r="AB234" s="73"/>
      <c r="AC234" s="54"/>
      <c r="AD234" s="30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SUM('2:16'!G235)</f>
        <v>0</v>
      </c>
      <c r="H235" s="293">
        <f t="shared" si="34"/>
        <v>0</v>
      </c>
      <c r="I235" s="93">
        <f>SUM('2:16'!I235)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SUM('2:16'!N235)</f>
        <v>0</v>
      </c>
      <c r="O235" s="93">
        <f>SUM('2:16'!O235)</f>
        <v>0</v>
      </c>
      <c r="P235" s="93">
        <f>SUM('2:16'!P235)</f>
        <v>0</v>
      </c>
      <c r="Q235" s="93">
        <f>SUM('2:16'!Q235)</f>
        <v>0</v>
      </c>
      <c r="R235" s="93">
        <f>SUM('2:16'!R235)</f>
        <v>0</v>
      </c>
      <c r="S235" s="93">
        <f>SUM('2:16'!S235)</f>
        <v>0</v>
      </c>
      <c r="T235" s="93">
        <f>SUM('2:16'!T235)</f>
        <v>0</v>
      </c>
      <c r="U235" s="93">
        <f>SUM('2:16'!U235)</f>
        <v>0</v>
      </c>
      <c r="V235" s="196">
        <f t="shared" si="38"/>
        <v>0</v>
      </c>
      <c r="W235" s="33" t="str">
        <f t="shared" si="39"/>
        <v/>
      </c>
      <c r="X235" s="93">
        <f>SUM('2:16'!X235)</f>
        <v>0</v>
      </c>
      <c r="Y235" s="93">
        <f>SUM('2:16'!Y235)</f>
        <v>0</v>
      </c>
      <c r="Z235" s="93">
        <f>SUM('2:16'!Z235)</f>
        <v>0</v>
      </c>
      <c r="AA235" s="93">
        <f>SUM('2:16'!AA235)</f>
        <v>0</v>
      </c>
      <c r="AB235" s="73"/>
      <c r="AC235" s="54"/>
      <c r="AD235" s="30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SUM('2:16'!G236)</f>
        <v>0</v>
      </c>
      <c r="H236" s="293">
        <f t="shared" si="34"/>
        <v>0</v>
      </c>
      <c r="I236" s="93">
        <f>SUM('2:16'!I236)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SUM('2:16'!N236)</f>
        <v>0</v>
      </c>
      <c r="O236" s="93">
        <f>SUM('2:16'!O236)</f>
        <v>0</v>
      </c>
      <c r="P236" s="93">
        <f>SUM('2:16'!P236)</f>
        <v>0</v>
      </c>
      <c r="Q236" s="93">
        <f>SUM('2:16'!Q236)</f>
        <v>0</v>
      </c>
      <c r="R236" s="93">
        <f>SUM('2:16'!R236)</f>
        <v>0</v>
      </c>
      <c r="S236" s="93">
        <f>SUM('2:16'!S236)</f>
        <v>0</v>
      </c>
      <c r="T236" s="93">
        <f>SUM('2:16'!T236)</f>
        <v>0</v>
      </c>
      <c r="U236" s="93">
        <f>SUM('2:16'!U236)</f>
        <v>0</v>
      </c>
      <c r="V236" s="196">
        <f t="shared" si="38"/>
        <v>0</v>
      </c>
      <c r="W236" s="33" t="str">
        <f t="shared" si="39"/>
        <v/>
      </c>
      <c r="X236" s="93">
        <f>SUM('2:16'!X236)</f>
        <v>0</v>
      </c>
      <c r="Y236" s="93">
        <f>SUM('2:16'!Y236)</f>
        <v>0</v>
      </c>
      <c r="Z236" s="93">
        <f>SUM('2:16'!Z236)</f>
        <v>0</v>
      </c>
      <c r="AA236" s="93">
        <f>SUM('2:16'!AA236)</f>
        <v>0</v>
      </c>
      <c r="AB236" s="73"/>
      <c r="AC236" s="54"/>
      <c r="AD236" s="30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SUM('2:16'!G237)</f>
        <v>0</v>
      </c>
      <c r="H237" s="293">
        <f t="shared" si="34"/>
        <v>0</v>
      </c>
      <c r="I237" s="93">
        <f>SUM('2:16'!I237)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SUM('2:16'!N237)</f>
        <v>0</v>
      </c>
      <c r="O237" s="93">
        <f>SUM('2:16'!O237)</f>
        <v>0</v>
      </c>
      <c r="P237" s="93">
        <f>SUM('2:16'!P237)</f>
        <v>0</v>
      </c>
      <c r="Q237" s="93">
        <f>SUM('2:16'!Q237)</f>
        <v>0</v>
      </c>
      <c r="R237" s="93">
        <f>SUM('2:16'!R237)</f>
        <v>0</v>
      </c>
      <c r="S237" s="93">
        <f>SUM('2:16'!S237)</f>
        <v>0</v>
      </c>
      <c r="T237" s="93">
        <f>SUM('2:16'!T237)</f>
        <v>0</v>
      </c>
      <c r="U237" s="93">
        <f>SUM('2:16'!U237)</f>
        <v>0</v>
      </c>
      <c r="V237" s="196">
        <f t="shared" si="38"/>
        <v>0</v>
      </c>
      <c r="W237" s="33" t="str">
        <f t="shared" si="39"/>
        <v/>
      </c>
      <c r="X237" s="93">
        <f>SUM('2:16'!X237)</f>
        <v>0</v>
      </c>
      <c r="Y237" s="93">
        <f>SUM('2:16'!Y237)</f>
        <v>0</v>
      </c>
      <c r="Z237" s="93">
        <f>SUM('2:16'!Z237)</f>
        <v>0</v>
      </c>
      <c r="AA237" s="93">
        <f>SUM('2:16'!AA237)</f>
        <v>0</v>
      </c>
      <c r="AB237" s="73"/>
      <c r="AC237" s="54"/>
      <c r="AD237" s="30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428</v>
      </c>
      <c r="D238" s="17">
        <v>5.03</v>
      </c>
      <c r="E238" s="17"/>
      <c r="F238" s="6"/>
      <c r="G238" s="93">
        <f>SUM('2:16'!G238)</f>
        <v>0</v>
      </c>
      <c r="H238" s="293">
        <f t="shared" si="34"/>
        <v>0</v>
      </c>
      <c r="I238" s="93">
        <f>SUM('2:16'!I238)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0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401</v>
      </c>
      <c r="C239" s="177" t="s">
        <v>399</v>
      </c>
      <c r="D239" s="17">
        <v>5</v>
      </c>
      <c r="E239" s="17"/>
      <c r="F239" s="6"/>
      <c r="G239" s="93">
        <f>SUM('2:16'!G239)</f>
        <v>0</v>
      </c>
      <c r="H239" s="293">
        <f t="shared" si="34"/>
        <v>0</v>
      </c>
      <c r="I239" s="93">
        <f>SUM('2:16'!I239)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SUM('2:16'!N239)</f>
        <v>0</v>
      </c>
      <c r="O239" s="93">
        <f>SUM('2:16'!O239)</f>
        <v>0</v>
      </c>
      <c r="P239" s="93">
        <f>SUM('2:16'!P239)</f>
        <v>0</v>
      </c>
      <c r="Q239" s="93">
        <f>SUM('2:16'!Q239)</f>
        <v>0</v>
      </c>
      <c r="R239" s="93">
        <f>SUM('2:16'!R239)</f>
        <v>0</v>
      </c>
      <c r="S239" s="93">
        <f>SUM('2:16'!S239)</f>
        <v>0</v>
      </c>
      <c r="T239" s="93">
        <f>SUM('2:16'!T239)</f>
        <v>0</v>
      </c>
      <c r="U239" s="93">
        <f>SUM('2:16'!U239)</f>
        <v>0</v>
      </c>
      <c r="V239" s="196"/>
      <c r="W239" s="33"/>
      <c r="X239" s="93">
        <f>SUM('2:16'!X239)</f>
        <v>0</v>
      </c>
      <c r="Y239" s="93">
        <f>SUM('2:16'!Y239)</f>
        <v>0</v>
      </c>
      <c r="Z239" s="93">
        <f>SUM('2:16'!Z239)</f>
        <v>0</v>
      </c>
      <c r="AA239" s="93">
        <f>SUM('2:16'!AA239)</f>
        <v>0</v>
      </c>
      <c r="AB239" s="73"/>
      <c r="AC239" s="54"/>
      <c r="AD239" s="30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SUM('2:16'!G240)</f>
        <v>0</v>
      </c>
      <c r="H240" s="293">
        <f t="shared" si="34"/>
        <v>0</v>
      </c>
      <c r="I240" s="93">
        <f>SUM('2:16'!I240)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SUM('2:16'!N240)</f>
        <v>0</v>
      </c>
      <c r="O240" s="93">
        <f>SUM('2:16'!O240)</f>
        <v>0</v>
      </c>
      <c r="P240" s="93">
        <f>SUM('2:16'!P240)</f>
        <v>0</v>
      </c>
      <c r="Q240" s="93">
        <f>SUM('2:16'!Q240)</f>
        <v>0</v>
      </c>
      <c r="R240" s="93">
        <f>SUM('2:16'!R240)</f>
        <v>0</v>
      </c>
      <c r="S240" s="93">
        <f>SUM('2:16'!S240)</f>
        <v>0</v>
      </c>
      <c r="T240" s="93">
        <f>SUM('2:16'!T240)</f>
        <v>0</v>
      </c>
      <c r="U240" s="93">
        <f>SUM('2:16'!U240)</f>
        <v>0</v>
      </c>
      <c r="V240" s="196">
        <f>SUM(X240:AA240)</f>
        <v>0</v>
      </c>
      <c r="W240" s="33" t="str">
        <f>IF(ISERROR(V240/G240),"",V240/G240)</f>
        <v/>
      </c>
      <c r="X240" s="93">
        <f>SUM('2:16'!X240)</f>
        <v>0</v>
      </c>
      <c r="Y240" s="93">
        <f>SUM('2:16'!Y240)</f>
        <v>0</v>
      </c>
      <c r="Z240" s="93">
        <f>SUM('2:16'!Z240)</f>
        <v>0</v>
      </c>
      <c r="AA240" s="93">
        <f>SUM('2:16'!AA240)</f>
        <v>0</v>
      </c>
      <c r="AB240" s="73"/>
      <c r="AC240" s="54"/>
      <c r="AD240" s="30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SUM('2:16'!G241)</f>
        <v>0</v>
      </c>
      <c r="H241" s="293">
        <f t="shared" si="34"/>
        <v>0</v>
      </c>
      <c r="I241" s="93">
        <f>SUM('2:16'!I241)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SUM('2:16'!N241)</f>
        <v>0</v>
      </c>
      <c r="O241" s="93">
        <f>SUM('2:16'!O241)</f>
        <v>0</v>
      </c>
      <c r="P241" s="93">
        <f>SUM('2:16'!P241)</f>
        <v>0</v>
      </c>
      <c r="Q241" s="93">
        <f>SUM('2:16'!Q241)</f>
        <v>0</v>
      </c>
      <c r="R241" s="93">
        <f>SUM('2:16'!R241)</f>
        <v>0</v>
      </c>
      <c r="S241" s="93">
        <f>SUM('2:16'!S241)</f>
        <v>0</v>
      </c>
      <c r="T241" s="93">
        <f>SUM('2:16'!T241)</f>
        <v>0</v>
      </c>
      <c r="U241" s="93">
        <f>SUM('2:16'!U241)</f>
        <v>0</v>
      </c>
      <c r="V241" s="196">
        <f>SUM(X241:AA241)</f>
        <v>0</v>
      </c>
      <c r="W241" s="33" t="str">
        <f>IF(ISERROR(V241/G241),"",V241/G241)</f>
        <v/>
      </c>
      <c r="X241" s="93">
        <f>SUM('2:16'!X241)</f>
        <v>0</v>
      </c>
      <c r="Y241" s="93">
        <f>SUM('2:16'!Y241)</f>
        <v>0</v>
      </c>
      <c r="Z241" s="93">
        <f>SUM('2:16'!Z241)</f>
        <v>0</v>
      </c>
      <c r="AA241" s="93">
        <f>SUM('2:16'!AA241)</f>
        <v>0</v>
      </c>
      <c r="AB241" s="73"/>
      <c r="AC241" s="54"/>
      <c r="AD241" s="30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SUM('2:16'!G242)</f>
        <v>0</v>
      </c>
      <c r="H242" s="293">
        <f t="shared" si="34"/>
        <v>0</v>
      </c>
      <c r="I242" s="93">
        <f>SUM('2:16'!I242)</f>
        <v>0</v>
      </c>
      <c r="J242" s="31"/>
      <c r="K242" s="35"/>
      <c r="L242" s="87"/>
      <c r="M242" s="36">
        <f t="shared" si="40"/>
        <v>0</v>
      </c>
      <c r="N242" s="93">
        <f>SUM('2:16'!N242)</f>
        <v>0</v>
      </c>
      <c r="O242" s="93">
        <f>SUM('2:16'!O242)</f>
        <v>0</v>
      </c>
      <c r="P242" s="93">
        <f>SUM('2:16'!P242)</f>
        <v>0</v>
      </c>
      <c r="Q242" s="93">
        <f>SUM('2:16'!Q242)</f>
        <v>0</v>
      </c>
      <c r="R242" s="93">
        <f>SUM('2:16'!R242)</f>
        <v>0</v>
      </c>
      <c r="S242" s="93">
        <f>SUM('2:16'!S242)</f>
        <v>0</v>
      </c>
      <c r="T242" s="93">
        <f>SUM('2:16'!T242)</f>
        <v>0</v>
      </c>
      <c r="U242" s="93">
        <f>SUM('2:16'!U242)</f>
        <v>0</v>
      </c>
      <c r="V242" s="196"/>
      <c r="W242" s="33"/>
      <c r="X242" s="93">
        <f>SUM('2:16'!X242)</f>
        <v>0</v>
      </c>
      <c r="Y242" s="93">
        <f>SUM('2:16'!Y242)</f>
        <v>0</v>
      </c>
      <c r="Z242" s="93">
        <f>SUM('2:16'!Z242)</f>
        <v>0</v>
      </c>
      <c r="AA242" s="93">
        <f>SUM('2:16'!AA242)</f>
        <v>0</v>
      </c>
      <c r="AB242" s="73"/>
      <c r="AC242" s="54"/>
      <c r="AD242" s="30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SUM('2:16'!G243)</f>
        <v>0</v>
      </c>
      <c r="H243" s="293">
        <f t="shared" si="34"/>
        <v>0</v>
      </c>
      <c r="I243" s="93">
        <f>SUM('2:16'!I243)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SUM('2:16'!N243)</f>
        <v>0</v>
      </c>
      <c r="O243" s="93">
        <f>SUM('2:16'!O243)</f>
        <v>0</v>
      </c>
      <c r="P243" s="93">
        <f>SUM('2:16'!P243)</f>
        <v>0</v>
      </c>
      <c r="Q243" s="93">
        <f>SUM('2:16'!Q243)</f>
        <v>0</v>
      </c>
      <c r="R243" s="93">
        <f>SUM('2:16'!R243)</f>
        <v>0</v>
      </c>
      <c r="S243" s="93">
        <f>SUM('2:16'!S243)</f>
        <v>0</v>
      </c>
      <c r="T243" s="93">
        <f>SUM('2:16'!T243)</f>
        <v>0</v>
      </c>
      <c r="U243" s="93">
        <f>SUM('2:16'!U243)</f>
        <v>0</v>
      </c>
      <c r="V243" s="196">
        <f>SUM(X243:AA243)</f>
        <v>0</v>
      </c>
      <c r="W243" s="33" t="str">
        <f>IF(ISERROR(V243/G243),"",V243/G243)</f>
        <v/>
      </c>
      <c r="X243" s="93">
        <f>SUM('2:16'!X243)</f>
        <v>0</v>
      </c>
      <c r="Y243" s="93">
        <f>SUM('2:16'!Y243)</f>
        <v>0</v>
      </c>
      <c r="Z243" s="93">
        <f>SUM('2:16'!Z243)</f>
        <v>0</v>
      </c>
      <c r="AA243" s="93">
        <f>SUM('2:16'!AA243)</f>
        <v>0</v>
      </c>
      <c r="AB243" s="73"/>
      <c r="AC243" s="54"/>
      <c r="AD243" s="30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SUM('2:16'!G244)</f>
        <v>0</v>
      </c>
      <c r="H244" s="293">
        <f t="shared" si="34"/>
        <v>0</v>
      </c>
      <c r="I244" s="93">
        <f>SUM('2:16'!I244)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SUM('2:16'!N244)</f>
        <v>0</v>
      </c>
      <c r="O244" s="93">
        <f>SUM('2:16'!O244)</f>
        <v>0</v>
      </c>
      <c r="P244" s="93">
        <f>SUM('2:16'!P244)</f>
        <v>0</v>
      </c>
      <c r="Q244" s="93">
        <f>SUM('2:16'!Q244)</f>
        <v>0</v>
      </c>
      <c r="R244" s="93">
        <f>SUM('2:16'!R244)</f>
        <v>0</v>
      </c>
      <c r="S244" s="93">
        <f>SUM('2:16'!S244)</f>
        <v>0</v>
      </c>
      <c r="T244" s="93">
        <f>SUM('2:16'!T244)</f>
        <v>0</v>
      </c>
      <c r="U244" s="93">
        <f>SUM('2:16'!U244)</f>
        <v>0</v>
      </c>
      <c r="V244" s="196">
        <f>SUM(X244:AA244)</f>
        <v>0</v>
      </c>
      <c r="W244" s="33" t="str">
        <f>IF(ISERROR(V244/G244),"",V244/G244)</f>
        <v/>
      </c>
      <c r="X244" s="93">
        <f>SUM('2:16'!X244)</f>
        <v>0</v>
      </c>
      <c r="Y244" s="93">
        <f>SUM('2:16'!Y244)</f>
        <v>0</v>
      </c>
      <c r="Z244" s="93">
        <f>SUM('2:16'!Z244)</f>
        <v>0</v>
      </c>
      <c r="AA244" s="93">
        <f>SUM('2:16'!AA244)</f>
        <v>0</v>
      </c>
      <c r="AB244" s="73"/>
      <c r="AC244" s="54"/>
      <c r="AD244" s="30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SUM('2:16'!G245)</f>
        <v>0</v>
      </c>
      <c r="H245" s="293">
        <f t="shared" si="34"/>
        <v>0</v>
      </c>
      <c r="I245" s="93">
        <f>SUM('2:16'!I245)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SUM('2:16'!N245)</f>
        <v>0</v>
      </c>
      <c r="O245" s="93">
        <f>SUM('2:16'!O245)</f>
        <v>0</v>
      </c>
      <c r="P245" s="93">
        <f>SUM('2:16'!P245)</f>
        <v>0</v>
      </c>
      <c r="Q245" s="93">
        <f>SUM('2:16'!Q245)</f>
        <v>0</v>
      </c>
      <c r="R245" s="93">
        <f>SUM('2:16'!R245)</f>
        <v>0</v>
      </c>
      <c r="S245" s="93">
        <f>SUM('2:16'!S245)</f>
        <v>0</v>
      </c>
      <c r="T245" s="93">
        <f>SUM('2:16'!T245)</f>
        <v>0</v>
      </c>
      <c r="U245" s="93">
        <f>SUM('2:16'!U245)</f>
        <v>0</v>
      </c>
      <c r="V245" s="196">
        <f>SUM(X245:AA245)</f>
        <v>0</v>
      </c>
      <c r="W245" s="33" t="str">
        <f>IF(ISERROR(V245/G245),"",V245/G245)</f>
        <v/>
      </c>
      <c r="X245" s="93">
        <f>SUM('2:16'!X245)</f>
        <v>0</v>
      </c>
      <c r="Y245" s="93">
        <f>SUM('2:16'!Y245)</f>
        <v>0</v>
      </c>
      <c r="Z245" s="93">
        <f>SUM('2:16'!Z245)</f>
        <v>0</v>
      </c>
      <c r="AA245" s="93">
        <f>SUM('2:16'!AA245)</f>
        <v>0</v>
      </c>
      <c r="AB245" s="73"/>
      <c r="AC245" s="54"/>
      <c r="AD245" s="30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SUM('2:16'!G246)</f>
        <v>0</v>
      </c>
      <c r="H246" s="293">
        <f t="shared" si="34"/>
        <v>0</v>
      </c>
      <c r="I246" s="93">
        <f>SUM('2:16'!I246)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SUM('2:16'!N246)</f>
        <v>0</v>
      </c>
      <c r="O246" s="93">
        <f>SUM('2:16'!O246)</f>
        <v>0</v>
      </c>
      <c r="P246" s="93">
        <f>SUM('2:16'!P246)</f>
        <v>0</v>
      </c>
      <c r="Q246" s="93">
        <f>SUM('2:16'!Q246)</f>
        <v>0</v>
      </c>
      <c r="R246" s="93">
        <f>SUM('2:16'!R246)</f>
        <v>0</v>
      </c>
      <c r="S246" s="93">
        <f>SUM('2:16'!S246)</f>
        <v>0</v>
      </c>
      <c r="T246" s="93">
        <f>SUM('2:16'!T246)</f>
        <v>0</v>
      </c>
      <c r="U246" s="93">
        <f>SUM('2:16'!U246)</f>
        <v>0</v>
      </c>
      <c r="V246" s="196">
        <f>SUM(X246:AA246)</f>
        <v>0</v>
      </c>
      <c r="W246" s="33" t="str">
        <f>IF(ISERROR(V246/G246),"",V246/G246)</f>
        <v/>
      </c>
      <c r="X246" s="93">
        <f>SUM('2:16'!X246)</f>
        <v>0</v>
      </c>
      <c r="Y246" s="93">
        <f>SUM('2:16'!Y246)</f>
        <v>0</v>
      </c>
      <c r="Z246" s="93">
        <f>SUM('2:16'!Z246)</f>
        <v>0</v>
      </c>
      <c r="AA246" s="93">
        <f>SUM('2:16'!AA246)</f>
        <v>0</v>
      </c>
      <c r="AB246" s="73"/>
      <c r="AC246" s="54"/>
      <c r="AD246" s="30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SUM('2:16'!G247)</f>
        <v>0</v>
      </c>
      <c r="H247" s="293">
        <f t="shared" si="34"/>
        <v>0</v>
      </c>
      <c r="I247" s="93">
        <f>SUM('2:16'!I247)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SUM('2:16'!N247)</f>
        <v>0</v>
      </c>
      <c r="O247" s="93">
        <f>SUM('2:16'!O247)</f>
        <v>0</v>
      </c>
      <c r="P247" s="93">
        <f>SUM('2:16'!P247)</f>
        <v>0</v>
      </c>
      <c r="Q247" s="93">
        <f>SUM('2:16'!Q247)</f>
        <v>0</v>
      </c>
      <c r="R247" s="93">
        <f>SUM('2:16'!R247)</f>
        <v>0</v>
      </c>
      <c r="S247" s="93">
        <f>SUM('2:16'!S247)</f>
        <v>0</v>
      </c>
      <c r="T247" s="93">
        <f>SUM('2:16'!T247)</f>
        <v>0</v>
      </c>
      <c r="U247" s="93">
        <f>SUM('2:16'!U247)</f>
        <v>0</v>
      </c>
      <c r="V247" s="196"/>
      <c r="W247" s="33"/>
      <c r="X247" s="93">
        <f>SUM('2:16'!X247)</f>
        <v>0</v>
      </c>
      <c r="Y247" s="93">
        <f>SUM('2:16'!Y247)</f>
        <v>0</v>
      </c>
      <c r="Z247" s="93">
        <f>SUM('2:16'!Z247)</f>
        <v>0</v>
      </c>
      <c r="AA247" s="93">
        <f>SUM('2:16'!AA247)</f>
        <v>0</v>
      </c>
      <c r="AB247" s="73"/>
      <c r="AC247" s="54"/>
      <c r="AD247" s="30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SUM('2:16'!G248)</f>
        <v>0</v>
      </c>
      <c r="H248" s="293">
        <f t="shared" si="34"/>
        <v>0</v>
      </c>
      <c r="I248" s="93">
        <f>SUM('2:16'!I248)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SUM('2:16'!N248)</f>
        <v>0</v>
      </c>
      <c r="O248" s="93">
        <f>SUM('2:16'!O248)</f>
        <v>0</v>
      </c>
      <c r="P248" s="93">
        <f>SUM('2:16'!P248)</f>
        <v>0</v>
      </c>
      <c r="Q248" s="93">
        <f>SUM('2:16'!Q248)</f>
        <v>0</v>
      </c>
      <c r="R248" s="93">
        <f>SUM('2:16'!R248)</f>
        <v>0</v>
      </c>
      <c r="S248" s="93">
        <f>SUM('2:16'!S248)</f>
        <v>0</v>
      </c>
      <c r="T248" s="93">
        <f>SUM('2:16'!T248)</f>
        <v>0</v>
      </c>
      <c r="U248" s="93">
        <f>SUM('2:16'!U248)</f>
        <v>0</v>
      </c>
      <c r="V248" s="196"/>
      <c r="W248" s="33"/>
      <c r="X248" s="93">
        <f>SUM('2:16'!X248)</f>
        <v>0</v>
      </c>
      <c r="Y248" s="93">
        <f>SUM('2:16'!Y248)</f>
        <v>0</v>
      </c>
      <c r="Z248" s="93">
        <f>SUM('2:16'!Z248)</f>
        <v>0</v>
      </c>
      <c r="AA248" s="93">
        <f>SUM('2:16'!AA248)</f>
        <v>0</v>
      </c>
      <c r="AB248" s="73"/>
      <c r="AC248" s="54"/>
      <c r="AD248" s="30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SUM('2:16'!G249)</f>
        <v>0</v>
      </c>
      <c r="H249" s="293">
        <f t="shared" si="34"/>
        <v>0</v>
      </c>
      <c r="I249" s="93">
        <f>SUM('2:16'!I249)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SUM('2:16'!N249)</f>
        <v>0</v>
      </c>
      <c r="O249" s="93">
        <f>SUM('2:16'!O249)</f>
        <v>0</v>
      </c>
      <c r="P249" s="93">
        <f>SUM('2:16'!P249)</f>
        <v>0</v>
      </c>
      <c r="Q249" s="93">
        <f>SUM('2:16'!Q249)</f>
        <v>0</v>
      </c>
      <c r="R249" s="93">
        <f>SUM('2:16'!R249)</f>
        <v>0</v>
      </c>
      <c r="S249" s="93">
        <f>SUM('2:16'!S249)</f>
        <v>0</v>
      </c>
      <c r="T249" s="93">
        <f>SUM('2:16'!T249)</f>
        <v>0</v>
      </c>
      <c r="U249" s="93">
        <f>SUM('2:16'!U249)</f>
        <v>0</v>
      </c>
      <c r="V249" s="196"/>
      <c r="W249" s="33"/>
      <c r="X249" s="93">
        <f>SUM('2:16'!X249)</f>
        <v>0</v>
      </c>
      <c r="Y249" s="93">
        <f>SUM('2:16'!Y249)</f>
        <v>0</v>
      </c>
      <c r="Z249" s="93">
        <f>SUM('2:16'!Z249)</f>
        <v>0</v>
      </c>
      <c r="AA249" s="93">
        <f>SUM('2:16'!AA249)</f>
        <v>0</v>
      </c>
      <c r="AB249" s="73"/>
      <c r="AC249" s="54"/>
      <c r="AD249" s="30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SUM('2:16'!G250)</f>
        <v>0</v>
      </c>
      <c r="H250" s="293">
        <f t="shared" si="34"/>
        <v>0</v>
      </c>
      <c r="I250" s="93">
        <f>SUM('2:16'!I250)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SUM('2:16'!N250)</f>
        <v>0</v>
      </c>
      <c r="O250" s="93">
        <f>SUM('2:16'!O250)</f>
        <v>0</v>
      </c>
      <c r="P250" s="93">
        <f>SUM('2:16'!P250)</f>
        <v>0</v>
      </c>
      <c r="Q250" s="93">
        <f>SUM('2:16'!Q250)</f>
        <v>0</v>
      </c>
      <c r="R250" s="93">
        <f>SUM('2:16'!R250)</f>
        <v>0</v>
      </c>
      <c r="S250" s="93">
        <f>SUM('2:16'!S250)</f>
        <v>0</v>
      </c>
      <c r="T250" s="93">
        <f>SUM('2:16'!T250)</f>
        <v>0</v>
      </c>
      <c r="U250" s="93">
        <f>SUM('2:16'!U250)</f>
        <v>0</v>
      </c>
      <c r="V250" s="196"/>
      <c r="W250" s="33"/>
      <c r="X250" s="93">
        <f>SUM('2:16'!X250)</f>
        <v>0</v>
      </c>
      <c r="Y250" s="93">
        <f>SUM('2:16'!Y250)</f>
        <v>0</v>
      </c>
      <c r="Z250" s="93">
        <f>SUM('2:16'!Z250)</f>
        <v>0</v>
      </c>
      <c r="AA250" s="93">
        <f>SUM('2:16'!AA250)</f>
        <v>0</v>
      </c>
      <c r="AB250" s="73"/>
      <c r="AC250" s="54"/>
      <c r="AD250" s="30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SUM('2:16'!G251)</f>
        <v>0</v>
      </c>
      <c r="H251" s="293">
        <f t="shared" si="34"/>
        <v>0</v>
      </c>
      <c r="I251" s="93">
        <f>SUM('2:16'!I251)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0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SUM('2:16'!G252)</f>
        <v>0</v>
      </c>
      <c r="H252" s="293">
        <f t="shared" si="34"/>
        <v>0</v>
      </c>
      <c r="I252" s="93">
        <f>SUM('2:16'!I252)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0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411</v>
      </c>
      <c r="D253" s="17"/>
      <c r="E253" s="17"/>
      <c r="F253" s="6"/>
      <c r="G253" s="93">
        <f>SUM('2:16'!G253)</f>
        <v>0</v>
      </c>
      <c r="H253" s="293">
        <f t="shared" si="34"/>
        <v>0</v>
      </c>
      <c r="I253" s="93">
        <f>SUM('2:16'!I253)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0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349</v>
      </c>
      <c r="D254" s="17"/>
      <c r="E254" s="17"/>
      <c r="F254" s="6"/>
      <c r="G254" s="93">
        <f>SUM('2:16'!G254)</f>
        <v>0</v>
      </c>
      <c r="H254" s="293">
        <f t="shared" si="34"/>
        <v>0</v>
      </c>
      <c r="I254" s="93">
        <f>SUM('2:16'!I254)</f>
        <v>0</v>
      </c>
      <c r="J254" s="31"/>
      <c r="K254" s="35"/>
      <c r="L254" s="87">
        <v>4</v>
      </c>
      <c r="M254" s="36"/>
      <c r="N254" s="31"/>
      <c r="O254" s="93">
        <f>SUM('2:16'!O254)</f>
        <v>0</v>
      </c>
      <c r="P254" s="93">
        <f>SUM('2:16'!P254)</f>
        <v>0</v>
      </c>
      <c r="Q254" s="93">
        <f>SUM('2:16'!Q254)</f>
        <v>0</v>
      </c>
      <c r="R254" s="93">
        <f>SUM('2:16'!R254)</f>
        <v>0</v>
      </c>
      <c r="S254" s="93">
        <f>SUM('2:16'!S254)</f>
        <v>0</v>
      </c>
      <c r="T254" s="93">
        <f>SUM('2:16'!T254)</f>
        <v>0</v>
      </c>
      <c r="U254" s="93">
        <f>SUM('2:16'!U254)</f>
        <v>0</v>
      </c>
      <c r="V254" s="196"/>
      <c r="W254" s="33"/>
      <c r="X254" s="93">
        <f>SUM('2:16'!X254)</f>
        <v>0</v>
      </c>
      <c r="Y254" s="93">
        <f>SUM('2:16'!Y254)</f>
        <v>0</v>
      </c>
      <c r="Z254" s="93">
        <f>SUM('2:16'!Z254)</f>
        <v>0</v>
      </c>
      <c r="AA254" s="93">
        <f>SUM('2:16'!AA254)</f>
        <v>0</v>
      </c>
      <c r="AB254" s="73"/>
      <c r="AC254" s="54"/>
      <c r="AD254" s="30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350</v>
      </c>
      <c r="D255" s="17"/>
      <c r="E255" s="17"/>
      <c r="F255" s="6"/>
      <c r="G255" s="93">
        <f>SUM('2:16'!G255)</f>
        <v>0</v>
      </c>
      <c r="H255" s="293">
        <f t="shared" si="34"/>
        <v>0</v>
      </c>
      <c r="I255" s="93">
        <f>SUM('2:16'!I255)</f>
        <v>0</v>
      </c>
      <c r="J255" s="31"/>
      <c r="K255" s="35"/>
      <c r="L255" s="87">
        <v>4</v>
      </c>
      <c r="M255" s="36"/>
      <c r="N255" s="31"/>
      <c r="O255" s="93">
        <f>SUM('2:16'!O255)</f>
        <v>0</v>
      </c>
      <c r="P255" s="93">
        <f>SUM('2:16'!P255)</f>
        <v>0</v>
      </c>
      <c r="Q255" s="93">
        <f>SUM('2:16'!Q255)</f>
        <v>0</v>
      </c>
      <c r="R255" s="93">
        <f>SUM('2:16'!R255)</f>
        <v>0</v>
      </c>
      <c r="S255" s="93">
        <f>SUM('2:16'!S255)</f>
        <v>0</v>
      </c>
      <c r="T255" s="93">
        <f>SUM('2:16'!T255)</f>
        <v>0</v>
      </c>
      <c r="U255" s="93">
        <f>SUM('2:16'!U255)</f>
        <v>0</v>
      </c>
      <c r="V255" s="196"/>
      <c r="W255" s="33"/>
      <c r="X255" s="93">
        <f>SUM('2:16'!X255)</f>
        <v>0</v>
      </c>
      <c r="Y255" s="93">
        <f>SUM('2:16'!Y255)</f>
        <v>0</v>
      </c>
      <c r="Z255" s="93">
        <f>SUM('2:16'!Z255)</f>
        <v>0</v>
      </c>
      <c r="AA255" s="93">
        <f>SUM('2:16'!AA255)</f>
        <v>0</v>
      </c>
      <c r="AB255" s="73"/>
      <c r="AC255" s="54"/>
      <c r="AD255" s="30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351</v>
      </c>
      <c r="D256" s="17"/>
      <c r="E256" s="17"/>
      <c r="F256" s="6"/>
      <c r="G256" s="93">
        <f>SUM('2:16'!G256)</f>
        <v>0</v>
      </c>
      <c r="H256" s="293">
        <f t="shared" si="34"/>
        <v>0</v>
      </c>
      <c r="I256" s="93">
        <f>SUM('2:16'!I256)</f>
        <v>0</v>
      </c>
      <c r="J256" s="31"/>
      <c r="K256" s="35"/>
      <c r="L256" s="87">
        <v>4</v>
      </c>
      <c r="M256" s="36"/>
      <c r="N256" s="31"/>
      <c r="O256" s="93">
        <f>SUM('2:16'!O256)</f>
        <v>0</v>
      </c>
      <c r="P256" s="93">
        <f>SUM('2:16'!P256)</f>
        <v>0</v>
      </c>
      <c r="Q256" s="93">
        <f>SUM('2:16'!Q256)</f>
        <v>0</v>
      </c>
      <c r="R256" s="93">
        <f>SUM('2:16'!R256)</f>
        <v>0</v>
      </c>
      <c r="S256" s="93">
        <f>SUM('2:16'!S256)</f>
        <v>0</v>
      </c>
      <c r="T256" s="93">
        <f>SUM('2:16'!T256)</f>
        <v>0</v>
      </c>
      <c r="U256" s="93">
        <f>SUM('2:16'!U256)</f>
        <v>0</v>
      </c>
      <c r="V256" s="196"/>
      <c r="W256" s="33"/>
      <c r="X256" s="93">
        <f>SUM('2:16'!X256)</f>
        <v>0</v>
      </c>
      <c r="Y256" s="93">
        <f>SUM('2:16'!Y256)</f>
        <v>0</v>
      </c>
      <c r="Z256" s="93">
        <f>SUM('2:16'!Z256)</f>
        <v>0</v>
      </c>
      <c r="AA256" s="93">
        <f>SUM('2:16'!AA256)</f>
        <v>0</v>
      </c>
      <c r="AB256" s="73"/>
      <c r="AC256" s="54"/>
      <c r="AD256" s="30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720" t="s">
        <v>86</v>
      </c>
      <c r="B257" s="720"/>
      <c r="C257" s="296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1">SUM(M200:M256)</f>
        <v>0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 t="str">
        <f t="shared" ref="W257:W264" si="42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0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SUM('2:16'!G258)</f>
        <v>0</v>
      </c>
      <c r="H258" s="293">
        <f>D258*G258</f>
        <v>0</v>
      </c>
      <c r="I258" s="93">
        <f>SUM('2:16'!I258)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SUM('2:16'!O258)</f>
        <v>0</v>
      </c>
      <c r="P258" s="93">
        <f>SUM('2:16'!P258)</f>
        <v>0</v>
      </c>
      <c r="Q258" s="93">
        <f>SUM('2:16'!Q258)</f>
        <v>0</v>
      </c>
      <c r="R258" s="93">
        <f>SUM('2:16'!R258)</f>
        <v>0</v>
      </c>
      <c r="S258" s="93">
        <f>SUM('2:16'!S258)</f>
        <v>0</v>
      </c>
      <c r="T258" s="93">
        <f>SUM('2:16'!T258)</f>
        <v>0</v>
      </c>
      <c r="U258" s="93">
        <f>SUM('2:16'!U258)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SUM('2:16'!X258)</f>
        <v>0</v>
      </c>
      <c r="Y258" s="93">
        <f>SUM('2:16'!Y258)</f>
        <v>0</v>
      </c>
      <c r="Z258" s="93">
        <f>SUM('2:16'!Z258)</f>
        <v>0</v>
      </c>
      <c r="AA258" s="93">
        <f>SUM('2:16'!AA258)</f>
        <v>0</v>
      </c>
      <c r="AB258" s="73"/>
      <c r="AC258" s="54"/>
      <c r="AD258" s="30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SUM('2:16'!G259)</f>
        <v>0</v>
      </c>
      <c r="H259" s="293">
        <f t="shared" ref="H259:H291" si="46">D259*G259</f>
        <v>0</v>
      </c>
      <c r="I259" s="93">
        <f>SUM('2:16'!I259)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SUM('2:16'!O259)</f>
        <v>0</v>
      </c>
      <c r="P259" s="93">
        <f>SUM('2:16'!P259)</f>
        <v>0</v>
      </c>
      <c r="Q259" s="93">
        <f>SUM('2:16'!Q259)</f>
        <v>0</v>
      </c>
      <c r="R259" s="93">
        <f>SUM('2:16'!R259)</f>
        <v>0</v>
      </c>
      <c r="S259" s="93">
        <f>SUM('2:16'!S259)</f>
        <v>0</v>
      </c>
      <c r="T259" s="93">
        <f>SUM('2:16'!T259)</f>
        <v>0</v>
      </c>
      <c r="U259" s="93">
        <f>SUM('2:16'!U259)</f>
        <v>0</v>
      </c>
      <c r="V259" s="196">
        <f t="shared" si="45"/>
        <v>0</v>
      </c>
      <c r="W259" s="33" t="str">
        <f t="shared" si="42"/>
        <v/>
      </c>
      <c r="X259" s="93">
        <f>SUM('2:16'!X259)</f>
        <v>0</v>
      </c>
      <c r="Y259" s="93">
        <f>SUM('2:16'!Y259)</f>
        <v>0</v>
      </c>
      <c r="Z259" s="93">
        <f>SUM('2:16'!Z259)</f>
        <v>0</v>
      </c>
      <c r="AA259" s="93">
        <f>SUM('2:16'!AA259)</f>
        <v>0</v>
      </c>
      <c r="AB259" s="73"/>
      <c r="AC259" s="54"/>
      <c r="AD259" s="30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SUM('2:16'!G260)</f>
        <v>0</v>
      </c>
      <c r="H260" s="293">
        <f t="shared" si="46"/>
        <v>0</v>
      </c>
      <c r="I260" s="93">
        <f>SUM('2:16'!I260)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SUM('2:16'!O260)</f>
        <v>0</v>
      </c>
      <c r="P260" s="93">
        <f>SUM('2:16'!P260)</f>
        <v>0</v>
      </c>
      <c r="Q260" s="93">
        <f>SUM('2:16'!Q260)</f>
        <v>0</v>
      </c>
      <c r="R260" s="93">
        <f>SUM('2:16'!R260)</f>
        <v>0</v>
      </c>
      <c r="S260" s="93">
        <f>SUM('2:16'!S260)</f>
        <v>0</v>
      </c>
      <c r="T260" s="93">
        <f>SUM('2:16'!T260)</f>
        <v>0</v>
      </c>
      <c r="U260" s="93">
        <f>SUM('2:16'!U260)</f>
        <v>0</v>
      </c>
      <c r="V260" s="196">
        <f t="shared" si="45"/>
        <v>0</v>
      </c>
      <c r="W260" s="33" t="str">
        <f t="shared" si="42"/>
        <v/>
      </c>
      <c r="X260" s="93">
        <f>SUM('2:16'!X260)</f>
        <v>0</v>
      </c>
      <c r="Y260" s="93">
        <f>SUM('2:16'!Y260)</f>
        <v>0</v>
      </c>
      <c r="Z260" s="93">
        <f>SUM('2:16'!Z260)</f>
        <v>0</v>
      </c>
      <c r="AA260" s="93">
        <f>SUM('2:16'!AA260)</f>
        <v>0</v>
      </c>
      <c r="AB260" s="73"/>
      <c r="AC260" s="54"/>
      <c r="AD260" s="30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SUM('2:16'!G261)</f>
        <v>0</v>
      </c>
      <c r="H261" s="293">
        <f t="shared" si="46"/>
        <v>0</v>
      </c>
      <c r="I261" s="93">
        <f>SUM('2:16'!I261)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SUM('2:16'!O261)</f>
        <v>0</v>
      </c>
      <c r="P261" s="93">
        <f>SUM('2:16'!P261)</f>
        <v>0</v>
      </c>
      <c r="Q261" s="93">
        <f>SUM('2:16'!Q261)</f>
        <v>0</v>
      </c>
      <c r="R261" s="93">
        <f>SUM('2:16'!R261)</f>
        <v>0</v>
      </c>
      <c r="S261" s="93">
        <f>SUM('2:16'!S261)</f>
        <v>0</v>
      </c>
      <c r="T261" s="93">
        <f>SUM('2:16'!T261)</f>
        <v>0</v>
      </c>
      <c r="U261" s="93">
        <f>SUM('2:16'!U261)</f>
        <v>0</v>
      </c>
      <c r="V261" s="196">
        <f t="shared" si="45"/>
        <v>0</v>
      </c>
      <c r="W261" s="33" t="str">
        <f t="shared" si="42"/>
        <v/>
      </c>
      <c r="X261" s="93">
        <f>SUM('2:16'!X261)</f>
        <v>0</v>
      </c>
      <c r="Y261" s="93">
        <f>SUM('2:16'!Y261)</f>
        <v>0</v>
      </c>
      <c r="Z261" s="93">
        <f>SUM('2:16'!Z261)</f>
        <v>0</v>
      </c>
      <c r="AA261" s="93">
        <f>SUM('2:16'!AA261)</f>
        <v>0</v>
      </c>
      <c r="AB261" s="73"/>
      <c r="AC261" s="54"/>
      <c r="AD261" s="30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SUM('2:16'!G262)</f>
        <v>0</v>
      </c>
      <c r="H262" s="293">
        <f t="shared" si="46"/>
        <v>0</v>
      </c>
      <c r="I262" s="93">
        <f>SUM('2:16'!I262)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SUM('2:16'!O262)</f>
        <v>0</v>
      </c>
      <c r="P262" s="93">
        <f>SUM('2:16'!P262)</f>
        <v>0</v>
      </c>
      <c r="Q262" s="93">
        <f>SUM('2:16'!Q262)</f>
        <v>0</v>
      </c>
      <c r="R262" s="93">
        <f>SUM('2:16'!R262)</f>
        <v>0</v>
      </c>
      <c r="S262" s="93">
        <f>SUM('2:16'!S262)</f>
        <v>0</v>
      </c>
      <c r="T262" s="93">
        <f>SUM('2:16'!T262)</f>
        <v>0</v>
      </c>
      <c r="U262" s="93">
        <f>SUM('2:16'!U262)</f>
        <v>0</v>
      </c>
      <c r="V262" s="196">
        <f t="shared" si="45"/>
        <v>0</v>
      </c>
      <c r="W262" s="33" t="str">
        <f t="shared" si="42"/>
        <v/>
      </c>
      <c r="X262" s="93">
        <f>SUM('2:16'!X262)</f>
        <v>0</v>
      </c>
      <c r="Y262" s="93">
        <f>SUM('2:16'!Y262)</f>
        <v>0</v>
      </c>
      <c r="Z262" s="93">
        <f>SUM('2:16'!Z262)</f>
        <v>0</v>
      </c>
      <c r="AA262" s="93">
        <f>SUM('2:16'!AA262)</f>
        <v>0</v>
      </c>
      <c r="AB262" s="73"/>
      <c r="AC262" s="54"/>
      <c r="AD262" s="30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SUM('2:16'!G263)</f>
        <v>0</v>
      </c>
      <c r="H263" s="293">
        <f t="shared" si="46"/>
        <v>0</v>
      </c>
      <c r="I263" s="93">
        <f>SUM('2:16'!I263)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SUM('2:16'!O263)</f>
        <v>0</v>
      </c>
      <c r="P263" s="93">
        <f>SUM('2:16'!P263)</f>
        <v>0</v>
      </c>
      <c r="Q263" s="93">
        <f>SUM('2:16'!Q263)</f>
        <v>0</v>
      </c>
      <c r="R263" s="93">
        <f>SUM('2:16'!R263)</f>
        <v>0</v>
      </c>
      <c r="S263" s="93">
        <f>SUM('2:16'!S263)</f>
        <v>0</v>
      </c>
      <c r="T263" s="93">
        <f>SUM('2:16'!T263)</f>
        <v>0</v>
      </c>
      <c r="U263" s="93">
        <f>SUM('2:16'!U263)</f>
        <v>0</v>
      </c>
      <c r="V263" s="196">
        <f t="shared" si="45"/>
        <v>0</v>
      </c>
      <c r="W263" s="33" t="str">
        <f t="shared" si="42"/>
        <v/>
      </c>
      <c r="X263" s="93">
        <f>SUM('2:16'!X263)</f>
        <v>0</v>
      </c>
      <c r="Y263" s="93">
        <f>SUM('2:16'!Y263)</f>
        <v>0</v>
      </c>
      <c r="Z263" s="93">
        <f>SUM('2:16'!Z263)</f>
        <v>0</v>
      </c>
      <c r="AA263" s="93">
        <f>SUM('2:16'!AA263)</f>
        <v>0</v>
      </c>
      <c r="AB263" s="73"/>
      <c r="AC263" s="54"/>
      <c r="AD263" s="30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SUM('2:16'!G264)</f>
        <v>0</v>
      </c>
      <c r="H264" s="293">
        <f t="shared" si="46"/>
        <v>0</v>
      </c>
      <c r="I264" s="93">
        <f>SUM('2:16'!I264)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SUM('2:16'!O264)</f>
        <v>0</v>
      </c>
      <c r="P264" s="93">
        <f>SUM('2:16'!P264)</f>
        <v>0</v>
      </c>
      <c r="Q264" s="93">
        <f>SUM('2:16'!Q264)</f>
        <v>0</v>
      </c>
      <c r="R264" s="93">
        <f>SUM('2:16'!R264)</f>
        <v>0</v>
      </c>
      <c r="S264" s="93">
        <f>SUM('2:16'!S264)</f>
        <v>0</v>
      </c>
      <c r="T264" s="93">
        <f>SUM('2:16'!T264)</f>
        <v>0</v>
      </c>
      <c r="U264" s="93">
        <f>SUM('2:16'!U264)</f>
        <v>0</v>
      </c>
      <c r="V264" s="196">
        <f t="shared" si="45"/>
        <v>0</v>
      </c>
      <c r="W264" s="33" t="str">
        <f t="shared" si="42"/>
        <v/>
      </c>
      <c r="X264" s="93">
        <f>SUM('2:16'!X264)</f>
        <v>0</v>
      </c>
      <c r="Y264" s="93">
        <f>SUM('2:16'!Y264)</f>
        <v>0</v>
      </c>
      <c r="Z264" s="93">
        <f>SUM('2:16'!Z264)</f>
        <v>0</v>
      </c>
      <c r="AA264" s="93">
        <f>SUM('2:16'!AA264)</f>
        <v>0</v>
      </c>
      <c r="AB264" s="73"/>
      <c r="AC264" s="54"/>
      <c r="AD264" s="30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SUM('2:16'!G265)</f>
        <v>0</v>
      </c>
      <c r="H265" s="293">
        <f t="shared" si="46"/>
        <v>0</v>
      </c>
      <c r="I265" s="93">
        <f>SUM('2:16'!I265)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SUM('2:16'!O265)</f>
        <v>0</v>
      </c>
      <c r="P265" s="93">
        <f>SUM('2:16'!P265)</f>
        <v>0</v>
      </c>
      <c r="Q265" s="93">
        <f>SUM('2:16'!Q265)</f>
        <v>0</v>
      </c>
      <c r="R265" s="93">
        <f>SUM('2:16'!R265)</f>
        <v>0</v>
      </c>
      <c r="S265" s="93">
        <f>SUM('2:16'!S265)</f>
        <v>0</v>
      </c>
      <c r="T265" s="93">
        <f>SUM('2:16'!T265)</f>
        <v>0</v>
      </c>
      <c r="U265" s="93">
        <f>SUM('2:16'!U265)</f>
        <v>0</v>
      </c>
      <c r="V265" s="197"/>
      <c r="W265" s="33"/>
      <c r="X265" s="93">
        <f>SUM('2:16'!X265)</f>
        <v>0</v>
      </c>
      <c r="Y265" s="93">
        <f>SUM('2:16'!Y265)</f>
        <v>0</v>
      </c>
      <c r="Z265" s="93">
        <f>SUM('2:16'!Z265)</f>
        <v>0</v>
      </c>
      <c r="AA265" s="93">
        <f>SUM('2:16'!AA265)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SUM('2:16'!G266)</f>
        <v>0</v>
      </c>
      <c r="H266" s="293">
        <f t="shared" si="46"/>
        <v>0</v>
      </c>
      <c r="I266" s="93">
        <f>SUM('2:16'!I266)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SUM('2:16'!O266)</f>
        <v>0</v>
      </c>
      <c r="P266" s="93">
        <f>SUM('2:16'!P266)</f>
        <v>0</v>
      </c>
      <c r="Q266" s="93">
        <f>SUM('2:16'!Q266)</f>
        <v>0</v>
      </c>
      <c r="R266" s="93">
        <f>SUM('2:16'!R266)</f>
        <v>0</v>
      </c>
      <c r="S266" s="93">
        <f>SUM('2:16'!S266)</f>
        <v>0</v>
      </c>
      <c r="T266" s="93">
        <f>SUM('2:16'!T266)</f>
        <v>0</v>
      </c>
      <c r="U266" s="93">
        <f>SUM('2:16'!U266)</f>
        <v>0</v>
      </c>
      <c r="V266" s="197">
        <f>SUM(X266:AA266)</f>
        <v>0</v>
      </c>
      <c r="W266" s="33" t="str">
        <f>IF(ISERROR(V266/G266),"",V266/G266)</f>
        <v/>
      </c>
      <c r="X266" s="93">
        <f>SUM('2:16'!X266)</f>
        <v>0</v>
      </c>
      <c r="Y266" s="93">
        <f>SUM('2:16'!Y266)</f>
        <v>0</v>
      </c>
      <c r="Z266" s="93">
        <f>SUM('2:16'!Z266)</f>
        <v>0</v>
      </c>
      <c r="AA266" s="93">
        <f>SUM('2:16'!AA266)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SUM('2:16'!G267)</f>
        <v>0</v>
      </c>
      <c r="H267" s="293">
        <f t="shared" si="46"/>
        <v>0</v>
      </c>
      <c r="I267" s="93">
        <f>SUM('2:16'!I267)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SUM('2:16'!O267)</f>
        <v>0</v>
      </c>
      <c r="P267" s="93">
        <f>SUM('2:16'!P267)</f>
        <v>0</v>
      </c>
      <c r="Q267" s="93">
        <f>SUM('2:16'!Q267)</f>
        <v>0</v>
      </c>
      <c r="R267" s="93">
        <f>SUM('2:16'!R267)</f>
        <v>0</v>
      </c>
      <c r="S267" s="93">
        <f>SUM('2:16'!S267)</f>
        <v>0</v>
      </c>
      <c r="T267" s="93">
        <f>SUM('2:16'!T267)</f>
        <v>0</v>
      </c>
      <c r="U267" s="93">
        <f>SUM('2:16'!U267)</f>
        <v>0</v>
      </c>
      <c r="V267" s="197">
        <f>SUM(X267:AA267)</f>
        <v>0</v>
      </c>
      <c r="W267" s="33" t="str">
        <f>IF(ISERROR(V267/G267),"",V267/G267)</f>
        <v/>
      </c>
      <c r="X267" s="93">
        <f>SUM('2:16'!X267)</f>
        <v>0</v>
      </c>
      <c r="Y267" s="93">
        <f>SUM('2:16'!Y267)</f>
        <v>0</v>
      </c>
      <c r="Z267" s="93">
        <f>SUM('2:16'!Z267)</f>
        <v>0</v>
      </c>
      <c r="AA267" s="93">
        <f>SUM('2:16'!AA267)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SUM('2:16'!G268)</f>
        <v>0</v>
      </c>
      <c r="H268" s="293">
        <f t="shared" si="46"/>
        <v>0</v>
      </c>
      <c r="I268" s="93">
        <f>SUM('2:16'!I268)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SUM('2:16'!O268)</f>
        <v>0</v>
      </c>
      <c r="P268" s="93">
        <f>SUM('2:16'!P268)</f>
        <v>0</v>
      </c>
      <c r="Q268" s="93">
        <f>SUM('2:16'!Q268)</f>
        <v>0</v>
      </c>
      <c r="R268" s="93">
        <f>SUM('2:16'!R268)</f>
        <v>0</v>
      </c>
      <c r="S268" s="93">
        <f>SUM('2:16'!S268)</f>
        <v>0</v>
      </c>
      <c r="T268" s="93">
        <f>SUM('2:16'!T268)</f>
        <v>0</v>
      </c>
      <c r="U268" s="93">
        <f>SUM('2:16'!U268)</f>
        <v>0</v>
      </c>
      <c r="V268" s="197">
        <f>SUM(X268:AA268)</f>
        <v>0</v>
      </c>
      <c r="W268" s="33" t="str">
        <f>IF(ISERROR(V268/G268),"",V268/G268)</f>
        <v/>
      </c>
      <c r="X268" s="93">
        <f>SUM('2:16'!X268)</f>
        <v>0</v>
      </c>
      <c r="Y268" s="93">
        <f>SUM('2:16'!Y268)</f>
        <v>0</v>
      </c>
      <c r="Z268" s="93">
        <f>SUM('2:16'!Z268)</f>
        <v>0</v>
      </c>
      <c r="AA268" s="93">
        <f>SUM('2:16'!AA268)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SUM('2:16'!G269)</f>
        <v>0</v>
      </c>
      <c r="H269" s="293">
        <f t="shared" si="46"/>
        <v>0</v>
      </c>
      <c r="I269" s="93">
        <f>SUM('2:16'!I269)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SUM('2:16'!O269)</f>
        <v>0</v>
      </c>
      <c r="P269" s="93">
        <f>SUM('2:16'!P269)</f>
        <v>0</v>
      </c>
      <c r="Q269" s="93">
        <f>SUM('2:16'!Q269)</f>
        <v>0</v>
      </c>
      <c r="R269" s="93">
        <f>SUM('2:16'!R269)</f>
        <v>0</v>
      </c>
      <c r="S269" s="93">
        <f>SUM('2:16'!S269)</f>
        <v>0</v>
      </c>
      <c r="T269" s="93">
        <f>SUM('2:16'!T269)</f>
        <v>0</v>
      </c>
      <c r="U269" s="93">
        <f>SUM('2:16'!U269)</f>
        <v>0</v>
      </c>
      <c r="V269" s="197">
        <f>SUM(X269:AA269)</f>
        <v>0</v>
      </c>
      <c r="W269" s="33" t="str">
        <f>IF(ISERROR(V269/G269),"",V269/G269)</f>
        <v/>
      </c>
      <c r="X269" s="93">
        <f>SUM('2:16'!X269)</f>
        <v>0</v>
      </c>
      <c r="Y269" s="93">
        <f>SUM('2:16'!Y269)</f>
        <v>0</v>
      </c>
      <c r="Z269" s="93">
        <f>SUM('2:16'!Z269)</f>
        <v>0</v>
      </c>
      <c r="AA269" s="93">
        <f>SUM('2:16'!AA269)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SUM('2:16'!G270)</f>
        <v>0</v>
      </c>
      <c r="H270" s="293">
        <f t="shared" si="46"/>
        <v>0</v>
      </c>
      <c r="I270" s="93">
        <f>SUM('2:16'!I270)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SUM('2:16'!O270)</f>
        <v>0</v>
      </c>
      <c r="P270" s="93">
        <f>SUM('2:16'!P270)</f>
        <v>0</v>
      </c>
      <c r="Q270" s="93">
        <f>SUM('2:16'!Q270)</f>
        <v>0</v>
      </c>
      <c r="R270" s="93">
        <f>SUM('2:16'!R270)</f>
        <v>0</v>
      </c>
      <c r="S270" s="93">
        <f>SUM('2:16'!S270)</f>
        <v>0</v>
      </c>
      <c r="T270" s="93">
        <f>SUM('2:16'!T270)</f>
        <v>0</v>
      </c>
      <c r="U270" s="93">
        <f>SUM('2:16'!U270)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SUM('2:16'!X270)</f>
        <v>0</v>
      </c>
      <c r="Y270" s="93">
        <f>SUM('2:16'!Y270)</f>
        <v>0</v>
      </c>
      <c r="Z270" s="93">
        <f>SUM('2:16'!Z270)</f>
        <v>0</v>
      </c>
      <c r="AA270" s="93">
        <f>SUM('2:16'!AA270)</f>
        <v>0</v>
      </c>
      <c r="AB270" s="73"/>
      <c r="AC270" s="54"/>
      <c r="AD270" s="30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SUM('2:16'!G271)</f>
        <v>0</v>
      </c>
      <c r="H271" s="293">
        <f t="shared" si="46"/>
        <v>0</v>
      </c>
      <c r="I271" s="93">
        <f>SUM('2:16'!I271)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SUM('2:16'!O271)</f>
        <v>0</v>
      </c>
      <c r="P271" s="93">
        <f>SUM('2:16'!P271)</f>
        <v>0</v>
      </c>
      <c r="Q271" s="93">
        <f>SUM('2:16'!Q271)</f>
        <v>0</v>
      </c>
      <c r="R271" s="93">
        <f>SUM('2:16'!R271)</f>
        <v>0</v>
      </c>
      <c r="S271" s="93">
        <f>SUM('2:16'!S271)</f>
        <v>0</v>
      </c>
      <c r="T271" s="93">
        <f>SUM('2:16'!T271)</f>
        <v>0</v>
      </c>
      <c r="U271" s="93">
        <f>SUM('2:16'!U271)</f>
        <v>0</v>
      </c>
      <c r="V271" s="196">
        <f t="shared" si="49"/>
        <v>0</v>
      </c>
      <c r="W271" s="33" t="str">
        <f t="shared" si="50"/>
        <v/>
      </c>
      <c r="X271" s="93">
        <f>SUM('2:16'!X271)</f>
        <v>0</v>
      </c>
      <c r="Y271" s="93">
        <f>SUM('2:16'!Y271)</f>
        <v>0</v>
      </c>
      <c r="Z271" s="93">
        <f>SUM('2:16'!Z271)</f>
        <v>0</v>
      </c>
      <c r="AA271" s="93">
        <f>SUM('2:16'!AA271)</f>
        <v>0</v>
      </c>
      <c r="AB271" s="73"/>
      <c r="AC271" s="54"/>
      <c r="AD271" s="30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SUM('2:16'!G272)</f>
        <v>0</v>
      </c>
      <c r="H272" s="293">
        <f t="shared" si="46"/>
        <v>0</v>
      </c>
      <c r="I272" s="93">
        <f>SUM('2:16'!I272)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SUM('2:16'!O272)</f>
        <v>0</v>
      </c>
      <c r="P272" s="93">
        <f>SUM('2:16'!P272)</f>
        <v>0</v>
      </c>
      <c r="Q272" s="93">
        <f>SUM('2:16'!Q272)</f>
        <v>0</v>
      </c>
      <c r="R272" s="93">
        <f>SUM('2:16'!R272)</f>
        <v>0</v>
      </c>
      <c r="S272" s="93">
        <f>SUM('2:16'!S272)</f>
        <v>0</v>
      </c>
      <c r="T272" s="93">
        <f>SUM('2:16'!T272)</f>
        <v>0</v>
      </c>
      <c r="U272" s="93">
        <f>SUM('2:16'!U272)</f>
        <v>0</v>
      </c>
      <c r="V272" s="196">
        <f t="shared" si="49"/>
        <v>0</v>
      </c>
      <c r="W272" s="33" t="str">
        <f t="shared" si="50"/>
        <v/>
      </c>
      <c r="X272" s="93">
        <f>SUM('2:16'!X272)</f>
        <v>0</v>
      </c>
      <c r="Y272" s="93">
        <f>SUM('2:16'!Y272)</f>
        <v>0</v>
      </c>
      <c r="Z272" s="93">
        <f>SUM('2:16'!Z272)</f>
        <v>0</v>
      </c>
      <c r="AA272" s="93">
        <f>SUM('2:16'!AA272)</f>
        <v>0</v>
      </c>
      <c r="AB272" s="73"/>
      <c r="AC272" s="54"/>
      <c r="AD272" s="30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SUM('2:16'!G273)</f>
        <v>0</v>
      </c>
      <c r="H273" s="293">
        <f t="shared" si="46"/>
        <v>0</v>
      </c>
      <c r="I273" s="93">
        <f>SUM('2:16'!I273)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SUM('2:16'!O273)</f>
        <v>0</v>
      </c>
      <c r="P273" s="93">
        <f>SUM('2:16'!P273)</f>
        <v>0</v>
      </c>
      <c r="Q273" s="93">
        <f>SUM('2:16'!Q273)</f>
        <v>0</v>
      </c>
      <c r="R273" s="93">
        <f>SUM('2:16'!R273)</f>
        <v>0</v>
      </c>
      <c r="S273" s="93">
        <f>SUM('2:16'!S273)</f>
        <v>0</v>
      </c>
      <c r="T273" s="93">
        <f>SUM('2:16'!T273)</f>
        <v>0</v>
      </c>
      <c r="U273" s="93">
        <f>SUM('2:16'!U273)</f>
        <v>0</v>
      </c>
      <c r="V273" s="196">
        <f t="shared" si="49"/>
        <v>0</v>
      </c>
      <c r="W273" s="33" t="str">
        <f t="shared" si="50"/>
        <v/>
      </c>
      <c r="X273" s="93">
        <f>SUM('2:16'!X273)</f>
        <v>0</v>
      </c>
      <c r="Y273" s="93">
        <f>SUM('2:16'!Y273)</f>
        <v>0</v>
      </c>
      <c r="Z273" s="93">
        <f>SUM('2:16'!Z273)</f>
        <v>0</v>
      </c>
      <c r="AA273" s="93">
        <f>SUM('2:16'!AA273)</f>
        <v>0</v>
      </c>
      <c r="AB273" s="73"/>
      <c r="AC273" s="54"/>
      <c r="AD273" s="30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SUM('2:16'!G274)</f>
        <v>0</v>
      </c>
      <c r="H274" s="293">
        <f t="shared" si="46"/>
        <v>0</v>
      </c>
      <c r="I274" s="93">
        <f>SUM('2:16'!I274)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SUM('2:16'!O274)</f>
        <v>0</v>
      </c>
      <c r="P274" s="93">
        <f>SUM('2:16'!P274)</f>
        <v>0</v>
      </c>
      <c r="Q274" s="93">
        <f>SUM('2:16'!Q274)</f>
        <v>0</v>
      </c>
      <c r="R274" s="93">
        <f>SUM('2:16'!R274)</f>
        <v>0</v>
      </c>
      <c r="S274" s="93">
        <f>SUM('2:16'!S274)</f>
        <v>0</v>
      </c>
      <c r="T274" s="93">
        <f>SUM('2:16'!T274)</f>
        <v>0</v>
      </c>
      <c r="U274" s="93">
        <f>SUM('2:16'!U274)</f>
        <v>0</v>
      </c>
      <c r="V274" s="196">
        <f t="shared" si="49"/>
        <v>0</v>
      </c>
      <c r="W274" s="33" t="str">
        <f t="shared" si="50"/>
        <v/>
      </c>
      <c r="X274" s="93">
        <f>SUM('2:16'!X274)</f>
        <v>0</v>
      </c>
      <c r="Y274" s="93">
        <f>SUM('2:16'!Y274)</f>
        <v>0</v>
      </c>
      <c r="Z274" s="93">
        <f>SUM('2:16'!Z274)</f>
        <v>0</v>
      </c>
      <c r="AA274" s="93">
        <f>SUM('2:16'!AA274)</f>
        <v>0</v>
      </c>
      <c r="AB274" s="73"/>
      <c r="AC274" s="54"/>
      <c r="AD274" s="30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SUM('2:16'!G275)</f>
        <v>0</v>
      </c>
      <c r="H275" s="293">
        <f t="shared" si="46"/>
        <v>0</v>
      </c>
      <c r="I275" s="93">
        <f>SUM('2:16'!I275)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SUM('2:16'!O275)</f>
        <v>0</v>
      </c>
      <c r="P275" s="93">
        <f>SUM('2:16'!P275)</f>
        <v>0</v>
      </c>
      <c r="Q275" s="93">
        <f>SUM('2:16'!Q275)</f>
        <v>0</v>
      </c>
      <c r="R275" s="93">
        <f>SUM('2:16'!R275)</f>
        <v>0</v>
      </c>
      <c r="S275" s="93">
        <f>SUM('2:16'!S275)</f>
        <v>0</v>
      </c>
      <c r="T275" s="93">
        <f>SUM('2:16'!T275)</f>
        <v>0</v>
      </c>
      <c r="U275" s="93">
        <f>SUM('2:16'!U275)</f>
        <v>0</v>
      </c>
      <c r="V275" s="196">
        <f t="shared" si="49"/>
        <v>0</v>
      </c>
      <c r="W275" s="33" t="str">
        <f t="shared" si="50"/>
        <v/>
      </c>
      <c r="X275" s="93">
        <f>SUM('2:16'!X275)</f>
        <v>0</v>
      </c>
      <c r="Y275" s="93">
        <f>SUM('2:16'!Y275)</f>
        <v>0</v>
      </c>
      <c r="Z275" s="93">
        <f>SUM('2:16'!Z275)</f>
        <v>0</v>
      </c>
      <c r="AA275" s="93">
        <f>SUM('2:16'!AA275)</f>
        <v>0</v>
      </c>
      <c r="AB275" s="73"/>
      <c r="AC275" s="54"/>
      <c r="AD275" s="30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SUM('2:16'!G276)</f>
        <v>0</v>
      </c>
      <c r="H276" s="293">
        <f t="shared" si="46"/>
        <v>0</v>
      </c>
      <c r="I276" s="93">
        <f>SUM('2:16'!I276)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SUM('2:16'!O276)</f>
        <v>0</v>
      </c>
      <c r="P276" s="93">
        <f>SUM('2:16'!P276)</f>
        <v>0</v>
      </c>
      <c r="Q276" s="93">
        <f>SUM('2:16'!Q276)</f>
        <v>0</v>
      </c>
      <c r="R276" s="93">
        <f>SUM('2:16'!R276)</f>
        <v>0</v>
      </c>
      <c r="S276" s="93">
        <f>SUM('2:16'!S276)</f>
        <v>0</v>
      </c>
      <c r="T276" s="93">
        <f>SUM('2:16'!T276)</f>
        <v>0</v>
      </c>
      <c r="U276" s="93">
        <f>SUM('2:16'!U276)</f>
        <v>0</v>
      </c>
      <c r="V276" s="196">
        <f t="shared" si="49"/>
        <v>0</v>
      </c>
      <c r="W276" s="33" t="str">
        <f t="shared" si="50"/>
        <v/>
      </c>
      <c r="X276" s="93">
        <f>SUM('2:16'!X276)</f>
        <v>0</v>
      </c>
      <c r="Y276" s="93">
        <f>SUM('2:16'!Y276)</f>
        <v>0</v>
      </c>
      <c r="Z276" s="93">
        <f>SUM('2:16'!Z276)</f>
        <v>0</v>
      </c>
      <c r="AA276" s="93">
        <f>SUM('2:16'!AA276)</f>
        <v>0</v>
      </c>
      <c r="AB276" s="73"/>
      <c r="AC276" s="54"/>
      <c r="AD276" s="30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SUM('2:16'!G277)</f>
        <v>0</v>
      </c>
      <c r="H277" s="293">
        <f t="shared" si="46"/>
        <v>0</v>
      </c>
      <c r="I277" s="93">
        <f>SUM('2:16'!I277)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SUM('2:16'!O277)</f>
        <v>0</v>
      </c>
      <c r="P277" s="93">
        <f>SUM('2:16'!P277)</f>
        <v>0</v>
      </c>
      <c r="Q277" s="93">
        <f>SUM('2:16'!Q277)</f>
        <v>0</v>
      </c>
      <c r="R277" s="93">
        <f>SUM('2:16'!R277)</f>
        <v>0</v>
      </c>
      <c r="S277" s="93">
        <f>SUM('2:16'!S277)</f>
        <v>0</v>
      </c>
      <c r="T277" s="93">
        <f>SUM('2:16'!T277)</f>
        <v>0</v>
      </c>
      <c r="U277" s="93">
        <f>SUM('2:16'!U277)</f>
        <v>0</v>
      </c>
      <c r="V277" s="196">
        <f t="shared" si="49"/>
        <v>0</v>
      </c>
      <c r="W277" s="33" t="str">
        <f t="shared" si="50"/>
        <v/>
      </c>
      <c r="X277" s="93">
        <f>SUM('2:16'!X277)</f>
        <v>0</v>
      </c>
      <c r="Y277" s="93">
        <f>SUM('2:16'!Y277)</f>
        <v>0</v>
      </c>
      <c r="Z277" s="93">
        <f>SUM('2:16'!Z277)</f>
        <v>0</v>
      </c>
      <c r="AA277" s="93">
        <f>SUM('2:16'!AA277)</f>
        <v>0</v>
      </c>
      <c r="AB277" s="73"/>
      <c r="AC277" s="54"/>
      <c r="AD277" s="30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394</v>
      </c>
      <c r="C278" s="177" t="s">
        <v>396</v>
      </c>
      <c r="D278" s="17">
        <v>5</v>
      </c>
      <c r="E278" s="17"/>
      <c r="F278" s="6"/>
      <c r="G278" s="93">
        <f>SUM('2:16'!G278)</f>
        <v>0</v>
      </c>
      <c r="H278" s="293">
        <f t="shared" si="46"/>
        <v>0</v>
      </c>
      <c r="I278" s="93">
        <f>SUM('2:16'!I278)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SUM('2:16'!O278)</f>
        <v>0</v>
      </c>
      <c r="P278" s="93">
        <f>SUM('2:16'!P278)</f>
        <v>0</v>
      </c>
      <c r="Q278" s="93">
        <f>SUM('2:16'!Q278)</f>
        <v>0</v>
      </c>
      <c r="R278" s="93">
        <f>SUM('2:16'!R278)</f>
        <v>0</v>
      </c>
      <c r="S278" s="93">
        <f>SUM('2:16'!S278)</f>
        <v>0</v>
      </c>
      <c r="T278" s="93">
        <f>SUM('2:16'!T278)</f>
        <v>0</v>
      </c>
      <c r="U278" s="93">
        <f>SUM('2:16'!U278)</f>
        <v>0</v>
      </c>
      <c r="V278" s="196"/>
      <c r="W278" s="33"/>
      <c r="X278" s="93">
        <f>SUM('2:16'!X278)</f>
        <v>0</v>
      </c>
      <c r="Y278" s="93">
        <f>SUM('2:16'!Y278)</f>
        <v>0</v>
      </c>
      <c r="Z278" s="93">
        <f>SUM('2:16'!Z278)</f>
        <v>0</v>
      </c>
      <c r="AA278" s="93">
        <f>SUM('2:16'!AA278)</f>
        <v>0</v>
      </c>
      <c r="AB278" s="73"/>
      <c r="AC278" s="54"/>
      <c r="AD278" s="30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403</v>
      </c>
      <c r="D279" s="17">
        <v>5</v>
      </c>
      <c r="E279" s="17"/>
      <c r="F279" s="6"/>
      <c r="G279" s="93">
        <f>SUM('2:16'!G279)</f>
        <v>0</v>
      </c>
      <c r="H279" s="293">
        <f t="shared" si="46"/>
        <v>0</v>
      </c>
      <c r="I279" s="93">
        <f>SUM('2:16'!I279)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SUM('2:16'!O279)</f>
        <v>0</v>
      </c>
      <c r="P279" s="93">
        <f>SUM('2:16'!P279)</f>
        <v>0</v>
      </c>
      <c r="Q279" s="93">
        <f>SUM('2:16'!Q279)</f>
        <v>0</v>
      </c>
      <c r="R279" s="93">
        <f>SUM('2:16'!R279)</f>
        <v>0</v>
      </c>
      <c r="S279" s="93">
        <f>SUM('2:16'!S279)</f>
        <v>0</v>
      </c>
      <c r="T279" s="93">
        <f>SUM('2:16'!T279)</f>
        <v>0</v>
      </c>
      <c r="U279" s="93">
        <f>SUM('2:16'!U279)</f>
        <v>0</v>
      </c>
      <c r="V279" s="196"/>
      <c r="W279" s="33"/>
      <c r="X279" s="93">
        <f>SUM('2:16'!X279)</f>
        <v>0</v>
      </c>
      <c r="Y279" s="93">
        <f>SUM('2:16'!Y279)</f>
        <v>0</v>
      </c>
      <c r="Z279" s="93">
        <f>SUM('2:16'!Z279)</f>
        <v>0</v>
      </c>
      <c r="AA279" s="93">
        <f>SUM('2:16'!AA279)</f>
        <v>0</v>
      </c>
      <c r="AB279" s="73"/>
      <c r="AC279" s="54"/>
      <c r="AD279" s="30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406</v>
      </c>
      <c r="D280" s="17">
        <v>5</v>
      </c>
      <c r="E280" s="17"/>
      <c r="F280" s="6"/>
      <c r="G280" s="93">
        <f>SUM('2:16'!G280)</f>
        <v>0</v>
      </c>
      <c r="H280" s="293">
        <f t="shared" si="46"/>
        <v>0</v>
      </c>
      <c r="I280" s="93">
        <f>SUM('2:16'!I280)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SUM('2:16'!O280)</f>
        <v>0</v>
      </c>
      <c r="P280" s="93">
        <f>SUM('2:16'!P280)</f>
        <v>0</v>
      </c>
      <c r="Q280" s="93">
        <f>SUM('2:16'!Q280)</f>
        <v>0</v>
      </c>
      <c r="R280" s="93">
        <f>SUM('2:16'!R280)</f>
        <v>0</v>
      </c>
      <c r="S280" s="93">
        <f>SUM('2:16'!S280)</f>
        <v>0</v>
      </c>
      <c r="T280" s="93">
        <f>SUM('2:16'!T280)</f>
        <v>0</v>
      </c>
      <c r="U280" s="93">
        <f>SUM('2:16'!U280)</f>
        <v>0</v>
      </c>
      <c r="V280" s="196"/>
      <c r="W280" s="33"/>
      <c r="X280" s="93">
        <f>SUM('2:16'!X280)</f>
        <v>0</v>
      </c>
      <c r="Y280" s="93">
        <f>SUM('2:16'!Y280)</f>
        <v>0</v>
      </c>
      <c r="Z280" s="93">
        <f>SUM('2:16'!Z280)</f>
        <v>0</v>
      </c>
      <c r="AA280" s="93">
        <f>SUM('2:16'!AA280)</f>
        <v>0</v>
      </c>
      <c r="AB280" s="73"/>
      <c r="AC280" s="54"/>
      <c r="AD280" s="30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352</v>
      </c>
      <c r="C281" s="177" t="s">
        <v>372</v>
      </c>
      <c r="D281" s="17">
        <v>5</v>
      </c>
      <c r="E281" s="17"/>
      <c r="F281" s="6"/>
      <c r="G281" s="93">
        <f>SUM('2:16'!G281)</f>
        <v>0</v>
      </c>
      <c r="H281" s="293">
        <f t="shared" si="46"/>
        <v>0</v>
      </c>
      <c r="I281" s="93">
        <f>SUM('2:16'!I281)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SUM('2:16'!O281)</f>
        <v>0</v>
      </c>
      <c r="P281" s="93">
        <f>SUM('2:16'!P281)</f>
        <v>0</v>
      </c>
      <c r="Q281" s="93">
        <f>SUM('2:16'!Q281)</f>
        <v>0</v>
      </c>
      <c r="R281" s="93">
        <f>SUM('2:16'!R281)</f>
        <v>0</v>
      </c>
      <c r="S281" s="93">
        <f>SUM('2:16'!S281)</f>
        <v>0</v>
      </c>
      <c r="T281" s="93">
        <f>SUM('2:16'!T281)</f>
        <v>0</v>
      </c>
      <c r="U281" s="93">
        <f>SUM('2:16'!U281)</f>
        <v>0</v>
      </c>
      <c r="V281" s="196"/>
      <c r="W281" s="33"/>
      <c r="X281" s="93">
        <f>SUM('2:16'!X281)</f>
        <v>0</v>
      </c>
      <c r="Y281" s="93">
        <f>SUM('2:16'!Y281)</f>
        <v>0</v>
      </c>
      <c r="Z281" s="93">
        <f>SUM('2:16'!Z281)</f>
        <v>0</v>
      </c>
      <c r="AA281" s="93">
        <f>SUM('2:16'!AA281)</f>
        <v>0</v>
      </c>
      <c r="AB281" s="73"/>
      <c r="AC281" s="54"/>
      <c r="AD281" s="30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SUM('2:16'!G282)</f>
        <v>0</v>
      </c>
      <c r="H282" s="293">
        <f t="shared" si="46"/>
        <v>0</v>
      </c>
      <c r="I282" s="93">
        <f>SUM('2:16'!I282)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SUM('2:16'!O282)</f>
        <v>0</v>
      </c>
      <c r="P282" s="93">
        <f>SUM('2:16'!P282)</f>
        <v>0</v>
      </c>
      <c r="Q282" s="93">
        <f>SUM('2:16'!Q282)</f>
        <v>0</v>
      </c>
      <c r="R282" s="93">
        <f>SUM('2:16'!R282)</f>
        <v>0</v>
      </c>
      <c r="S282" s="93">
        <f>SUM('2:16'!S282)</f>
        <v>0</v>
      </c>
      <c r="T282" s="93">
        <f>SUM('2:16'!T282)</f>
        <v>0</v>
      </c>
      <c r="U282" s="93">
        <f>SUM('2:16'!U282)</f>
        <v>0</v>
      </c>
      <c r="V282" s="196"/>
      <c r="W282" s="33"/>
      <c r="X282" s="93">
        <f>SUM('2:16'!X282)</f>
        <v>0</v>
      </c>
      <c r="Y282" s="93">
        <f>SUM('2:16'!Y282)</f>
        <v>0</v>
      </c>
      <c r="Z282" s="93">
        <f>SUM('2:16'!Z282)</f>
        <v>0</v>
      </c>
      <c r="AA282" s="93">
        <f>SUM('2:16'!AA282)</f>
        <v>0</v>
      </c>
      <c r="AB282" s="73"/>
      <c r="AC282" s="54"/>
      <c r="AD282" s="30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SUM('2:16'!G283)</f>
        <v>0</v>
      </c>
      <c r="H283" s="293">
        <f t="shared" si="46"/>
        <v>0</v>
      </c>
      <c r="I283" s="93">
        <f>SUM('2:16'!I283)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SUM('2:16'!O283)</f>
        <v>0</v>
      </c>
      <c r="P283" s="93">
        <f>SUM('2:16'!P283)</f>
        <v>0</v>
      </c>
      <c r="Q283" s="93">
        <f>SUM('2:16'!Q283)</f>
        <v>0</v>
      </c>
      <c r="R283" s="93">
        <f>SUM('2:16'!R283)</f>
        <v>0</v>
      </c>
      <c r="S283" s="93">
        <f>SUM('2:16'!S283)</f>
        <v>0</v>
      </c>
      <c r="T283" s="93">
        <f>SUM('2:16'!T283)</f>
        <v>0</v>
      </c>
      <c r="U283" s="93">
        <f>SUM('2:16'!U283)</f>
        <v>0</v>
      </c>
      <c r="V283" s="196"/>
      <c r="W283" s="33"/>
      <c r="X283" s="93">
        <f>SUM('2:16'!X283)</f>
        <v>0</v>
      </c>
      <c r="Y283" s="93">
        <f>SUM('2:16'!Y283)</f>
        <v>0</v>
      </c>
      <c r="Z283" s="93">
        <f>SUM('2:16'!Z283)</f>
        <v>0</v>
      </c>
      <c r="AA283" s="93">
        <f>SUM('2:16'!AA283)</f>
        <v>0</v>
      </c>
      <c r="AB283" s="73"/>
      <c r="AC283" s="54"/>
      <c r="AD283" s="30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SUM('2:16'!G284)</f>
        <v>0</v>
      </c>
      <c r="H284" s="293">
        <f t="shared" si="46"/>
        <v>0</v>
      </c>
      <c r="I284" s="93">
        <f>SUM('2:16'!I284)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SUM('2:16'!O284)</f>
        <v>0</v>
      </c>
      <c r="P284" s="93">
        <f>SUM('2:16'!P284)</f>
        <v>0</v>
      </c>
      <c r="Q284" s="93">
        <f>SUM('2:16'!Q284)</f>
        <v>0</v>
      </c>
      <c r="R284" s="93">
        <f>SUM('2:16'!R284)</f>
        <v>0</v>
      </c>
      <c r="S284" s="93">
        <f>SUM('2:16'!S284)</f>
        <v>0</v>
      </c>
      <c r="T284" s="93">
        <f>SUM('2:16'!T284)</f>
        <v>0</v>
      </c>
      <c r="U284" s="93">
        <f>SUM('2:16'!U284)</f>
        <v>0</v>
      </c>
      <c r="V284" s="196">
        <f>SUM(X284:AA284)</f>
        <v>0</v>
      </c>
      <c r="W284" s="33" t="str">
        <f>IF(ISERROR(V284/G284),"",V284/G284)</f>
        <v/>
      </c>
      <c r="X284" s="93">
        <f>SUM('2:16'!X284)</f>
        <v>0</v>
      </c>
      <c r="Y284" s="93">
        <f>SUM('2:16'!Y284)</f>
        <v>0</v>
      </c>
      <c r="Z284" s="93">
        <f>SUM('2:16'!Z284)</f>
        <v>0</v>
      </c>
      <c r="AA284" s="93">
        <f>SUM('2:16'!AA284)</f>
        <v>0</v>
      </c>
      <c r="AB284" s="73"/>
      <c r="AC284" s="54"/>
      <c r="AD284" s="30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SUM('2:16'!G285)</f>
        <v>0</v>
      </c>
      <c r="H285" s="293">
        <f t="shared" si="46"/>
        <v>0</v>
      </c>
      <c r="I285" s="93">
        <f>SUM('2:16'!I285)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SUM('2:16'!O285)</f>
        <v>0</v>
      </c>
      <c r="P285" s="93">
        <f>SUM('2:16'!P285)</f>
        <v>0</v>
      </c>
      <c r="Q285" s="93">
        <f>SUM('2:16'!Q285)</f>
        <v>0</v>
      </c>
      <c r="R285" s="93">
        <f>SUM('2:16'!R285)</f>
        <v>0</v>
      </c>
      <c r="S285" s="93">
        <f>SUM('2:16'!S285)</f>
        <v>0</v>
      </c>
      <c r="T285" s="93">
        <f>SUM('2:16'!T285)</f>
        <v>0</v>
      </c>
      <c r="U285" s="93">
        <f>SUM('2:16'!U285)</f>
        <v>0</v>
      </c>
      <c r="V285" s="196">
        <f>SUM(X285:AA285)</f>
        <v>0</v>
      </c>
      <c r="W285" s="33" t="str">
        <f>IF(ISERROR(V285/G285),"",V285/G285)</f>
        <v/>
      </c>
      <c r="X285" s="93">
        <f>SUM('2:16'!X285)</f>
        <v>0</v>
      </c>
      <c r="Y285" s="93">
        <f>SUM('2:16'!Y285)</f>
        <v>0</v>
      </c>
      <c r="Z285" s="93">
        <f>SUM('2:16'!Z285)</f>
        <v>0</v>
      </c>
      <c r="AA285" s="93">
        <f>SUM('2:16'!AA285)</f>
        <v>0</v>
      </c>
      <c r="AB285" s="73"/>
      <c r="AC285" s="54"/>
      <c r="AD285" s="30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420</v>
      </c>
      <c r="D286" s="17"/>
      <c r="E286" s="17"/>
      <c r="F286" s="6"/>
      <c r="G286" s="93">
        <f>SUM('2:16'!G286)</f>
        <v>0</v>
      </c>
      <c r="H286" s="293">
        <f t="shared" si="46"/>
        <v>0</v>
      </c>
      <c r="I286" s="93">
        <f>SUM('2:16'!I286)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0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421</v>
      </c>
      <c r="D287" s="17"/>
      <c r="E287" s="17"/>
      <c r="F287" s="6"/>
      <c r="G287" s="93">
        <f>SUM('2:16'!G287)</f>
        <v>0</v>
      </c>
      <c r="H287" s="293">
        <f t="shared" si="46"/>
        <v>0</v>
      </c>
      <c r="I287" s="93">
        <f>SUM('2:16'!I287)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0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SUM('2:16'!G288)</f>
        <v>0</v>
      </c>
      <c r="H288" s="293">
        <f t="shared" si="46"/>
        <v>0</v>
      </c>
      <c r="I288" s="93">
        <f>SUM('2:16'!I288)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0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SUM('2:16'!G289)</f>
        <v>0</v>
      </c>
      <c r="H289" s="293">
        <f t="shared" si="46"/>
        <v>0</v>
      </c>
      <c r="I289" s="93">
        <f>SUM('2:16'!I289)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SUM('2:16'!O289)</f>
        <v>0</v>
      </c>
      <c r="P289" s="93">
        <f>SUM('2:16'!P289)</f>
        <v>0</v>
      </c>
      <c r="Q289" s="93">
        <f>SUM('2:16'!Q289)</f>
        <v>0</v>
      </c>
      <c r="R289" s="93">
        <f>SUM('2:16'!R289)</f>
        <v>0</v>
      </c>
      <c r="S289" s="93">
        <f>SUM('2:16'!S289)</f>
        <v>0</v>
      </c>
      <c r="T289" s="93">
        <f>SUM('2:16'!T289)</f>
        <v>0</v>
      </c>
      <c r="U289" s="93">
        <f>SUM('2:16'!U289)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SUM('2:16'!X289)</f>
        <v>0</v>
      </c>
      <c r="Y289" s="93">
        <f>SUM('2:16'!Y289)</f>
        <v>0</v>
      </c>
      <c r="Z289" s="93">
        <f>SUM('2:16'!Z289)</f>
        <v>0</v>
      </c>
      <c r="AA289" s="93">
        <f>SUM('2:16'!AA289)</f>
        <v>0</v>
      </c>
      <c r="AB289" s="73"/>
      <c r="AC289" s="54"/>
      <c r="AD289" s="30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SUM('2:16'!G290)</f>
        <v>0</v>
      </c>
      <c r="H290" s="293">
        <f t="shared" si="46"/>
        <v>0</v>
      </c>
      <c r="I290" s="93">
        <f>SUM('2:16'!I290)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SUM('2:16'!O290)</f>
        <v>0</v>
      </c>
      <c r="P290" s="93">
        <f>SUM('2:16'!P290)</f>
        <v>0</v>
      </c>
      <c r="Q290" s="93">
        <f>SUM('2:16'!Q290)</f>
        <v>0</v>
      </c>
      <c r="R290" s="93">
        <f>SUM('2:16'!R290)</f>
        <v>0</v>
      </c>
      <c r="S290" s="93">
        <f>SUM('2:16'!S290)</f>
        <v>0</v>
      </c>
      <c r="T290" s="93">
        <f>SUM('2:16'!T290)</f>
        <v>0</v>
      </c>
      <c r="U290" s="93">
        <f>SUM('2:16'!U290)</f>
        <v>0</v>
      </c>
      <c r="V290" s="196">
        <f>SUM(X290:AA290)</f>
        <v>0</v>
      </c>
      <c r="W290" s="33" t="str">
        <f t="shared" si="51"/>
        <v/>
      </c>
      <c r="X290" s="93">
        <f>SUM('2:16'!X290)</f>
        <v>0</v>
      </c>
      <c r="Y290" s="93">
        <f>SUM('2:16'!Y290)</f>
        <v>0</v>
      </c>
      <c r="Z290" s="93">
        <f>SUM('2:16'!Z290)</f>
        <v>0</v>
      </c>
      <c r="AA290" s="93">
        <f>SUM('2:16'!AA290)</f>
        <v>0</v>
      </c>
      <c r="AB290" s="73"/>
      <c r="AC290" s="54"/>
      <c r="AD290" s="30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SUM('2:16'!G291)</f>
        <v>0</v>
      </c>
      <c r="H291" s="293">
        <f t="shared" si="46"/>
        <v>0</v>
      </c>
      <c r="I291" s="93">
        <f>SUM('2:16'!I291)</f>
        <v>0</v>
      </c>
      <c r="J291" s="31" t="str">
        <f t="array" ref="J291">IF(ISERROR(G291/I291),"",G291/I291)</f>
        <v/>
      </c>
      <c r="K291" s="293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SUM('2:16'!O291)</f>
        <v>0</v>
      </c>
      <c r="P291" s="93">
        <f>SUM('2:16'!P291)</f>
        <v>0</v>
      </c>
      <c r="Q291" s="93">
        <f>SUM('2:16'!Q291)</f>
        <v>0</v>
      </c>
      <c r="R291" s="93">
        <f>SUM('2:16'!R291)</f>
        <v>0</v>
      </c>
      <c r="S291" s="93">
        <f>SUM('2:16'!S291)</f>
        <v>0</v>
      </c>
      <c r="T291" s="93">
        <f>SUM('2:16'!T291)</f>
        <v>0</v>
      </c>
      <c r="U291" s="93">
        <f>SUM('2:16'!U291)</f>
        <v>0</v>
      </c>
      <c r="V291" s="196">
        <f>SUM(X291:AA291)</f>
        <v>0</v>
      </c>
      <c r="W291" s="33" t="str">
        <f t="shared" si="51"/>
        <v/>
      </c>
      <c r="X291" s="93">
        <f>SUM('2:16'!X291)</f>
        <v>0</v>
      </c>
      <c r="Y291" s="93">
        <f>SUM('2:16'!Y291)</f>
        <v>0</v>
      </c>
      <c r="Z291" s="93">
        <f>SUM('2:16'!Z291)</f>
        <v>0</v>
      </c>
      <c r="AA291" s="93">
        <f>SUM('2:16'!AA291)</f>
        <v>0</v>
      </c>
      <c r="AB291" s="73"/>
      <c r="AC291" s="54"/>
      <c r="AD291" s="30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712" t="s">
        <v>92</v>
      </c>
      <c r="B292" s="713"/>
      <c r="C292" s="296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 t="str">
        <f t="shared" si="51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0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SUM('2:16'!G293)</f>
        <v>0</v>
      </c>
      <c r="H293" s="293">
        <f>D293*G293</f>
        <v>0</v>
      </c>
      <c r="I293" s="93">
        <f>SUM('2:16'!I293)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SUM('2:16'!O293)</f>
        <v>0</v>
      </c>
      <c r="P293" s="93">
        <f>SUM('2:16'!P293)</f>
        <v>0</v>
      </c>
      <c r="Q293" s="93">
        <f>SUM('2:16'!Q293)</f>
        <v>0</v>
      </c>
      <c r="R293" s="93">
        <f>SUM('2:16'!R293)</f>
        <v>0</v>
      </c>
      <c r="S293" s="93">
        <f>SUM('2:16'!S293)</f>
        <v>0</v>
      </c>
      <c r="T293" s="93">
        <f>SUM('2:16'!T293)</f>
        <v>0</v>
      </c>
      <c r="U293" s="93">
        <f>SUM('2:16'!U293)</f>
        <v>0</v>
      </c>
      <c r="V293" s="196">
        <f t="shared" ref="V293:V307" si="55">SUM(X293:AA293)</f>
        <v>0</v>
      </c>
      <c r="W293" s="33" t="str">
        <f t="shared" si="51"/>
        <v/>
      </c>
      <c r="X293" s="93">
        <f>SUM('2:16'!X293)</f>
        <v>0</v>
      </c>
      <c r="Y293" s="93">
        <f>SUM('2:16'!Y293)</f>
        <v>0</v>
      </c>
      <c r="Z293" s="93">
        <f>SUM('2:16'!Z293)</f>
        <v>0</v>
      </c>
      <c r="AA293" s="93">
        <f>SUM('2:16'!AA293)</f>
        <v>0</v>
      </c>
      <c r="AB293" s="73"/>
      <c r="AC293" s="54"/>
      <c r="AD293" s="30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SUM('2:16'!G294)</f>
        <v>0</v>
      </c>
      <c r="H294" s="293">
        <f t="shared" ref="H294:H307" si="56">D294*G294</f>
        <v>0</v>
      </c>
      <c r="I294" s="93">
        <f>SUM('2:16'!I294)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SUM('2:16'!O294)</f>
        <v>0</v>
      </c>
      <c r="P294" s="93">
        <f>SUM('2:16'!P294)</f>
        <v>0</v>
      </c>
      <c r="Q294" s="93">
        <f>SUM('2:16'!Q294)</f>
        <v>0</v>
      </c>
      <c r="R294" s="93">
        <f>SUM('2:16'!R294)</f>
        <v>0</v>
      </c>
      <c r="S294" s="93">
        <f>SUM('2:16'!S294)</f>
        <v>0</v>
      </c>
      <c r="T294" s="93">
        <f>SUM('2:16'!T294)</f>
        <v>0</v>
      </c>
      <c r="U294" s="93">
        <f>SUM('2:16'!U294)</f>
        <v>0</v>
      </c>
      <c r="V294" s="196">
        <f t="shared" si="55"/>
        <v>0</v>
      </c>
      <c r="W294" s="33" t="str">
        <f t="shared" si="51"/>
        <v/>
      </c>
      <c r="X294" s="93">
        <f>SUM('2:16'!X294)</f>
        <v>0</v>
      </c>
      <c r="Y294" s="93">
        <f>SUM('2:16'!Y294)</f>
        <v>0</v>
      </c>
      <c r="Z294" s="93">
        <f>SUM('2:16'!Z294)</f>
        <v>0</v>
      </c>
      <c r="AA294" s="93">
        <f>SUM('2:16'!AA294)</f>
        <v>0</v>
      </c>
      <c r="AB294" s="73"/>
      <c r="AC294" s="54"/>
      <c r="AD294" s="30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SUM('2:16'!G295)</f>
        <v>0</v>
      </c>
      <c r="H295" s="293">
        <f t="shared" si="56"/>
        <v>0</v>
      </c>
      <c r="I295" s="93">
        <f>SUM('2:16'!I295)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53"/>
        <v>0</v>
      </c>
      <c r="N295" s="31">
        <f t="shared" si="54"/>
        <v>0</v>
      </c>
      <c r="O295" s="93">
        <f>SUM('2:16'!O295)</f>
        <v>0</v>
      </c>
      <c r="P295" s="93">
        <f>SUM('2:16'!P295)</f>
        <v>0</v>
      </c>
      <c r="Q295" s="93">
        <f>SUM('2:16'!Q295)</f>
        <v>0</v>
      </c>
      <c r="R295" s="93">
        <f>SUM('2:16'!R295)</f>
        <v>0</v>
      </c>
      <c r="S295" s="93">
        <f>SUM('2:16'!S295)</f>
        <v>0</v>
      </c>
      <c r="T295" s="93">
        <f>SUM('2:16'!T295)</f>
        <v>0</v>
      </c>
      <c r="U295" s="93">
        <f>SUM('2:16'!U295)</f>
        <v>0</v>
      </c>
      <c r="V295" s="196">
        <f t="shared" si="55"/>
        <v>0</v>
      </c>
      <c r="W295" s="33" t="str">
        <f t="shared" si="51"/>
        <v/>
      </c>
      <c r="X295" s="93">
        <f>SUM('2:16'!X295)</f>
        <v>0</v>
      </c>
      <c r="Y295" s="93">
        <f>SUM('2:16'!Y295)</f>
        <v>0</v>
      </c>
      <c r="Z295" s="93">
        <f>SUM('2:16'!Z295)</f>
        <v>0</v>
      </c>
      <c r="AA295" s="93">
        <f>SUM('2:16'!AA295)</f>
        <v>0</v>
      </c>
      <c r="AB295" s="73"/>
      <c r="AC295" s="54"/>
      <c r="AD295" s="30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SUM('2:16'!G296)</f>
        <v>0</v>
      </c>
      <c r="H296" s="293">
        <f t="shared" si="56"/>
        <v>0</v>
      </c>
      <c r="I296" s="93">
        <f>SUM('2:16'!I296)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SUM('2:16'!O296)</f>
        <v>0</v>
      </c>
      <c r="P296" s="93">
        <f>SUM('2:16'!P296)</f>
        <v>0</v>
      </c>
      <c r="Q296" s="93">
        <f>SUM('2:16'!Q296)</f>
        <v>0</v>
      </c>
      <c r="R296" s="93">
        <f>SUM('2:16'!R296)</f>
        <v>0</v>
      </c>
      <c r="S296" s="93">
        <f>SUM('2:16'!S296)</f>
        <v>0</v>
      </c>
      <c r="T296" s="93">
        <f>SUM('2:16'!T296)</f>
        <v>0</v>
      </c>
      <c r="U296" s="93">
        <f>SUM('2:16'!U296)</f>
        <v>0</v>
      </c>
      <c r="V296" s="196">
        <f t="shared" si="55"/>
        <v>0</v>
      </c>
      <c r="W296" s="33" t="str">
        <f t="shared" si="51"/>
        <v/>
      </c>
      <c r="X296" s="93">
        <f>SUM('2:16'!X296)</f>
        <v>0</v>
      </c>
      <c r="Y296" s="93">
        <f>SUM('2:16'!Y296)</f>
        <v>0</v>
      </c>
      <c r="Z296" s="93">
        <f>SUM('2:16'!Z296)</f>
        <v>0</v>
      </c>
      <c r="AA296" s="93">
        <f>SUM('2:16'!AA296)</f>
        <v>0</v>
      </c>
      <c r="AB296" s="73"/>
      <c r="AC296" s="54"/>
      <c r="AD296" s="30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294" t="s">
        <v>72</v>
      </c>
      <c r="D297" s="17">
        <v>5.03</v>
      </c>
      <c r="E297" s="17"/>
      <c r="F297" s="6"/>
      <c r="G297" s="93">
        <f>SUM('2:16'!G297)</f>
        <v>0</v>
      </c>
      <c r="H297" s="293">
        <f t="shared" si="56"/>
        <v>0</v>
      </c>
      <c r="I297" s="93">
        <f>SUM('2:16'!I297)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SUM('2:16'!O297)</f>
        <v>0</v>
      </c>
      <c r="P297" s="93">
        <f>SUM('2:16'!P297)</f>
        <v>0</v>
      </c>
      <c r="Q297" s="93">
        <f>SUM('2:16'!Q297)</f>
        <v>0</v>
      </c>
      <c r="R297" s="93">
        <f>SUM('2:16'!R297)</f>
        <v>0</v>
      </c>
      <c r="S297" s="93">
        <f>SUM('2:16'!S297)</f>
        <v>0</v>
      </c>
      <c r="T297" s="93">
        <f>SUM('2:16'!T297)</f>
        <v>0</v>
      </c>
      <c r="U297" s="93">
        <f>SUM('2:16'!U297)</f>
        <v>0</v>
      </c>
      <c r="V297" s="196">
        <f t="shared" si="55"/>
        <v>0</v>
      </c>
      <c r="W297" s="33" t="str">
        <f t="shared" si="51"/>
        <v/>
      </c>
      <c r="X297" s="93">
        <f>SUM('2:16'!X297)</f>
        <v>0</v>
      </c>
      <c r="Y297" s="93">
        <f>SUM('2:16'!Y297)</f>
        <v>0</v>
      </c>
      <c r="Z297" s="93">
        <f>SUM('2:16'!Z297)</f>
        <v>0</v>
      </c>
      <c r="AA297" s="93">
        <f>SUM('2:16'!AA297)</f>
        <v>0</v>
      </c>
      <c r="AB297" s="73"/>
      <c r="AC297" s="54"/>
      <c r="AD297" s="30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SUM('2:16'!G298)</f>
        <v>0</v>
      </c>
      <c r="H298" s="293">
        <f t="shared" si="56"/>
        <v>0</v>
      </c>
      <c r="I298" s="93">
        <f>SUM('2:16'!I298)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SUM('2:16'!O298)</f>
        <v>0</v>
      </c>
      <c r="P298" s="93">
        <f>SUM('2:16'!P298)</f>
        <v>0</v>
      </c>
      <c r="Q298" s="93">
        <f>SUM('2:16'!Q298)</f>
        <v>0</v>
      </c>
      <c r="R298" s="93">
        <f>SUM('2:16'!R298)</f>
        <v>0</v>
      </c>
      <c r="S298" s="93">
        <f>SUM('2:16'!S298)</f>
        <v>0</v>
      </c>
      <c r="T298" s="93">
        <f>SUM('2:16'!T298)</f>
        <v>0</v>
      </c>
      <c r="U298" s="93">
        <f>SUM('2:16'!U298)</f>
        <v>0</v>
      </c>
      <c r="V298" s="196">
        <f t="shared" si="55"/>
        <v>0</v>
      </c>
      <c r="W298" s="33" t="str">
        <f t="shared" si="51"/>
        <v/>
      </c>
      <c r="X298" s="93">
        <f>SUM('2:16'!X298)</f>
        <v>0</v>
      </c>
      <c r="Y298" s="93">
        <f>SUM('2:16'!Y298)</f>
        <v>0</v>
      </c>
      <c r="Z298" s="93">
        <f>SUM('2:16'!Z298)</f>
        <v>0</v>
      </c>
      <c r="AA298" s="93">
        <f>SUM('2:16'!AA298)</f>
        <v>0</v>
      </c>
      <c r="AB298" s="73"/>
      <c r="AC298" s="54"/>
      <c r="AD298" s="30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SUM('2:16'!G299)</f>
        <v>0</v>
      </c>
      <c r="H299" s="293">
        <f t="shared" si="56"/>
        <v>0</v>
      </c>
      <c r="I299" s="93">
        <f>SUM('2:16'!I299)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SUM('2:16'!O299)</f>
        <v>0</v>
      </c>
      <c r="P299" s="93">
        <f>SUM('2:16'!P299)</f>
        <v>0</v>
      </c>
      <c r="Q299" s="93">
        <f>SUM('2:16'!Q299)</f>
        <v>0</v>
      </c>
      <c r="R299" s="93">
        <f>SUM('2:16'!R299)</f>
        <v>0</v>
      </c>
      <c r="S299" s="93">
        <f>SUM('2:16'!S299)</f>
        <v>0</v>
      </c>
      <c r="T299" s="93">
        <f>SUM('2:16'!T299)</f>
        <v>0</v>
      </c>
      <c r="U299" s="93">
        <f>SUM('2:16'!U299)</f>
        <v>0</v>
      </c>
      <c r="V299" s="196">
        <f t="shared" si="55"/>
        <v>0</v>
      </c>
      <c r="W299" s="33" t="str">
        <f t="shared" si="51"/>
        <v/>
      </c>
      <c r="X299" s="93">
        <f>SUM('2:16'!X299)</f>
        <v>0</v>
      </c>
      <c r="Y299" s="93">
        <f>SUM('2:16'!Y299)</f>
        <v>0</v>
      </c>
      <c r="Z299" s="93">
        <f>SUM('2:16'!Z299)</f>
        <v>0</v>
      </c>
      <c r="AA299" s="93">
        <f>SUM('2:16'!AA299)</f>
        <v>0</v>
      </c>
      <c r="AB299" s="73"/>
      <c r="AC299" s="54"/>
      <c r="AD299" s="30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294" t="s">
        <v>96</v>
      </c>
      <c r="D300" s="17">
        <v>5.03</v>
      </c>
      <c r="E300" s="17"/>
      <c r="F300" s="6"/>
      <c r="G300" s="93">
        <f>SUM('2:16'!G300)</f>
        <v>0</v>
      </c>
      <c r="H300" s="293">
        <f t="shared" si="56"/>
        <v>0</v>
      </c>
      <c r="I300" s="93">
        <f>SUM('2:16'!I300)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SUM('2:16'!O300)</f>
        <v>0</v>
      </c>
      <c r="P300" s="93">
        <f>SUM('2:16'!P300)</f>
        <v>0</v>
      </c>
      <c r="Q300" s="93">
        <f>SUM('2:16'!Q300)</f>
        <v>0</v>
      </c>
      <c r="R300" s="93">
        <f>SUM('2:16'!R300)</f>
        <v>0</v>
      </c>
      <c r="S300" s="93">
        <f>SUM('2:16'!S300)</f>
        <v>0</v>
      </c>
      <c r="T300" s="93">
        <f>SUM('2:16'!T300)</f>
        <v>0</v>
      </c>
      <c r="U300" s="93">
        <f>SUM('2:16'!U300)</f>
        <v>0</v>
      </c>
      <c r="V300" s="196">
        <f t="shared" si="55"/>
        <v>0</v>
      </c>
      <c r="W300" s="33" t="str">
        <f t="shared" si="51"/>
        <v/>
      </c>
      <c r="X300" s="93">
        <f>SUM('2:16'!X300)</f>
        <v>0</v>
      </c>
      <c r="Y300" s="93">
        <f>SUM('2:16'!Y300)</f>
        <v>0</v>
      </c>
      <c r="Z300" s="93">
        <f>SUM('2:16'!Z300)</f>
        <v>0</v>
      </c>
      <c r="AA300" s="93">
        <f>SUM('2:16'!AA300)</f>
        <v>0</v>
      </c>
      <c r="AB300" s="73"/>
      <c r="AC300" s="54"/>
      <c r="AD300" s="30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294" t="s">
        <v>82</v>
      </c>
      <c r="D301" s="17">
        <v>5.03</v>
      </c>
      <c r="E301" s="17"/>
      <c r="F301" s="6"/>
      <c r="G301" s="93">
        <f>SUM('2:16'!G301)</f>
        <v>0</v>
      </c>
      <c r="H301" s="293">
        <f t="shared" si="56"/>
        <v>0</v>
      </c>
      <c r="I301" s="93">
        <f>SUM('2:16'!I301)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SUM('2:16'!O301)</f>
        <v>0</v>
      </c>
      <c r="P301" s="93">
        <f>SUM('2:16'!P301)</f>
        <v>0</v>
      </c>
      <c r="Q301" s="93">
        <f>SUM('2:16'!Q301)</f>
        <v>0</v>
      </c>
      <c r="R301" s="93">
        <f>SUM('2:16'!R301)</f>
        <v>0</v>
      </c>
      <c r="S301" s="93">
        <f>SUM('2:16'!S301)</f>
        <v>0</v>
      </c>
      <c r="T301" s="93">
        <f>SUM('2:16'!T301)</f>
        <v>0</v>
      </c>
      <c r="U301" s="93">
        <f>SUM('2:16'!U301)</f>
        <v>0</v>
      </c>
      <c r="V301" s="196">
        <f t="shared" si="55"/>
        <v>0</v>
      </c>
      <c r="W301" s="33" t="str">
        <f t="shared" si="51"/>
        <v/>
      </c>
      <c r="X301" s="93">
        <f>SUM('2:16'!X301)</f>
        <v>0</v>
      </c>
      <c r="Y301" s="93">
        <f>SUM('2:16'!Y301)</f>
        <v>0</v>
      </c>
      <c r="Z301" s="93">
        <f>SUM('2:16'!Z301)</f>
        <v>0</v>
      </c>
      <c r="AA301" s="93">
        <f>SUM('2:16'!AA301)</f>
        <v>0</v>
      </c>
      <c r="AB301" s="73"/>
      <c r="AC301" s="54"/>
      <c r="AD301" s="30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294" t="s">
        <v>72</v>
      </c>
      <c r="D302" s="17">
        <v>5.03</v>
      </c>
      <c r="E302" s="17"/>
      <c r="F302" s="6"/>
      <c r="G302" s="93">
        <f>SUM('2:16'!G302)</f>
        <v>0</v>
      </c>
      <c r="H302" s="293">
        <f t="shared" si="56"/>
        <v>0</v>
      </c>
      <c r="I302" s="93">
        <f>SUM('2:16'!I302)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SUM('2:16'!O302)</f>
        <v>0</v>
      </c>
      <c r="P302" s="93">
        <f>SUM('2:16'!P302)</f>
        <v>0</v>
      </c>
      <c r="Q302" s="93">
        <f>SUM('2:16'!Q302)</f>
        <v>0</v>
      </c>
      <c r="R302" s="93">
        <f>SUM('2:16'!R302)</f>
        <v>0</v>
      </c>
      <c r="S302" s="93">
        <f>SUM('2:16'!S302)</f>
        <v>0</v>
      </c>
      <c r="T302" s="93">
        <f>SUM('2:16'!T302)</f>
        <v>0</v>
      </c>
      <c r="U302" s="93">
        <f>SUM('2:16'!U302)</f>
        <v>0</v>
      </c>
      <c r="V302" s="196">
        <f t="shared" si="55"/>
        <v>0</v>
      </c>
      <c r="W302" s="33" t="str">
        <f t="shared" si="51"/>
        <v/>
      </c>
      <c r="X302" s="93">
        <f>SUM('2:16'!X302)</f>
        <v>0</v>
      </c>
      <c r="Y302" s="93">
        <f>SUM('2:16'!Y302)</f>
        <v>0</v>
      </c>
      <c r="Z302" s="93">
        <f>SUM('2:16'!Z302)</f>
        <v>0</v>
      </c>
      <c r="AA302" s="93">
        <f>SUM('2:16'!AA302)</f>
        <v>0</v>
      </c>
      <c r="AB302" s="73"/>
      <c r="AC302" s="54"/>
      <c r="AD302" s="30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294" t="s">
        <v>60</v>
      </c>
      <c r="D303" s="17">
        <v>5.03</v>
      </c>
      <c r="E303" s="17"/>
      <c r="F303" s="6"/>
      <c r="G303" s="93">
        <f>SUM('2:16'!G303)</f>
        <v>0</v>
      </c>
      <c r="H303" s="293">
        <f t="shared" si="56"/>
        <v>0</v>
      </c>
      <c r="I303" s="93">
        <f>SUM('2:16'!I303)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SUM('2:16'!O303)</f>
        <v>0</v>
      </c>
      <c r="P303" s="93">
        <f>SUM('2:16'!P303)</f>
        <v>0</v>
      </c>
      <c r="Q303" s="93">
        <f>SUM('2:16'!Q303)</f>
        <v>0</v>
      </c>
      <c r="R303" s="93">
        <f>SUM('2:16'!R303)</f>
        <v>0</v>
      </c>
      <c r="S303" s="93">
        <f>SUM('2:16'!S303)</f>
        <v>0</v>
      </c>
      <c r="T303" s="93">
        <f>SUM('2:16'!T303)</f>
        <v>0</v>
      </c>
      <c r="U303" s="93">
        <f>SUM('2:16'!U303)</f>
        <v>0</v>
      </c>
      <c r="V303" s="196">
        <f t="shared" si="55"/>
        <v>0</v>
      </c>
      <c r="W303" s="33" t="str">
        <f t="shared" si="51"/>
        <v/>
      </c>
      <c r="X303" s="93">
        <f>SUM('2:16'!X303)</f>
        <v>0</v>
      </c>
      <c r="Y303" s="93">
        <f>SUM('2:16'!Y303)</f>
        <v>0</v>
      </c>
      <c r="Z303" s="93">
        <f>SUM('2:16'!Z303)</f>
        <v>0</v>
      </c>
      <c r="AA303" s="93">
        <f>SUM('2:16'!AA303)</f>
        <v>0</v>
      </c>
      <c r="AB303" s="73"/>
      <c r="AC303" s="54"/>
      <c r="AD303" s="30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294" t="s">
        <v>96</v>
      </c>
      <c r="D304" s="17">
        <v>5.03</v>
      </c>
      <c r="E304" s="17"/>
      <c r="F304" s="6"/>
      <c r="G304" s="93">
        <f>SUM('2:16'!G304)</f>
        <v>0</v>
      </c>
      <c r="H304" s="293">
        <f t="shared" si="56"/>
        <v>0</v>
      </c>
      <c r="I304" s="93">
        <f>SUM('2:16'!I304)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SUM('2:16'!O304)</f>
        <v>0</v>
      </c>
      <c r="P304" s="93">
        <f>SUM('2:16'!P304)</f>
        <v>0</v>
      </c>
      <c r="Q304" s="93">
        <f>SUM('2:16'!Q304)</f>
        <v>0</v>
      </c>
      <c r="R304" s="93">
        <f>SUM('2:16'!R304)</f>
        <v>0</v>
      </c>
      <c r="S304" s="93">
        <f>SUM('2:16'!S304)</f>
        <v>0</v>
      </c>
      <c r="T304" s="93">
        <f>SUM('2:16'!T304)</f>
        <v>0</v>
      </c>
      <c r="U304" s="93">
        <f>SUM('2:16'!U304)</f>
        <v>0</v>
      </c>
      <c r="V304" s="196">
        <f t="shared" si="55"/>
        <v>0</v>
      </c>
      <c r="W304" s="33" t="str">
        <f t="shared" si="51"/>
        <v/>
      </c>
      <c r="X304" s="93">
        <f>SUM('2:16'!X304)</f>
        <v>0</v>
      </c>
      <c r="Y304" s="93">
        <f>SUM('2:16'!Y304)</f>
        <v>0</v>
      </c>
      <c r="Z304" s="93">
        <f>SUM('2:16'!Z304)</f>
        <v>0</v>
      </c>
      <c r="AA304" s="93">
        <f>SUM('2:16'!AA304)</f>
        <v>0</v>
      </c>
      <c r="AB304" s="73"/>
      <c r="AC304" s="54"/>
      <c r="AD304" s="30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294" t="s">
        <v>73</v>
      </c>
      <c r="D305" s="17">
        <v>5.03</v>
      </c>
      <c r="E305" s="17"/>
      <c r="F305" s="6"/>
      <c r="G305" s="93">
        <f>SUM('2:16'!G305)</f>
        <v>0</v>
      </c>
      <c r="H305" s="293">
        <f t="shared" si="56"/>
        <v>0</v>
      </c>
      <c r="I305" s="93">
        <f>SUM('2:16'!I305)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SUM('2:16'!O305)</f>
        <v>0</v>
      </c>
      <c r="P305" s="93">
        <f>SUM('2:16'!P305)</f>
        <v>0</v>
      </c>
      <c r="Q305" s="93">
        <f>SUM('2:16'!Q305)</f>
        <v>0</v>
      </c>
      <c r="R305" s="93">
        <f>SUM('2:16'!R305)</f>
        <v>0</v>
      </c>
      <c r="S305" s="93">
        <f>SUM('2:16'!S305)</f>
        <v>0</v>
      </c>
      <c r="T305" s="93">
        <f>SUM('2:16'!T305)</f>
        <v>0</v>
      </c>
      <c r="U305" s="93">
        <f>SUM('2:16'!U305)</f>
        <v>0</v>
      </c>
      <c r="V305" s="196">
        <f t="shared" si="55"/>
        <v>0</v>
      </c>
      <c r="W305" s="33" t="str">
        <f t="shared" si="51"/>
        <v/>
      </c>
      <c r="X305" s="93">
        <f>SUM('2:16'!X305)</f>
        <v>0</v>
      </c>
      <c r="Y305" s="93">
        <f>SUM('2:16'!Y305)</f>
        <v>0</v>
      </c>
      <c r="Z305" s="93">
        <f>SUM('2:16'!Z305)</f>
        <v>0</v>
      </c>
      <c r="AA305" s="93">
        <f>SUM('2:16'!AA305)</f>
        <v>0</v>
      </c>
      <c r="AB305" s="73"/>
      <c r="AC305" s="54"/>
      <c r="AD305" s="30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SUM('2:16'!G306)</f>
        <v>0</v>
      </c>
      <c r="H306" s="293">
        <f t="shared" si="56"/>
        <v>0</v>
      </c>
      <c r="I306" s="93">
        <f>SUM('2:16'!I306)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SUM('2:16'!O306)</f>
        <v>0</v>
      </c>
      <c r="P306" s="93">
        <f>SUM('2:16'!P306)</f>
        <v>0</v>
      </c>
      <c r="Q306" s="93">
        <f>SUM('2:16'!Q306)</f>
        <v>0</v>
      </c>
      <c r="R306" s="93">
        <f>SUM('2:16'!R306)</f>
        <v>0</v>
      </c>
      <c r="S306" s="93">
        <f>SUM('2:16'!S306)</f>
        <v>0</v>
      </c>
      <c r="T306" s="93">
        <f>SUM('2:16'!T306)</f>
        <v>0</v>
      </c>
      <c r="U306" s="93">
        <f>SUM('2:16'!U306)</f>
        <v>0</v>
      </c>
      <c r="V306" s="196">
        <f t="shared" si="55"/>
        <v>0</v>
      </c>
      <c r="W306" s="33" t="str">
        <f t="shared" si="51"/>
        <v/>
      </c>
      <c r="X306" s="93">
        <f>SUM('2:16'!X306)</f>
        <v>0</v>
      </c>
      <c r="Y306" s="93">
        <f>SUM('2:16'!Y306)</f>
        <v>0</v>
      </c>
      <c r="Z306" s="93">
        <f>SUM('2:16'!Z306)</f>
        <v>0</v>
      </c>
      <c r="AA306" s="93">
        <f>SUM('2:16'!AA306)</f>
        <v>0</v>
      </c>
      <c r="AB306" s="73"/>
      <c r="AC306" s="54"/>
      <c r="AD306" s="30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SUM('2:16'!G307)</f>
        <v>0</v>
      </c>
      <c r="H307" s="293">
        <f t="shared" si="56"/>
        <v>0</v>
      </c>
      <c r="I307" s="93">
        <f>SUM('2:16'!I307)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SUM('2:16'!O307)</f>
        <v>0</v>
      </c>
      <c r="P307" s="93">
        <f>SUM('2:16'!P307)</f>
        <v>0</v>
      </c>
      <c r="Q307" s="93">
        <f>SUM('2:16'!Q307)</f>
        <v>0</v>
      </c>
      <c r="R307" s="93">
        <f>SUM('2:16'!R307)</f>
        <v>0</v>
      </c>
      <c r="S307" s="93">
        <f>SUM('2:16'!S307)</f>
        <v>0</v>
      </c>
      <c r="T307" s="93">
        <f>SUM('2:16'!T307)</f>
        <v>0</v>
      </c>
      <c r="U307" s="93">
        <f>SUM('2:16'!U307)</f>
        <v>0</v>
      </c>
      <c r="V307" s="196">
        <f t="shared" si="55"/>
        <v>0</v>
      </c>
      <c r="W307" s="33" t="str">
        <f t="shared" si="51"/>
        <v/>
      </c>
      <c r="X307" s="93">
        <f>SUM('2:16'!X307)</f>
        <v>0</v>
      </c>
      <c r="Y307" s="93">
        <f>SUM('2:16'!Y307)</f>
        <v>0</v>
      </c>
      <c r="Z307" s="93">
        <f>SUM('2:16'!Z307)</f>
        <v>0</v>
      </c>
      <c r="AA307" s="93">
        <f>SUM('2:16'!AA307)</f>
        <v>0</v>
      </c>
      <c r="AB307" s="73"/>
      <c r="AC307" s="54"/>
      <c r="AD307" s="30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712" t="s">
        <v>99</v>
      </c>
      <c r="B308" s="713"/>
      <c r="C308" s="296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57">SUM(M293:M307)</f>
        <v>0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 t="str">
        <f t="shared" si="51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0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SUM('2:16'!G309)</f>
        <v>0</v>
      </c>
      <c r="H309" s="293">
        <f t="shared" ref="H309:H318" si="58">D309*G309</f>
        <v>0</v>
      </c>
      <c r="I309" s="93">
        <f>SUM('2:16'!I309)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SUM('2:16'!O309)</f>
        <v>0</v>
      </c>
      <c r="P309" s="93">
        <f>SUM('2:16'!P309)</f>
        <v>0</v>
      </c>
      <c r="Q309" s="93">
        <f>SUM('2:16'!Q309)</f>
        <v>0</v>
      </c>
      <c r="R309" s="93">
        <f>SUM('2:16'!R309)</f>
        <v>0</v>
      </c>
      <c r="S309" s="93">
        <f>SUM('2:16'!S309)</f>
        <v>0</v>
      </c>
      <c r="T309" s="93">
        <f>SUM('2:16'!T309)</f>
        <v>0</v>
      </c>
      <c r="U309" s="93">
        <f>SUM('2:16'!U309)</f>
        <v>0</v>
      </c>
      <c r="V309" s="196">
        <f>SUM(X309:AA309)</f>
        <v>0</v>
      </c>
      <c r="W309" s="33" t="str">
        <f t="shared" si="51"/>
        <v/>
      </c>
      <c r="X309" s="93">
        <f>SUM('2:16'!X309)</f>
        <v>0</v>
      </c>
      <c r="Y309" s="93">
        <f>SUM('2:16'!Y309)</f>
        <v>0</v>
      </c>
      <c r="Z309" s="93">
        <f>SUM('2:16'!Z309)</f>
        <v>0</v>
      </c>
      <c r="AA309" s="93">
        <f>SUM('2:16'!AA309)</f>
        <v>0</v>
      </c>
      <c r="AB309" s="73"/>
      <c r="AC309" s="54"/>
      <c r="AD309" s="30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SUM('2:16'!G310)</f>
        <v>0</v>
      </c>
      <c r="H310" s="293">
        <f t="shared" si="58"/>
        <v>0</v>
      </c>
      <c r="I310" s="93">
        <f>SUM('2:16'!I310)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SUM('2:16'!O310)</f>
        <v>0</v>
      </c>
      <c r="P310" s="93">
        <f>SUM('2:16'!P310)</f>
        <v>0</v>
      </c>
      <c r="Q310" s="93">
        <f>SUM('2:16'!Q310)</f>
        <v>0</v>
      </c>
      <c r="R310" s="93">
        <f>SUM('2:16'!R310)</f>
        <v>0</v>
      </c>
      <c r="S310" s="93">
        <f>SUM('2:16'!S310)</f>
        <v>0</v>
      </c>
      <c r="T310" s="93">
        <f>SUM('2:16'!T310)</f>
        <v>0</v>
      </c>
      <c r="U310" s="93">
        <f>SUM('2:16'!U310)</f>
        <v>0</v>
      </c>
      <c r="V310" s="196">
        <f>SUM(X310:AA310)</f>
        <v>0</v>
      </c>
      <c r="W310" s="33" t="str">
        <f t="shared" si="51"/>
        <v/>
      </c>
      <c r="X310" s="93">
        <f>SUM('2:16'!X310)</f>
        <v>0</v>
      </c>
      <c r="Y310" s="93">
        <f>SUM('2:16'!Y310)</f>
        <v>0</v>
      </c>
      <c r="Z310" s="93">
        <f>SUM('2:16'!Z310)</f>
        <v>0</v>
      </c>
      <c r="AA310" s="93">
        <f>SUM('2:16'!AA310)</f>
        <v>0</v>
      </c>
      <c r="AB310" s="73"/>
      <c r="AC310" s="54"/>
      <c r="AD310" s="30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SUM('2:16'!G311)</f>
        <v>0</v>
      </c>
      <c r="H311" s="293">
        <f t="shared" si="58"/>
        <v>0</v>
      </c>
      <c r="I311" s="93">
        <f>SUM('2:16'!I311)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SUM('2:16'!O311)</f>
        <v>0</v>
      </c>
      <c r="P311" s="93">
        <f>SUM('2:16'!P311)</f>
        <v>0</v>
      </c>
      <c r="Q311" s="93">
        <f>SUM('2:16'!Q311)</f>
        <v>0</v>
      </c>
      <c r="R311" s="93">
        <f>SUM('2:16'!R311)</f>
        <v>0</v>
      </c>
      <c r="S311" s="93">
        <f>SUM('2:16'!S311)</f>
        <v>0</v>
      </c>
      <c r="T311" s="93">
        <f>SUM('2:16'!T311)</f>
        <v>0</v>
      </c>
      <c r="U311" s="93">
        <f>SUM('2:16'!U311)</f>
        <v>0</v>
      </c>
      <c r="V311" s="196">
        <f>SUM(X311:AA311)</f>
        <v>0</v>
      </c>
      <c r="W311" s="33" t="str">
        <f t="shared" si="51"/>
        <v/>
      </c>
      <c r="X311" s="93">
        <f>SUM('2:16'!X311)</f>
        <v>0</v>
      </c>
      <c r="Y311" s="93">
        <f>SUM('2:16'!Y311)</f>
        <v>0</v>
      </c>
      <c r="Z311" s="93">
        <f>SUM('2:16'!Z311)</f>
        <v>0</v>
      </c>
      <c r="AA311" s="93">
        <f>SUM('2:16'!AA311)</f>
        <v>0</v>
      </c>
      <c r="AB311" s="73"/>
      <c r="AC311" s="54"/>
      <c r="AD311" s="30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SUM('2:16'!G312)</f>
        <v>0</v>
      </c>
      <c r="H312" s="293">
        <f t="shared" si="58"/>
        <v>0</v>
      </c>
      <c r="I312" s="93">
        <f>SUM('2:16'!I312)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SUM('2:16'!O312)</f>
        <v>0</v>
      </c>
      <c r="P312" s="93">
        <f>SUM('2:16'!P312)</f>
        <v>0</v>
      </c>
      <c r="Q312" s="93">
        <f>SUM('2:16'!Q312)</f>
        <v>0</v>
      </c>
      <c r="R312" s="93">
        <f>SUM('2:16'!R312)</f>
        <v>0</v>
      </c>
      <c r="S312" s="93">
        <f>SUM('2:16'!S312)</f>
        <v>0</v>
      </c>
      <c r="T312" s="93">
        <f>SUM('2:16'!T312)</f>
        <v>0</v>
      </c>
      <c r="U312" s="93">
        <f>SUM('2:16'!U312)</f>
        <v>0</v>
      </c>
      <c r="V312" s="196">
        <f>SUM(X312:AA312)</f>
        <v>0</v>
      </c>
      <c r="W312" s="33" t="str">
        <f t="shared" si="51"/>
        <v/>
      </c>
      <c r="X312" s="93">
        <f>SUM('2:16'!X312)</f>
        <v>0</v>
      </c>
      <c r="Y312" s="93">
        <f>SUM('2:16'!Y312)</f>
        <v>0</v>
      </c>
      <c r="Z312" s="93">
        <f>SUM('2:16'!Z312)</f>
        <v>0</v>
      </c>
      <c r="AA312" s="93">
        <f>SUM('2:16'!AA312)</f>
        <v>0</v>
      </c>
      <c r="AB312" s="73"/>
      <c r="AC312" s="54"/>
      <c r="AD312" s="30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SUM('2:16'!G313)</f>
        <v>0</v>
      </c>
      <c r="H313" s="293">
        <f t="shared" si="58"/>
        <v>0</v>
      </c>
      <c r="I313" s="93">
        <f>SUM('2:16'!I313)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SUM('2:16'!O313)</f>
        <v>0</v>
      </c>
      <c r="P313" s="93">
        <f>SUM('2:16'!P313)</f>
        <v>0</v>
      </c>
      <c r="Q313" s="93">
        <f>SUM('2:16'!Q313)</f>
        <v>0</v>
      </c>
      <c r="R313" s="93">
        <f>SUM('2:16'!R313)</f>
        <v>0</v>
      </c>
      <c r="S313" s="93">
        <f>SUM('2:16'!S313)</f>
        <v>0</v>
      </c>
      <c r="T313" s="93">
        <f>SUM('2:16'!T313)</f>
        <v>0</v>
      </c>
      <c r="U313" s="93">
        <f>SUM('2:16'!U313)</f>
        <v>0</v>
      </c>
      <c r="V313" s="196">
        <f>SUM(X313:AA313)</f>
        <v>0</v>
      </c>
      <c r="W313" s="33" t="str">
        <f t="shared" si="51"/>
        <v/>
      </c>
      <c r="X313" s="93">
        <f>SUM('2:16'!X313)</f>
        <v>0</v>
      </c>
      <c r="Y313" s="93">
        <f>SUM('2:16'!Y313)</f>
        <v>0</v>
      </c>
      <c r="Z313" s="93">
        <f>SUM('2:16'!Z313)</f>
        <v>0</v>
      </c>
      <c r="AA313" s="93">
        <f>SUM('2:16'!AA313)</f>
        <v>0</v>
      </c>
      <c r="AB313" s="73"/>
      <c r="AC313" s="54"/>
      <c r="AD313" s="30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SUM('2:16'!G314)</f>
        <v>0</v>
      </c>
      <c r="H314" s="323">
        <f t="shared" si="58"/>
        <v>0</v>
      </c>
      <c r="I314" s="93">
        <f>SUM('2:16'!I314)</f>
        <v>0</v>
      </c>
      <c r="J314" s="31" t="str">
        <f t="array" ref="J314">IF(ISERROR(G314/I314),"",G314/I314)</f>
        <v/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0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SUM('2:16'!G315)</f>
        <v>0</v>
      </c>
      <c r="H315" s="323">
        <f t="shared" si="58"/>
        <v>0</v>
      </c>
      <c r="I315" s="93">
        <f>SUM('2:16'!I315)</f>
        <v>0</v>
      </c>
      <c r="J315" s="31" t="str">
        <f t="array" ref="J315">IF(ISERROR(G315/I315),"",G315/I315)</f>
        <v/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SUM('2:16'!G316)</f>
        <v>0</v>
      </c>
      <c r="H316" s="325">
        <f t="shared" si="58"/>
        <v>0</v>
      </c>
      <c r="I316" s="93">
        <f>SUM('2:16'!I316)</f>
        <v>0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SUM('2:16'!G317)</f>
        <v>0</v>
      </c>
      <c r="H317" s="336">
        <f t="shared" si="58"/>
        <v>0</v>
      </c>
      <c r="I317" s="93">
        <f>SUM('2:16'!I317)</f>
        <v>0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SUM('2:16'!G318)</f>
        <v>0</v>
      </c>
      <c r="H318" s="293">
        <f t="shared" si="58"/>
        <v>0</v>
      </c>
      <c r="I318" s="93">
        <f>SUM('2:16'!I318)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SUM('2:16'!O318)</f>
        <v>0</v>
      </c>
      <c r="P318" s="93">
        <f>SUM('2:16'!P318)</f>
        <v>0</v>
      </c>
      <c r="Q318" s="93">
        <f>SUM('2:16'!Q318)</f>
        <v>0</v>
      </c>
      <c r="R318" s="93">
        <f>SUM('2:16'!R318)</f>
        <v>0</v>
      </c>
      <c r="S318" s="93">
        <f>SUM('2:16'!S318)</f>
        <v>0</v>
      </c>
      <c r="T318" s="93">
        <f>SUM('2:16'!T318)</f>
        <v>0</v>
      </c>
      <c r="U318" s="93">
        <f>SUM('2:16'!U318)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SUM('2:16'!X318)</f>
        <v>0</v>
      </c>
      <c r="Y318" s="93">
        <f>SUM('2:16'!Y318)</f>
        <v>0</v>
      </c>
      <c r="Z318" s="93">
        <f>SUM('2:16'!Z318)</f>
        <v>0</v>
      </c>
      <c r="AA318" s="93">
        <f>SUM('2:16'!AA318)</f>
        <v>0</v>
      </c>
      <c r="AB318" s="73"/>
      <c r="AC318" s="54"/>
      <c r="AD318" s="30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712" t="s">
        <v>102</v>
      </c>
      <c r="B319" s="713"/>
      <c r="C319" s="296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0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289"/>
      <c r="D320" s="17">
        <v>3.65</v>
      </c>
      <c r="E320" s="17"/>
      <c r="F320" s="53"/>
      <c r="G320" s="93">
        <f>SUM('2:16'!G320)</f>
        <v>0</v>
      </c>
      <c r="H320" s="293">
        <f>D320*G320</f>
        <v>0</v>
      </c>
      <c r="I320" s="93">
        <f>SUM('2:16'!I320)</f>
        <v>0</v>
      </c>
      <c r="J320" s="31" t="str">
        <f t="array" ref="J320">IF(ISERROR(G320/I320),"",G320/I320)</f>
        <v/>
      </c>
      <c r="K320" s="293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SUM('2:16'!O320)</f>
        <v>0</v>
      </c>
      <c r="P320" s="93">
        <f>SUM('2:16'!P320)</f>
        <v>0</v>
      </c>
      <c r="Q320" s="93">
        <f>SUM('2:16'!Q320)</f>
        <v>0</v>
      </c>
      <c r="R320" s="93">
        <f>SUM('2:16'!R320)</f>
        <v>0</v>
      </c>
      <c r="S320" s="93">
        <f>SUM('2:16'!S320)</f>
        <v>0</v>
      </c>
      <c r="T320" s="93">
        <f>SUM('2:16'!T320)</f>
        <v>0</v>
      </c>
      <c r="U320" s="93">
        <f>SUM('2:16'!U320)</f>
        <v>0</v>
      </c>
      <c r="V320" s="196">
        <f>SUM(X320:AA320)</f>
        <v>0</v>
      </c>
      <c r="W320" s="33" t="str">
        <f t="shared" si="59"/>
        <v/>
      </c>
      <c r="X320" s="93">
        <f>SUM('2:16'!X320)</f>
        <v>0</v>
      </c>
      <c r="Y320" s="93">
        <f>SUM('2:16'!Y320)</f>
        <v>0</v>
      </c>
      <c r="Z320" s="93">
        <f>SUM('2:16'!Z320)</f>
        <v>0</v>
      </c>
      <c r="AA320" s="93">
        <f>SUM('2:16'!AA320)</f>
        <v>0</v>
      </c>
      <c r="AB320" s="73"/>
      <c r="AC320" s="54"/>
      <c r="AD320" s="30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289"/>
      <c r="D321" s="17">
        <v>6.58</v>
      </c>
      <c r="E321" s="17"/>
      <c r="F321" s="6"/>
      <c r="G321" s="93">
        <f>SUM('2:16'!G321)</f>
        <v>0</v>
      </c>
      <c r="H321" s="293">
        <f t="shared" ref="H321:H333" si="60">D321*G321</f>
        <v>0</v>
      </c>
      <c r="I321" s="93">
        <f>SUM('2:16'!I321)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SUM('2:16'!O321)</f>
        <v>0</v>
      </c>
      <c r="P321" s="93">
        <f>SUM('2:16'!P321)</f>
        <v>0</v>
      </c>
      <c r="Q321" s="93">
        <f>SUM('2:16'!Q321)</f>
        <v>0</v>
      </c>
      <c r="R321" s="93">
        <f>SUM('2:16'!R321)</f>
        <v>0</v>
      </c>
      <c r="S321" s="93">
        <f>SUM('2:16'!S321)</f>
        <v>0</v>
      </c>
      <c r="T321" s="93">
        <f>SUM('2:16'!T321)</f>
        <v>0</v>
      </c>
      <c r="U321" s="93">
        <f>SUM('2:16'!U321)</f>
        <v>0</v>
      </c>
      <c r="V321" s="196">
        <f>SUM(X321:AA321)</f>
        <v>0</v>
      </c>
      <c r="W321" s="33" t="str">
        <f t="shared" si="59"/>
        <v/>
      </c>
      <c r="X321" s="93">
        <f>SUM('2:16'!X321)</f>
        <v>0</v>
      </c>
      <c r="Y321" s="93">
        <f>SUM('2:16'!Y321)</f>
        <v>0</v>
      </c>
      <c r="Z321" s="93">
        <f>SUM('2:16'!Z321)</f>
        <v>0</v>
      </c>
      <c r="AA321" s="93">
        <f>SUM('2:16'!AA321)</f>
        <v>0</v>
      </c>
      <c r="AB321" s="73"/>
      <c r="AC321" s="54"/>
      <c r="AD321" s="30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289"/>
      <c r="D322" s="17">
        <v>7.8</v>
      </c>
      <c r="E322" s="17"/>
      <c r="F322" s="6"/>
      <c r="G322" s="93">
        <f>SUM('2:16'!G322)</f>
        <v>0</v>
      </c>
      <c r="H322" s="293">
        <f t="shared" si="60"/>
        <v>0</v>
      </c>
      <c r="I322" s="93">
        <f>SUM('2:16'!I322)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SUM('2:16'!O322)</f>
        <v>0</v>
      </c>
      <c r="P322" s="93">
        <f>SUM('2:16'!P322)</f>
        <v>0</v>
      </c>
      <c r="Q322" s="93">
        <f>SUM('2:16'!Q322)</f>
        <v>0</v>
      </c>
      <c r="R322" s="93">
        <f>SUM('2:16'!R322)</f>
        <v>0</v>
      </c>
      <c r="S322" s="93">
        <f>SUM('2:16'!S322)</f>
        <v>0</v>
      </c>
      <c r="T322" s="93">
        <f>SUM('2:16'!T322)</f>
        <v>0</v>
      </c>
      <c r="U322" s="93">
        <f>SUM('2:16'!U322)</f>
        <v>0</v>
      </c>
      <c r="V322" s="196">
        <f>SUM(X322:AA322)</f>
        <v>0</v>
      </c>
      <c r="W322" s="33" t="str">
        <f t="shared" si="59"/>
        <v/>
      </c>
      <c r="X322" s="93">
        <f>SUM('2:16'!X322)</f>
        <v>0</v>
      </c>
      <c r="Y322" s="93">
        <f>SUM('2:16'!Y322)</f>
        <v>0</v>
      </c>
      <c r="Z322" s="93">
        <f>SUM('2:16'!Z322)</f>
        <v>0</v>
      </c>
      <c r="AA322" s="93">
        <f>SUM('2:16'!AA322)</f>
        <v>0</v>
      </c>
      <c r="AB322" s="73"/>
      <c r="AC322" s="54"/>
      <c r="AD322" s="30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289"/>
      <c r="D323" s="17">
        <v>4.4000000000000004</v>
      </c>
      <c r="E323" s="17"/>
      <c r="F323" s="6"/>
      <c r="G323" s="93">
        <f>SUM('2:16'!G323)</f>
        <v>0</v>
      </c>
      <c r="H323" s="293">
        <f t="shared" si="60"/>
        <v>0</v>
      </c>
      <c r="I323" s="93">
        <f>SUM('2:16'!I323)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SUM('2:16'!O323)</f>
        <v>0</v>
      </c>
      <c r="P323" s="93">
        <f>SUM('2:16'!P323)</f>
        <v>0</v>
      </c>
      <c r="Q323" s="93">
        <f>SUM('2:16'!Q323)</f>
        <v>0</v>
      </c>
      <c r="R323" s="93">
        <f>SUM('2:16'!R323)</f>
        <v>0</v>
      </c>
      <c r="S323" s="93">
        <f>SUM('2:16'!S323)</f>
        <v>0</v>
      </c>
      <c r="T323" s="93">
        <f>SUM('2:16'!T323)</f>
        <v>0</v>
      </c>
      <c r="U323" s="93">
        <f>SUM('2:16'!U323)</f>
        <v>0</v>
      </c>
      <c r="V323" s="196">
        <f>SUM(X323:AA323)</f>
        <v>0</v>
      </c>
      <c r="W323" s="33" t="str">
        <f t="shared" si="59"/>
        <v/>
      </c>
      <c r="X323" s="93">
        <f>SUM('2:16'!X323)</f>
        <v>0</v>
      </c>
      <c r="Y323" s="93">
        <f>SUM('2:16'!Y323)</f>
        <v>0</v>
      </c>
      <c r="Z323" s="93">
        <f>SUM('2:16'!Z323)</f>
        <v>0</v>
      </c>
      <c r="AA323" s="93">
        <f>SUM('2:16'!AA323)</f>
        <v>0</v>
      </c>
      <c r="AB323" s="73"/>
      <c r="AC323" s="54"/>
      <c r="AD323" s="30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289"/>
      <c r="D324" s="17"/>
      <c r="E324" s="17"/>
      <c r="F324" s="6"/>
      <c r="G324" s="93">
        <f>SUM('2:16'!G324)</f>
        <v>0</v>
      </c>
      <c r="H324" s="293">
        <f t="shared" si="60"/>
        <v>0</v>
      </c>
      <c r="I324" s="93">
        <f>SUM('2:16'!I324)</f>
        <v>0</v>
      </c>
      <c r="J324" s="31"/>
      <c r="K324" s="35"/>
      <c r="L324" s="87">
        <v>6</v>
      </c>
      <c r="M324" s="36"/>
      <c r="N324" s="31"/>
      <c r="O324" s="93">
        <f>SUM('2:16'!O324)</f>
        <v>0</v>
      </c>
      <c r="P324" s="93">
        <f>SUM('2:16'!P324)</f>
        <v>0</v>
      </c>
      <c r="Q324" s="93">
        <f>SUM('2:16'!Q324)</f>
        <v>0</v>
      </c>
      <c r="R324" s="93">
        <f>SUM('2:16'!R324)</f>
        <v>0</v>
      </c>
      <c r="S324" s="93">
        <f>SUM('2:16'!S324)</f>
        <v>0</v>
      </c>
      <c r="T324" s="93">
        <f>SUM('2:16'!T324)</f>
        <v>0</v>
      </c>
      <c r="U324" s="93">
        <f>SUM('2:16'!U324)</f>
        <v>0</v>
      </c>
      <c r="V324" s="196"/>
      <c r="W324" s="33"/>
      <c r="X324" s="93">
        <f>SUM('2:16'!X324)</f>
        <v>0</v>
      </c>
      <c r="Y324" s="93">
        <f>SUM('2:16'!Y324)</f>
        <v>0</v>
      </c>
      <c r="Z324" s="93">
        <f>SUM('2:16'!Z324)</f>
        <v>0</v>
      </c>
      <c r="AA324" s="93">
        <f>SUM('2:16'!AA324)</f>
        <v>0</v>
      </c>
      <c r="AB324" s="73"/>
      <c r="AC324" s="54"/>
      <c r="AD324" s="30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289" t="s">
        <v>53</v>
      </c>
      <c r="D325" s="17">
        <v>6.04</v>
      </c>
      <c r="E325" s="17"/>
      <c r="F325" s="6"/>
      <c r="G325" s="93">
        <f>SUM('2:16'!G325)</f>
        <v>0</v>
      </c>
      <c r="H325" s="293">
        <f t="shared" si="60"/>
        <v>0</v>
      </c>
      <c r="I325" s="93">
        <f>SUM('2:16'!I325)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SUM('2:16'!O325)</f>
        <v>0</v>
      </c>
      <c r="P325" s="93">
        <f>SUM('2:16'!P325)</f>
        <v>0</v>
      </c>
      <c r="Q325" s="93">
        <f>SUM('2:16'!Q325)</f>
        <v>0</v>
      </c>
      <c r="R325" s="93">
        <f>SUM('2:16'!R325)</f>
        <v>0</v>
      </c>
      <c r="S325" s="93">
        <f>SUM('2:16'!S325)</f>
        <v>0</v>
      </c>
      <c r="T325" s="93">
        <f>SUM('2:16'!T325)</f>
        <v>0</v>
      </c>
      <c r="U325" s="93">
        <f>SUM('2:16'!U325)</f>
        <v>0</v>
      </c>
      <c r="V325" s="196">
        <f>SUM(X325:AA325)</f>
        <v>0</v>
      </c>
      <c r="W325" s="33" t="str">
        <f>IF(ISERROR(V325/G325),"",V325/G325)</f>
        <v/>
      </c>
      <c r="X325" s="93">
        <f>SUM('2:16'!X325)</f>
        <v>0</v>
      </c>
      <c r="Y325" s="93">
        <f>SUM('2:16'!Y325)</f>
        <v>0</v>
      </c>
      <c r="Z325" s="93">
        <f>SUM('2:16'!Z325)</f>
        <v>0</v>
      </c>
      <c r="AA325" s="93">
        <f>SUM('2:16'!AA325)</f>
        <v>0</v>
      </c>
      <c r="AB325" s="73"/>
      <c r="AC325" s="54"/>
      <c r="AD325" s="30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289" t="s">
        <v>60</v>
      </c>
      <c r="D326" s="17">
        <v>6.04</v>
      </c>
      <c r="E326" s="17"/>
      <c r="F326" s="6"/>
      <c r="G326" s="93">
        <f>SUM('2:16'!G326)</f>
        <v>0</v>
      </c>
      <c r="H326" s="293">
        <f t="shared" si="60"/>
        <v>0</v>
      </c>
      <c r="I326" s="93">
        <f>SUM('2:16'!I326)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SUM('2:16'!O326)</f>
        <v>0</v>
      </c>
      <c r="P326" s="93">
        <f>SUM('2:16'!P326)</f>
        <v>0</v>
      </c>
      <c r="Q326" s="93">
        <f>SUM('2:16'!Q326)</f>
        <v>0</v>
      </c>
      <c r="R326" s="93">
        <f>SUM('2:16'!R326)</f>
        <v>0</v>
      </c>
      <c r="S326" s="93">
        <f>SUM('2:16'!S326)</f>
        <v>0</v>
      </c>
      <c r="T326" s="93">
        <f>SUM('2:16'!T326)</f>
        <v>0</v>
      </c>
      <c r="U326" s="93">
        <f>SUM('2:16'!U326)</f>
        <v>0</v>
      </c>
      <c r="V326" s="196">
        <f>SUM(X326:AA326)</f>
        <v>0</v>
      </c>
      <c r="W326" s="33" t="str">
        <f>IF(ISERROR(V326/G326),"",V326/G326)</f>
        <v/>
      </c>
      <c r="X326" s="93">
        <f>SUM('2:16'!X326)</f>
        <v>0</v>
      </c>
      <c r="Y326" s="93">
        <f>SUM('2:16'!Y326)</f>
        <v>0</v>
      </c>
      <c r="Z326" s="93">
        <f>SUM('2:16'!Z326)</f>
        <v>0</v>
      </c>
      <c r="AA326" s="93">
        <f>SUM('2:16'!AA326)</f>
        <v>0</v>
      </c>
      <c r="AB326" s="73"/>
      <c r="AC326" s="54"/>
      <c r="AD326" s="30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289" t="s">
        <v>53</v>
      </c>
      <c r="D327" s="17">
        <v>6</v>
      </c>
      <c r="E327" s="17"/>
      <c r="F327" s="6"/>
      <c r="G327" s="93">
        <f>SUM('2:16'!G327)</f>
        <v>0</v>
      </c>
      <c r="H327" s="293">
        <f t="shared" si="60"/>
        <v>0</v>
      </c>
      <c r="I327" s="93">
        <f>SUM('2:16'!I327)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0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289" t="s">
        <v>421</v>
      </c>
      <c r="D328" s="17">
        <v>6</v>
      </c>
      <c r="E328" s="17"/>
      <c r="F328" s="6"/>
      <c r="G328" s="93">
        <f>SUM('2:16'!G328)</f>
        <v>0</v>
      </c>
      <c r="H328" s="293">
        <f t="shared" si="60"/>
        <v>0</v>
      </c>
      <c r="I328" s="93">
        <f>SUM('2:16'!I328)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SUM('2:16'!O328)</f>
        <v>0</v>
      </c>
      <c r="P328" s="93">
        <f>SUM('2:16'!P328)</f>
        <v>0</v>
      </c>
      <c r="Q328" s="93">
        <f>SUM('2:16'!Q328)</f>
        <v>0</v>
      </c>
      <c r="R328" s="93">
        <f>SUM('2:16'!R328)</f>
        <v>0</v>
      </c>
      <c r="S328" s="93">
        <f>SUM('2:16'!S328)</f>
        <v>0</v>
      </c>
      <c r="T328" s="93">
        <f>SUM('2:16'!T328)</f>
        <v>0</v>
      </c>
      <c r="U328" s="93">
        <f>SUM('2:16'!U328)</f>
        <v>0</v>
      </c>
      <c r="V328" s="196"/>
      <c r="W328" s="33"/>
      <c r="X328" s="93">
        <f>SUM('2:16'!X328)</f>
        <v>0</v>
      </c>
      <c r="Y328" s="93">
        <f>SUM('2:16'!Y328)</f>
        <v>0</v>
      </c>
      <c r="Z328" s="93">
        <f>SUM('2:16'!Z328)</f>
        <v>0</v>
      </c>
      <c r="AA328" s="93">
        <f>SUM('2:16'!AA328)</f>
        <v>0</v>
      </c>
      <c r="AB328" s="73"/>
      <c r="AC328" s="54"/>
      <c r="AD328" s="30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3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0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SUM('2:16'!G330)</f>
        <v>0</v>
      </c>
      <c r="H330" s="293">
        <f t="shared" si="60"/>
        <v>0</v>
      </c>
      <c r="I330" s="93">
        <f>SUM('2:16'!I330)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SUM('2:16'!O330)</f>
        <v>0</v>
      </c>
      <c r="P330" s="93">
        <f>SUM('2:16'!P330)</f>
        <v>0</v>
      </c>
      <c r="Q330" s="93">
        <f>SUM('2:16'!Q330)</f>
        <v>0</v>
      </c>
      <c r="R330" s="93">
        <f>SUM('2:16'!R330)</f>
        <v>0</v>
      </c>
      <c r="S330" s="93">
        <f>SUM('2:16'!S330)</f>
        <v>0</v>
      </c>
      <c r="T330" s="93">
        <f>SUM('2:16'!T330)</f>
        <v>0</v>
      </c>
      <c r="U330" s="93">
        <f>SUM('2:16'!U330)</f>
        <v>0</v>
      </c>
      <c r="V330" s="196">
        <f>SUM(X330:AA330)</f>
        <v>0</v>
      </c>
      <c r="W330" s="33" t="str">
        <f>IF(ISERROR(V330/G330),"",V330/G330)</f>
        <v/>
      </c>
      <c r="X330" s="93">
        <f>SUM('2:16'!X330)</f>
        <v>0</v>
      </c>
      <c r="Y330" s="93">
        <f>SUM('2:16'!Y330)</f>
        <v>0</v>
      </c>
      <c r="Z330" s="93">
        <f>SUM('2:16'!Z330)</f>
        <v>0</v>
      </c>
      <c r="AA330" s="93">
        <f>SUM('2:16'!AA330)</f>
        <v>0</v>
      </c>
      <c r="AB330" s="73"/>
      <c r="AC330" s="54"/>
      <c r="AD330" s="30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290" t="s">
        <v>159</v>
      </c>
      <c r="C331" s="16"/>
      <c r="D331" s="17">
        <v>4.5</v>
      </c>
      <c r="E331" s="17"/>
      <c r="F331" s="6"/>
      <c r="G331" s="93">
        <f>SUM('2:16'!G331)</f>
        <v>0</v>
      </c>
      <c r="H331" s="293">
        <f t="shared" si="60"/>
        <v>0</v>
      </c>
      <c r="I331" s="93">
        <f>SUM('2:16'!I331)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SUM('2:16'!O331)</f>
        <v>0</v>
      </c>
      <c r="P331" s="93">
        <f>SUM('2:16'!P331)</f>
        <v>0</v>
      </c>
      <c r="Q331" s="93">
        <f>SUM('2:16'!Q331)</f>
        <v>0</v>
      </c>
      <c r="R331" s="93">
        <f>SUM('2:16'!R331)</f>
        <v>0</v>
      </c>
      <c r="S331" s="93">
        <f>SUM('2:16'!S331)</f>
        <v>0</v>
      </c>
      <c r="T331" s="93">
        <f>SUM('2:16'!T331)</f>
        <v>0</v>
      </c>
      <c r="U331" s="93">
        <f>SUM('2:16'!U331)</f>
        <v>0</v>
      </c>
      <c r="V331" s="196"/>
      <c r="W331" s="33"/>
      <c r="X331" s="93">
        <f>SUM('2:16'!X331)</f>
        <v>0</v>
      </c>
      <c r="Y331" s="93">
        <f>SUM('2:16'!Y331)</f>
        <v>0</v>
      </c>
      <c r="Z331" s="93">
        <f>SUM('2:16'!Z331)</f>
        <v>0</v>
      </c>
      <c r="AA331" s="93">
        <f>SUM('2:16'!AA331)</f>
        <v>0</v>
      </c>
      <c r="AB331" s="73"/>
      <c r="AC331" s="54"/>
      <c r="AD331" s="30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290" t="s">
        <v>160</v>
      </c>
      <c r="C332" s="16"/>
      <c r="D332" s="17">
        <v>4.5</v>
      </c>
      <c r="E332" s="17"/>
      <c r="F332" s="6"/>
      <c r="G332" s="93">
        <f>SUM('2:16'!G332)</f>
        <v>0</v>
      </c>
      <c r="H332" s="293">
        <f t="shared" si="60"/>
        <v>0</v>
      </c>
      <c r="I332" s="93">
        <f>SUM('2:16'!I332)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SUM('2:16'!O332)</f>
        <v>0</v>
      </c>
      <c r="P332" s="93">
        <f>SUM('2:16'!P332)</f>
        <v>0</v>
      </c>
      <c r="Q332" s="93">
        <f>SUM('2:16'!Q332)</f>
        <v>0</v>
      </c>
      <c r="R332" s="93">
        <f>SUM('2:16'!R332)</f>
        <v>0</v>
      </c>
      <c r="S332" s="93">
        <f>SUM('2:16'!S332)</f>
        <v>0</v>
      </c>
      <c r="T332" s="93">
        <f>SUM('2:16'!T332)</f>
        <v>0</v>
      </c>
      <c r="U332" s="93">
        <f>SUM('2:16'!U332)</f>
        <v>0</v>
      </c>
      <c r="V332" s="196"/>
      <c r="W332" s="33"/>
      <c r="X332" s="93">
        <f>SUM('2:16'!X332)</f>
        <v>0</v>
      </c>
      <c r="Y332" s="93">
        <f>SUM('2:16'!Y332)</f>
        <v>0</v>
      </c>
      <c r="Z332" s="93">
        <f>SUM('2:16'!Z332)</f>
        <v>0</v>
      </c>
      <c r="AA332" s="93">
        <f>SUM('2:16'!AA332)</f>
        <v>0</v>
      </c>
      <c r="AB332" s="73"/>
      <c r="AC332" s="54"/>
      <c r="AD332" s="30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SUM('2:16'!G333)</f>
        <v>0</v>
      </c>
      <c r="H333" s="293">
        <f t="shared" si="60"/>
        <v>0</v>
      </c>
      <c r="I333" s="93">
        <f>SUM('2:16'!I333)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SUM('2:16'!O333)</f>
        <v>0</v>
      </c>
      <c r="P333" s="93">
        <f>SUM('2:16'!P333)</f>
        <v>0</v>
      </c>
      <c r="Q333" s="93">
        <f>SUM('2:16'!Q333)</f>
        <v>0</v>
      </c>
      <c r="R333" s="93">
        <f>SUM('2:16'!R333)</f>
        <v>0</v>
      </c>
      <c r="S333" s="93">
        <f>SUM('2:16'!S333)</f>
        <v>0</v>
      </c>
      <c r="T333" s="93">
        <f>SUM('2:16'!T333)</f>
        <v>0</v>
      </c>
      <c r="U333" s="93">
        <f>SUM('2:16'!U333)</f>
        <v>0</v>
      </c>
      <c r="V333" s="196"/>
      <c r="W333" s="33"/>
      <c r="X333" s="93">
        <f>SUM('2:16'!X333)</f>
        <v>0</v>
      </c>
      <c r="Y333" s="93">
        <f>SUM('2:16'!Y333)</f>
        <v>0</v>
      </c>
      <c r="Z333" s="93">
        <f>SUM('2:16'!Z333)</f>
        <v>0</v>
      </c>
      <c r="AA333" s="93">
        <f>SUM('2:16'!AA333)</f>
        <v>0</v>
      </c>
      <c r="AB333" s="73"/>
      <c r="AC333" s="54"/>
      <c r="AD333" s="30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712" t="s">
        <v>106</v>
      </c>
      <c r="B334" s="713"/>
      <c r="C334" s="296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714" t="s">
        <v>108</v>
      </c>
      <c r="B335" s="715"/>
      <c r="C335" s="715"/>
      <c r="D335" s="715"/>
      <c r="E335" s="715"/>
      <c r="F335" s="716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62">SUM(M199,M257,M292,M308,M319,M334)</f>
        <v>0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00"/>
      <c r="AE335" s="77"/>
      <c r="AF335" s="77"/>
      <c r="AG335" s="77"/>
      <c r="AH335" s="77"/>
      <c r="AI335" s="57"/>
      <c r="AJ335" s="57"/>
      <c r="AK335" s="57"/>
      <c r="AL335" s="717"/>
      <c r="AM335" s="717"/>
      <c r="AN335" s="717"/>
      <c r="AO335" s="717"/>
      <c r="AP335" s="717"/>
      <c r="AQ335" s="717"/>
      <c r="AR335" s="717"/>
      <c r="AS335" s="717"/>
      <c r="AT335" s="717"/>
      <c r="AU335" s="717"/>
      <c r="AV335" s="717"/>
      <c r="AW335" s="717"/>
      <c r="AX335" s="717"/>
      <c r="AY335" s="717"/>
      <c r="AZ335" s="717"/>
      <c r="BA335" s="717"/>
    </row>
    <row r="336" spans="1:53" ht="15.75" customHeight="1">
      <c r="A336" s="616" t="s">
        <v>497</v>
      </c>
      <c r="B336" s="291" t="s">
        <v>110</v>
      </c>
      <c r="C336" s="695" t="s">
        <v>111</v>
      </c>
      <c r="D336" s="695"/>
      <c r="E336" s="705" t="s">
        <v>112</v>
      </c>
      <c r="F336" s="705"/>
      <c r="G336" s="675" t="s">
        <v>113</v>
      </c>
      <c r="H336" s="675"/>
      <c r="I336" s="705" t="s">
        <v>114</v>
      </c>
      <c r="J336" s="705"/>
      <c r="K336" s="705" t="s">
        <v>36</v>
      </c>
      <c r="L336" s="705"/>
      <c r="M336" s="705" t="s">
        <v>115</v>
      </c>
      <c r="N336" s="705"/>
      <c r="O336" s="705" t="s">
        <v>116</v>
      </c>
      <c r="P336" s="675" t="s">
        <v>117</v>
      </c>
      <c r="Q336" s="675"/>
      <c r="R336" s="675" t="s">
        <v>36</v>
      </c>
      <c r="S336" s="675"/>
      <c r="T336" s="675" t="s">
        <v>118</v>
      </c>
      <c r="U336" s="675"/>
      <c r="V336" s="675" t="s">
        <v>119</v>
      </c>
      <c r="W336" s="675"/>
      <c r="X336" s="675" t="s">
        <v>36</v>
      </c>
      <c r="Y336" s="675"/>
      <c r="Z336" s="675" t="s">
        <v>118</v>
      </c>
      <c r="AA336" s="675"/>
      <c r="AB336" s="12"/>
      <c r="AC336" s="12"/>
      <c r="AD336" s="12"/>
      <c r="AE336" s="3"/>
      <c r="AF336" s="3"/>
      <c r="AG336" s="3"/>
      <c r="AH336" s="29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617"/>
      <c r="B337" s="291" t="s">
        <v>120</v>
      </c>
      <c r="C337" s="710">
        <f>SUM('2:16'!C337)</f>
        <v>14</v>
      </c>
      <c r="D337" s="711"/>
      <c r="E337" s="709">
        <f>D337*11</f>
        <v>0</v>
      </c>
      <c r="F337" s="709"/>
      <c r="G337" s="710">
        <f>SUM('2:16'!G337)</f>
        <v>14</v>
      </c>
      <c r="H337" s="711"/>
      <c r="I337" s="705">
        <f>G337*11</f>
        <v>154</v>
      </c>
      <c r="J337" s="705"/>
      <c r="K337" s="705">
        <f>E337-I337</f>
        <v>-154</v>
      </c>
      <c r="L337" s="705"/>
      <c r="M337" s="707" t="str">
        <f>IF(ISERROR(K337/E337),"",K337/E337)</f>
        <v/>
      </c>
      <c r="N337" s="707"/>
      <c r="O337" s="705"/>
      <c r="P337" s="675" t="s">
        <v>70</v>
      </c>
      <c r="Q337" s="675"/>
      <c r="R337" s="698">
        <f>SUM(O199:U199)</f>
        <v>0</v>
      </c>
      <c r="S337" s="698"/>
      <c r="T337" s="706" t="str">
        <f t="array" ref="T337">IF(ISERROR(R337/R344),"",R337/R344)</f>
        <v/>
      </c>
      <c r="U337" s="706"/>
      <c r="V337" s="675" t="s">
        <v>41</v>
      </c>
      <c r="W337" s="675"/>
      <c r="X337" s="686">
        <f>SUM(P198,P256,P291,P307,P318,P333)</f>
        <v>0</v>
      </c>
      <c r="Y337" s="685"/>
      <c r="Z337" s="706" t="str">
        <f t="array" ref="Z337">IF(ISERROR(X337/X344),"",X337/X344)</f>
        <v/>
      </c>
      <c r="AA337" s="706"/>
      <c r="AB337" s="12"/>
      <c r="AC337" s="22"/>
      <c r="AD337" s="22"/>
      <c r="AE337" s="3"/>
      <c r="AF337" s="3"/>
      <c r="AG337" s="3"/>
      <c r="AH337" s="30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17"/>
      <c r="B338" s="291" t="s">
        <v>121</v>
      </c>
      <c r="C338" s="710">
        <f>SUM('2:16'!C338)</f>
        <v>0</v>
      </c>
      <c r="D338" s="711"/>
      <c r="E338" s="709">
        <f>D338*11</f>
        <v>0</v>
      </c>
      <c r="F338" s="709"/>
      <c r="G338" s="710">
        <f>SUM('2:16'!G338)</f>
        <v>0</v>
      </c>
      <c r="H338" s="711"/>
      <c r="I338" s="705">
        <f>G338*11</f>
        <v>0</v>
      </c>
      <c r="J338" s="705"/>
      <c r="K338" s="705">
        <f>E338-I338</f>
        <v>0</v>
      </c>
      <c r="L338" s="705"/>
      <c r="M338" s="707" t="str">
        <f>IF(ISERROR(K338/E338),"",K338/E338)</f>
        <v/>
      </c>
      <c r="N338" s="707"/>
      <c r="O338" s="705"/>
      <c r="P338" s="675" t="s">
        <v>86</v>
      </c>
      <c r="Q338" s="675"/>
      <c r="R338" s="698">
        <f>SUM(O257:U257)</f>
        <v>0</v>
      </c>
      <c r="S338" s="698"/>
      <c r="T338" s="706" t="str">
        <f>IF(ISERROR(R338/R344),"",R338/R344)</f>
        <v/>
      </c>
      <c r="U338" s="706"/>
      <c r="V338" s="675" t="s">
        <v>42</v>
      </c>
      <c r="W338" s="675"/>
      <c r="X338" s="686">
        <f>SUM(P199,P257,P292,P308,P319,P334)</f>
        <v>0</v>
      </c>
      <c r="Y338" s="685"/>
      <c r="Z338" s="706" t="str">
        <f>IF(ISERROR(X338/X344),"",X338/X344)</f>
        <v/>
      </c>
      <c r="AA338" s="706"/>
      <c r="AB338" s="12"/>
      <c r="AC338" s="22"/>
      <c r="AD338" s="22"/>
      <c r="AE338" s="3"/>
      <c r="AF338" s="3"/>
      <c r="AG338" s="3"/>
      <c r="AH338" s="30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17"/>
      <c r="B339" s="291" t="s">
        <v>122</v>
      </c>
      <c r="C339" s="710">
        <f>SUM('2:16'!C339)</f>
        <v>0</v>
      </c>
      <c r="D339" s="711"/>
      <c r="E339" s="709">
        <f>D339*11</f>
        <v>0</v>
      </c>
      <c r="F339" s="709"/>
      <c r="G339" s="710">
        <f>SUM('2:16'!G339)</f>
        <v>14</v>
      </c>
      <c r="H339" s="711"/>
      <c r="I339" s="705">
        <f>G339*8</f>
        <v>112</v>
      </c>
      <c r="J339" s="705"/>
      <c r="K339" s="705">
        <f>E339-I339</f>
        <v>-112</v>
      </c>
      <c r="L339" s="705"/>
      <c r="M339" s="707" t="str">
        <f>IF(ISERROR(K339/E339),"",K339/E339)</f>
        <v/>
      </c>
      <c r="N339" s="707"/>
      <c r="O339" s="705"/>
      <c r="P339" s="675" t="s">
        <v>92</v>
      </c>
      <c r="Q339" s="675"/>
      <c r="R339" s="698">
        <f>SUM(O292:U292)</f>
        <v>0</v>
      </c>
      <c r="S339" s="698"/>
      <c r="T339" s="706" t="str">
        <f>IF(ISERROR(R339/R344),"",R339/R344)</f>
        <v/>
      </c>
      <c r="U339" s="706"/>
      <c r="V339" s="675" t="s">
        <v>43</v>
      </c>
      <c r="W339" s="675"/>
      <c r="X339" s="686">
        <f>SUM(P200,P258,P293,P309,P320,P335)</f>
        <v>0</v>
      </c>
      <c r="Y339" s="685"/>
      <c r="Z339" s="706" t="str">
        <f>IF(ISERROR(X339/X344),"",X339/X344)</f>
        <v/>
      </c>
      <c r="AA339" s="706"/>
      <c r="AB339" s="12"/>
      <c r="AC339" s="22"/>
      <c r="AD339" s="22"/>
      <c r="AE339" s="3"/>
      <c r="AF339" s="3"/>
      <c r="AG339" s="300"/>
      <c r="AH339" s="30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617"/>
      <c r="B340" s="291" t="s">
        <v>47</v>
      </c>
      <c r="C340" s="710">
        <f>SUM('2:16'!C340)</f>
        <v>14</v>
      </c>
      <c r="D340" s="711"/>
      <c r="E340" s="709">
        <f>D340*11</f>
        <v>0</v>
      </c>
      <c r="F340" s="709"/>
      <c r="G340" s="710">
        <f>SUM('2:16'!G340)</f>
        <v>14</v>
      </c>
      <c r="H340" s="711"/>
      <c r="I340" s="705">
        <f>G340*11</f>
        <v>154</v>
      </c>
      <c r="J340" s="705"/>
      <c r="K340" s="705">
        <f>E340-I340</f>
        <v>-154</v>
      </c>
      <c r="L340" s="705"/>
      <c r="M340" s="707" t="str">
        <f>IF(ISERROR(K340/E340),"",K340/E340)</f>
        <v/>
      </c>
      <c r="N340" s="707"/>
      <c r="O340" s="705"/>
      <c r="P340" s="675" t="s">
        <v>99</v>
      </c>
      <c r="Q340" s="675"/>
      <c r="R340" s="698">
        <f>SUM(O308:U308)</f>
        <v>0</v>
      </c>
      <c r="S340" s="698"/>
      <c r="T340" s="706" t="str">
        <f>IF(ISERROR(R340/R344),"",R340/R344)</f>
        <v/>
      </c>
      <c r="U340" s="706"/>
      <c r="V340" s="675" t="s">
        <v>44</v>
      </c>
      <c r="W340" s="675"/>
      <c r="X340" s="686">
        <f>SUM(P202,P259,P294,P310,P321,P336)</f>
        <v>0</v>
      </c>
      <c r="Y340" s="685"/>
      <c r="Z340" s="706" t="str">
        <f>IF(ISERROR(X340/X344),"",X340/X344)</f>
        <v/>
      </c>
      <c r="AA340" s="706"/>
      <c r="AB340" s="12"/>
      <c r="AC340" s="22"/>
      <c r="AD340" s="22"/>
      <c r="AE340" s="3"/>
      <c r="AF340" s="3"/>
      <c r="AG340" s="300"/>
      <c r="AH340" s="30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618"/>
      <c r="B341" s="291" t="s">
        <v>123</v>
      </c>
      <c r="C341" s="708">
        <f>SUM(C337:D340)</f>
        <v>28</v>
      </c>
      <c r="D341" s="705"/>
      <c r="E341" s="709">
        <f>SUM(F337:F340)</f>
        <v>0</v>
      </c>
      <c r="F341" s="705"/>
      <c r="G341" s="708">
        <f>SUM(G337:H340)</f>
        <v>42</v>
      </c>
      <c r="H341" s="705"/>
      <c r="I341" s="705">
        <f>SUM(I337:J340)</f>
        <v>420</v>
      </c>
      <c r="J341" s="705"/>
      <c r="K341" s="705">
        <f>SUM(K337:L340)</f>
        <v>-420</v>
      </c>
      <c r="L341" s="705"/>
      <c r="M341" s="707" t="str">
        <f>IF(ISERROR(K341/E341),"",K341/E341)</f>
        <v/>
      </c>
      <c r="N341" s="707"/>
      <c r="O341" s="705"/>
      <c r="P341" s="675" t="s">
        <v>102</v>
      </c>
      <c r="Q341" s="675"/>
      <c r="R341" s="698">
        <f>SUM(O319:U319)</f>
        <v>0</v>
      </c>
      <c r="S341" s="698"/>
      <c r="T341" s="706" t="str">
        <f>IF(ISERROR(R341/R344),"",R341/R344)</f>
        <v/>
      </c>
      <c r="U341" s="706"/>
      <c r="V341" s="675" t="s">
        <v>45</v>
      </c>
      <c r="W341" s="675"/>
      <c r="X341" s="686">
        <f>SUM(P203,P260,P295,P311,P322,P337)</f>
        <v>0</v>
      </c>
      <c r="Y341" s="685"/>
      <c r="Z341" s="706" t="str">
        <f>IF(ISERROR(X341/X344),"",X341/X344)</f>
        <v/>
      </c>
      <c r="AA341" s="706"/>
      <c r="AB341" s="12"/>
      <c r="AC341" s="22"/>
      <c r="AD341" s="22"/>
      <c r="AE341" s="3"/>
      <c r="AF341" s="3"/>
      <c r="AG341" s="300"/>
      <c r="AH341" s="30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97"/>
      <c r="AV341" s="297"/>
      <c r="AW341" s="297"/>
      <c r="AX341" s="297"/>
      <c r="AY341" s="297"/>
      <c r="AZ341" s="297"/>
      <c r="BA341" s="297"/>
    </row>
    <row r="342" spans="1:53" ht="17.25">
      <c r="A342" s="263" t="s">
        <v>498</v>
      </c>
      <c r="B342" s="291">
        <f>G335</f>
        <v>0</v>
      </c>
      <c r="C342" s="698" t="s">
        <v>155</v>
      </c>
      <c r="D342" s="698"/>
      <c r="E342" s="675">
        <f>H335</f>
        <v>0</v>
      </c>
      <c r="F342" s="675"/>
      <c r="G342" s="675" t="s">
        <v>34</v>
      </c>
      <c r="H342" s="675"/>
      <c r="I342" s="704" t="str">
        <f>L335</f>
        <v/>
      </c>
      <c r="J342" s="704"/>
      <c r="K342" s="705" t="s">
        <v>32</v>
      </c>
      <c r="L342" s="705"/>
      <c r="M342" s="704" t="str">
        <f>J335</f>
        <v/>
      </c>
      <c r="N342" s="704"/>
      <c r="O342" s="705"/>
      <c r="P342" s="675" t="s">
        <v>106</v>
      </c>
      <c r="Q342" s="675"/>
      <c r="R342" s="698">
        <f>SUM(O334:U334)</f>
        <v>0</v>
      </c>
      <c r="S342" s="698"/>
      <c r="T342" s="706" t="str">
        <f>IF(ISERROR(R342/R344),"",R342/R344)</f>
        <v/>
      </c>
      <c r="U342" s="706"/>
      <c r="V342" s="675" t="s">
        <v>46</v>
      </c>
      <c r="W342" s="675"/>
      <c r="X342" s="686">
        <f>SUM(P204,P261,P296,P312,P323,P338)</f>
        <v>0</v>
      </c>
      <c r="Y342" s="685"/>
      <c r="Z342" s="706" t="str">
        <f>IF(ISERROR(X342/X344),"",X342/X344)</f>
        <v/>
      </c>
      <c r="AA342" s="706"/>
      <c r="AB342" s="12"/>
      <c r="AC342" s="22"/>
      <c r="AD342" s="22"/>
      <c r="AE342" s="3"/>
      <c r="AF342" s="3"/>
      <c r="AG342" s="300"/>
      <c r="AH342" s="30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97"/>
      <c r="AV342" s="297"/>
      <c r="AW342" s="297"/>
      <c r="AX342" s="297"/>
      <c r="AY342" s="297"/>
      <c r="AZ342" s="297"/>
      <c r="BA342" s="297"/>
    </row>
    <row r="343" spans="1:53" ht="15.75" customHeight="1">
      <c r="A343" s="264" t="s">
        <v>499</v>
      </c>
      <c r="B343" s="291">
        <f>I335+C341</f>
        <v>28</v>
      </c>
      <c r="C343" s="675" t="s">
        <v>114</v>
      </c>
      <c r="D343" s="675"/>
      <c r="E343" s="695">
        <f>K335+I341</f>
        <v>420</v>
      </c>
      <c r="F343" s="695"/>
      <c r="G343" s="675" t="s">
        <v>150</v>
      </c>
      <c r="H343" s="675"/>
      <c r="I343" s="704">
        <f>B343-E343</f>
        <v>-392</v>
      </c>
      <c r="J343" s="704"/>
      <c r="K343" s="705" t="s">
        <v>151</v>
      </c>
      <c r="L343" s="705"/>
      <c r="M343" s="707">
        <f>IF(ISERROR(I343/B343),"",I343/B343)</f>
        <v>-14</v>
      </c>
      <c r="N343" s="707"/>
      <c r="O343" s="705"/>
      <c r="P343" s="675" t="s">
        <v>107</v>
      </c>
      <c r="Q343" s="675"/>
      <c r="R343" s="698"/>
      <c r="S343" s="698"/>
      <c r="T343" s="706" t="str">
        <f>IF(ISERROR(R343/R344),"",R343/R344)</f>
        <v/>
      </c>
      <c r="U343" s="706"/>
      <c r="V343" s="675" t="s">
        <v>47</v>
      </c>
      <c r="W343" s="675"/>
      <c r="X343" s="686">
        <f>SUM(P205,P262,P297,P313,P324,P339)</f>
        <v>0</v>
      </c>
      <c r="Y343" s="685"/>
      <c r="Z343" s="706" t="str">
        <f>IF(ISERROR(X343/X344),"",X343/X344)</f>
        <v/>
      </c>
      <c r="AA343" s="706"/>
      <c r="AB343" s="12"/>
      <c r="AC343" s="22"/>
      <c r="AD343" s="22"/>
      <c r="AE343" s="3"/>
      <c r="AF343" s="3"/>
      <c r="AG343" s="300"/>
      <c r="AH343" s="30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97"/>
      <c r="AV343" s="297"/>
      <c r="AW343" s="297"/>
      <c r="AX343" s="297"/>
      <c r="AY343" s="297"/>
      <c r="AZ343" s="297"/>
      <c r="BA343" s="297"/>
    </row>
    <row r="344" spans="1:53" ht="15.75" customHeight="1">
      <c r="A344" s="264" t="s">
        <v>501</v>
      </c>
      <c r="B344" s="291">
        <f>N335</f>
        <v>0</v>
      </c>
      <c r="C344" s="675" t="s">
        <v>149</v>
      </c>
      <c r="D344" s="675"/>
      <c r="E344" s="706">
        <f>IF(ISERROR(B344/B343),"",B344/B343)</f>
        <v>0</v>
      </c>
      <c r="F344" s="706"/>
      <c r="G344" s="675" t="s">
        <v>158</v>
      </c>
      <c r="H344" s="675"/>
      <c r="I344" s="705">
        <f>V335</f>
        <v>0</v>
      </c>
      <c r="J344" s="705"/>
      <c r="K344" s="705" t="s">
        <v>156</v>
      </c>
      <c r="L344" s="705"/>
      <c r="M344" s="707" t="str">
        <f t="array" ref="M344">IF(ISERROR(I344/B342),"",I344/B342)</f>
        <v/>
      </c>
      <c r="N344" s="707"/>
      <c r="O344" s="705"/>
      <c r="P344" s="675" t="s">
        <v>123</v>
      </c>
      <c r="Q344" s="675"/>
      <c r="R344" s="698">
        <f>SUM(R337:S343)</f>
        <v>0</v>
      </c>
      <c r="S344" s="698"/>
      <c r="T344" s="706">
        <f>SUM(T337:U343)</f>
        <v>0</v>
      </c>
      <c r="U344" s="706"/>
      <c r="V344" s="675" t="s">
        <v>123</v>
      </c>
      <c r="W344" s="675"/>
      <c r="X344" s="698">
        <f>SUM(X337:Y343)</f>
        <v>0</v>
      </c>
      <c r="Y344" s="698"/>
      <c r="Z344" s="706">
        <f>SUM(Z337:AA343)</f>
        <v>0</v>
      </c>
      <c r="AA344" s="706"/>
      <c r="AB344" s="12"/>
      <c r="AC344" s="22"/>
      <c r="AD344" s="22"/>
      <c r="AE344" s="3"/>
      <c r="AF344" s="3"/>
      <c r="AG344" s="300"/>
      <c r="AH344" s="30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97"/>
      <c r="AV344" s="297"/>
      <c r="AW344" s="297"/>
      <c r="AX344" s="297"/>
      <c r="AY344" s="297"/>
      <c r="AZ344" s="297"/>
      <c r="BA344" s="297"/>
    </row>
    <row r="345" spans="1:53" ht="15.75" customHeight="1">
      <c r="A345" s="737" t="s">
        <v>129</v>
      </c>
      <c r="B345" s="737"/>
      <c r="C345" s="737"/>
      <c r="D345" s="737"/>
      <c r="E345" s="737"/>
      <c r="F345" s="737"/>
      <c r="G345" s="737"/>
      <c r="H345" s="737"/>
      <c r="I345" s="737"/>
      <c r="J345" s="737"/>
      <c r="K345" s="737"/>
      <c r="L345" s="737"/>
      <c r="M345" s="737"/>
      <c r="N345" s="737"/>
      <c r="O345" s="737"/>
      <c r="P345" s="737"/>
      <c r="Q345" s="737"/>
      <c r="R345" s="737"/>
      <c r="S345" s="737"/>
      <c r="T345" s="737"/>
      <c r="U345" s="737"/>
      <c r="V345" s="737"/>
      <c r="W345" s="737"/>
      <c r="X345" s="737"/>
      <c r="Y345" s="737"/>
      <c r="Z345" s="737"/>
      <c r="AA345" s="737"/>
      <c r="AB345" s="737"/>
      <c r="AC345" s="737"/>
      <c r="AD345" s="737"/>
      <c r="AE345" s="737"/>
      <c r="AF345" s="737"/>
      <c r="AG345" s="737"/>
      <c r="AH345" s="737"/>
      <c r="AI345" s="737"/>
      <c r="AJ345" s="737"/>
      <c r="AK345" s="737"/>
      <c r="AL345" s="737"/>
      <c r="AM345" s="737"/>
      <c r="AN345" s="737"/>
      <c r="AO345" s="737"/>
      <c r="AP345" s="737"/>
      <c r="AQ345" s="737"/>
      <c r="AR345" s="737"/>
      <c r="AS345" s="737"/>
      <c r="AT345" s="737"/>
      <c r="AU345" s="737"/>
      <c r="AV345" s="737"/>
      <c r="AW345" s="737"/>
      <c r="AX345" s="737"/>
      <c r="AY345" s="737"/>
      <c r="AZ345" s="737"/>
      <c r="BA345" s="737"/>
    </row>
    <row r="346" spans="1:53">
      <c r="A346" s="627" t="s">
        <v>496</v>
      </c>
      <c r="B346" s="726" t="s">
        <v>25</v>
      </c>
      <c r="C346" s="726" t="s">
        <v>26</v>
      </c>
      <c r="D346" s="726" t="s">
        <v>27</v>
      </c>
      <c r="E346" s="738" t="s">
        <v>28</v>
      </c>
      <c r="F346" s="741" t="s">
        <v>29</v>
      </c>
      <c r="G346" s="705" t="s">
        <v>30</v>
      </c>
      <c r="H346" s="705"/>
      <c r="I346" s="726" t="s">
        <v>31</v>
      </c>
      <c r="J346" s="729" t="s">
        <v>32</v>
      </c>
      <c r="K346" s="732" t="s">
        <v>33</v>
      </c>
      <c r="L346" s="726" t="s">
        <v>34</v>
      </c>
      <c r="M346" s="735" t="s">
        <v>35</v>
      </c>
      <c r="N346" s="723" t="s">
        <v>36</v>
      </c>
      <c r="O346" s="705" t="s">
        <v>37</v>
      </c>
      <c r="P346" s="705"/>
      <c r="Q346" s="705"/>
      <c r="R346" s="705"/>
      <c r="S346" s="705"/>
      <c r="T346" s="705"/>
      <c r="U346" s="705"/>
      <c r="V346" s="724" t="s">
        <v>38</v>
      </c>
      <c r="W346" s="723" t="s">
        <v>39</v>
      </c>
      <c r="X346" s="705" t="s">
        <v>40</v>
      </c>
      <c r="Y346" s="705"/>
      <c r="Z346" s="705"/>
      <c r="AA346" s="705"/>
      <c r="AB346" s="21"/>
      <c r="AC346" s="21"/>
      <c r="AD346" s="21"/>
      <c r="AE346" s="21"/>
      <c r="AF346" s="21"/>
      <c r="AG346" s="21"/>
      <c r="AH346" s="21"/>
      <c r="AI346" s="725"/>
      <c r="AJ346" s="721"/>
      <c r="AK346" s="721"/>
      <c r="AL346" s="721"/>
      <c r="AM346" s="721"/>
      <c r="AN346" s="721"/>
      <c r="AO346" s="721"/>
      <c r="AP346" s="721"/>
      <c r="AQ346" s="721"/>
      <c r="AR346" s="721"/>
      <c r="AS346" s="721"/>
      <c r="AT346" s="721"/>
      <c r="AU346" s="721"/>
      <c r="AV346" s="721"/>
      <c r="AW346" s="721"/>
      <c r="AX346" s="721"/>
      <c r="AY346" s="721"/>
      <c r="AZ346" s="721"/>
      <c r="BA346" s="721"/>
    </row>
    <row r="347" spans="1:53">
      <c r="A347" s="628"/>
      <c r="B347" s="727"/>
      <c r="C347" s="727"/>
      <c r="D347" s="727"/>
      <c r="E347" s="739"/>
      <c r="F347" s="742"/>
      <c r="G347" s="705"/>
      <c r="H347" s="705"/>
      <c r="I347" s="727"/>
      <c r="J347" s="730"/>
      <c r="K347" s="733"/>
      <c r="L347" s="727"/>
      <c r="M347" s="736"/>
      <c r="N347" s="723"/>
      <c r="O347" s="705" t="s">
        <v>41</v>
      </c>
      <c r="P347" s="705" t="s">
        <v>42</v>
      </c>
      <c r="Q347" s="705" t="s">
        <v>43</v>
      </c>
      <c r="R347" s="722" t="s">
        <v>44</v>
      </c>
      <c r="S347" s="675" t="s">
        <v>45</v>
      </c>
      <c r="T347" s="705" t="s">
        <v>46</v>
      </c>
      <c r="U347" s="705" t="s">
        <v>47</v>
      </c>
      <c r="V347" s="724"/>
      <c r="W347" s="723"/>
      <c r="X347" s="705" t="s">
        <v>13</v>
      </c>
      <c r="Y347" s="705" t="s">
        <v>48</v>
      </c>
      <c r="Z347" s="705" t="s">
        <v>49</v>
      </c>
      <c r="AA347" s="705" t="s">
        <v>47</v>
      </c>
      <c r="AB347" s="21"/>
      <c r="AC347" s="21"/>
      <c r="AD347" s="21"/>
      <c r="AE347" s="21"/>
      <c r="AF347" s="21"/>
      <c r="AG347" s="21"/>
      <c r="AH347" s="21"/>
      <c r="AI347" s="725"/>
      <c r="AJ347" s="721"/>
      <c r="AK347" s="721"/>
      <c r="AL347" s="721"/>
      <c r="AM347" s="721"/>
      <c r="AN347" s="721"/>
      <c r="AO347" s="721"/>
      <c r="AP347" s="721"/>
      <c r="AQ347" s="721"/>
      <c r="AR347" s="721"/>
      <c r="AS347" s="744"/>
      <c r="AT347" s="744"/>
      <c r="AU347" s="744"/>
      <c r="AV347" s="744"/>
      <c r="AW347" s="744"/>
      <c r="AX347" s="744"/>
      <c r="AY347" s="744"/>
      <c r="AZ347" s="744"/>
      <c r="BA347" s="744"/>
    </row>
    <row r="348" spans="1:53" ht="15.75" customHeight="1">
      <c r="A348" s="629"/>
      <c r="B348" s="728"/>
      <c r="C348" s="728"/>
      <c r="D348" s="728"/>
      <c r="E348" s="740"/>
      <c r="F348" s="743"/>
      <c r="G348" s="289" t="s">
        <v>50</v>
      </c>
      <c r="H348" s="289" t="s">
        <v>51</v>
      </c>
      <c r="I348" s="728"/>
      <c r="J348" s="731"/>
      <c r="K348" s="734"/>
      <c r="L348" s="728"/>
      <c r="M348" s="736"/>
      <c r="N348" s="723"/>
      <c r="O348" s="705"/>
      <c r="P348" s="705"/>
      <c r="Q348" s="705"/>
      <c r="R348" s="722"/>
      <c r="S348" s="675"/>
      <c r="T348" s="705"/>
      <c r="U348" s="705"/>
      <c r="V348" s="724"/>
      <c r="W348" s="723"/>
      <c r="X348" s="705"/>
      <c r="Y348" s="705"/>
      <c r="Z348" s="705"/>
      <c r="AA348" s="705"/>
      <c r="AB348" s="21"/>
      <c r="AC348" s="21"/>
      <c r="AD348" s="21"/>
      <c r="AE348" s="21"/>
      <c r="AF348" s="21"/>
      <c r="AG348" s="21"/>
      <c r="AH348" s="21"/>
      <c r="AI348" s="725"/>
      <c r="AJ348" s="721"/>
      <c r="AK348" s="721"/>
      <c r="AL348" s="297"/>
      <c r="AM348" s="297"/>
      <c r="AN348" s="297"/>
      <c r="AO348" s="297"/>
      <c r="AP348" s="297"/>
      <c r="AQ348" s="297"/>
      <c r="AR348" s="297"/>
      <c r="AS348" s="21"/>
      <c r="AT348" s="21"/>
      <c r="AU348" s="21"/>
      <c r="AV348" s="298"/>
      <c r="AW348" s="297"/>
      <c r="AX348" s="297"/>
      <c r="AY348" s="297"/>
      <c r="AZ348" s="297"/>
      <c r="BA348" s="297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SUM('2:16'!G349)</f>
        <v>0</v>
      </c>
      <c r="H349" s="95">
        <f t="shared" ref="H349:H369" si="63">D349*G349</f>
        <v>0</v>
      </c>
      <c r="I349" s="93">
        <f>SUM('2:16'!I349)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SUM('2:16'!O349)</f>
        <v>0</v>
      </c>
      <c r="P349" s="93">
        <f>SUM('2:16'!P349)</f>
        <v>0</v>
      </c>
      <c r="Q349" s="93">
        <f>SUM('2:16'!Q349)</f>
        <v>0</v>
      </c>
      <c r="R349" s="93">
        <f>SUM('2:16'!R349)</f>
        <v>0</v>
      </c>
      <c r="S349" s="93">
        <f>SUM('2:16'!S349)</f>
        <v>0</v>
      </c>
      <c r="T349" s="93">
        <f>SUM('2:16'!T349)</f>
        <v>0</v>
      </c>
      <c r="U349" s="93">
        <f>SUM('2:16'!U349)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SUM('2:16'!X349)</f>
        <v>0</v>
      </c>
      <c r="Y349" s="93">
        <f>SUM('2:16'!Y349)</f>
        <v>0</v>
      </c>
      <c r="Z349" s="93">
        <f>SUM('2:16'!Z349)</f>
        <v>0</v>
      </c>
      <c r="AA349" s="93">
        <f>SUM('2:16'!AA349)</f>
        <v>0</v>
      </c>
      <c r="AB349" s="73"/>
      <c r="AC349" s="54"/>
      <c r="AD349" s="300"/>
      <c r="AE349" s="54"/>
      <c r="AF349" s="54"/>
      <c r="AG349" s="54"/>
      <c r="AH349" s="54"/>
      <c r="AI349" s="57"/>
      <c r="AJ349" s="57"/>
      <c r="AK349" s="57"/>
      <c r="AL349" s="299"/>
      <c r="AM349" s="54"/>
      <c r="AN349" s="299"/>
      <c r="AO349" s="29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SUM('2:16'!G350)</f>
        <v>0</v>
      </c>
      <c r="H350" s="95">
        <f t="shared" si="63"/>
        <v>0</v>
      </c>
      <c r="I350" s="93">
        <f>SUM('2:16'!I350)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SUM('2:16'!O350)</f>
        <v>0</v>
      </c>
      <c r="P350" s="93">
        <f>SUM('2:16'!P350)</f>
        <v>0</v>
      </c>
      <c r="Q350" s="93">
        <f>SUM('2:16'!Q350)</f>
        <v>0</v>
      </c>
      <c r="R350" s="93">
        <f>SUM('2:16'!R350)</f>
        <v>0</v>
      </c>
      <c r="S350" s="93">
        <f>SUM('2:16'!S350)</f>
        <v>0</v>
      </c>
      <c r="T350" s="93">
        <f>SUM('2:16'!T350)</f>
        <v>0</v>
      </c>
      <c r="U350" s="93">
        <f>SUM('2:16'!U350)</f>
        <v>0</v>
      </c>
      <c r="V350" s="196">
        <f t="shared" si="65"/>
        <v>0</v>
      </c>
      <c r="W350" s="33" t="str">
        <f t="shared" si="66"/>
        <v/>
      </c>
      <c r="X350" s="93">
        <f>SUM('2:16'!X350)</f>
        <v>0</v>
      </c>
      <c r="Y350" s="93">
        <f>SUM('2:16'!Y350)</f>
        <v>0</v>
      </c>
      <c r="Z350" s="93">
        <f>SUM('2:16'!Z350)</f>
        <v>0</v>
      </c>
      <c r="AA350" s="93">
        <f>SUM('2:16'!AA350)</f>
        <v>0</v>
      </c>
      <c r="AB350" s="73"/>
      <c r="AC350" s="54"/>
      <c r="AD350" s="300"/>
      <c r="AE350" s="54"/>
      <c r="AF350" s="54"/>
      <c r="AG350" s="54"/>
      <c r="AH350" s="54"/>
      <c r="AI350" s="57"/>
      <c r="AJ350" s="57"/>
      <c r="AK350" s="57"/>
      <c r="AL350" s="54"/>
      <c r="AM350" s="54"/>
      <c r="AN350" s="299"/>
      <c r="AO350" s="54"/>
      <c r="AP350" s="299"/>
      <c r="AQ350" s="54"/>
      <c r="AR350" s="54"/>
      <c r="AS350" s="299"/>
      <c r="AT350" s="299"/>
      <c r="AU350" s="299"/>
      <c r="AV350" s="299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SUM('2:16'!G351)</f>
        <v>0</v>
      </c>
      <c r="H351" s="95">
        <f t="shared" si="63"/>
        <v>0</v>
      </c>
      <c r="I351" s="93">
        <f>SUM('2:16'!I351)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SUM('2:16'!O351)</f>
        <v>0</v>
      </c>
      <c r="P351" s="93">
        <f>SUM('2:16'!P351)</f>
        <v>0</v>
      </c>
      <c r="Q351" s="93">
        <f>SUM('2:16'!Q351)</f>
        <v>0</v>
      </c>
      <c r="R351" s="93">
        <f>SUM('2:16'!R351)</f>
        <v>0</v>
      </c>
      <c r="S351" s="93">
        <f>SUM('2:16'!S351)</f>
        <v>0</v>
      </c>
      <c r="T351" s="93">
        <f>SUM('2:16'!T351)</f>
        <v>0</v>
      </c>
      <c r="U351" s="93">
        <f>SUM('2:16'!U351)</f>
        <v>0</v>
      </c>
      <c r="V351" s="196">
        <f t="shared" si="65"/>
        <v>0</v>
      </c>
      <c r="W351" s="33" t="str">
        <f t="shared" si="66"/>
        <v/>
      </c>
      <c r="X351" s="93">
        <f>SUM('2:16'!X351)</f>
        <v>0</v>
      </c>
      <c r="Y351" s="93">
        <f>SUM('2:16'!Y351)</f>
        <v>0</v>
      </c>
      <c r="Z351" s="93">
        <f>SUM('2:16'!Z351)</f>
        <v>0</v>
      </c>
      <c r="AA351" s="93">
        <f>SUM('2:16'!AA351)</f>
        <v>0</v>
      </c>
      <c r="AB351" s="73"/>
      <c r="AC351" s="54"/>
      <c r="AD351" s="30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9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SUM('2:16'!G352)</f>
        <v>0</v>
      </c>
      <c r="H352" s="95">
        <f t="shared" si="63"/>
        <v>0</v>
      </c>
      <c r="I352" s="93">
        <f>SUM('2:16'!I352)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SUM('2:16'!O352)</f>
        <v>0</v>
      </c>
      <c r="P352" s="93">
        <f>SUM('2:16'!P352)</f>
        <v>0</v>
      </c>
      <c r="Q352" s="93">
        <f>SUM('2:16'!Q352)</f>
        <v>0</v>
      </c>
      <c r="R352" s="93">
        <f>SUM('2:16'!R352)</f>
        <v>0</v>
      </c>
      <c r="S352" s="93">
        <f>SUM('2:16'!S352)</f>
        <v>0</v>
      </c>
      <c r="T352" s="93">
        <f>SUM('2:16'!T352)</f>
        <v>0</v>
      </c>
      <c r="U352" s="93">
        <f>SUM('2:16'!U352)</f>
        <v>0</v>
      </c>
      <c r="V352" s="196">
        <f t="shared" si="65"/>
        <v>0</v>
      </c>
      <c r="W352" s="33" t="str">
        <f t="shared" si="66"/>
        <v/>
      </c>
      <c r="X352" s="93">
        <f>SUM('2:16'!X352)</f>
        <v>0</v>
      </c>
      <c r="Y352" s="93">
        <f>SUM('2:16'!Y352)</f>
        <v>0</v>
      </c>
      <c r="Z352" s="93">
        <f>SUM('2:16'!Z352)</f>
        <v>0</v>
      </c>
      <c r="AA352" s="93">
        <f>SUM('2:16'!AA352)</f>
        <v>0</v>
      </c>
      <c r="AB352" s="73"/>
      <c r="AC352" s="54"/>
      <c r="AD352" s="30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SUM('2:16'!G353)</f>
        <v>0</v>
      </c>
      <c r="H353" s="95">
        <f t="shared" si="63"/>
        <v>0</v>
      </c>
      <c r="I353" s="93">
        <f>SUM('2:16'!I353)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SUM('2:16'!O353)</f>
        <v>0</v>
      </c>
      <c r="P353" s="93">
        <f>SUM('2:16'!P353)</f>
        <v>0</v>
      </c>
      <c r="Q353" s="93">
        <f>SUM('2:16'!Q353)</f>
        <v>0</v>
      </c>
      <c r="R353" s="93">
        <f>SUM('2:16'!R353)</f>
        <v>0</v>
      </c>
      <c r="S353" s="93">
        <f>SUM('2:16'!S353)</f>
        <v>0</v>
      </c>
      <c r="T353" s="93">
        <f>SUM('2:16'!T353)</f>
        <v>0</v>
      </c>
      <c r="U353" s="93">
        <f>SUM('2:16'!U353)</f>
        <v>0</v>
      </c>
      <c r="V353" s="196">
        <f t="shared" si="65"/>
        <v>0</v>
      </c>
      <c r="W353" s="33" t="str">
        <f t="shared" si="66"/>
        <v/>
      </c>
      <c r="X353" s="93">
        <f>SUM('2:16'!X353)</f>
        <v>0</v>
      </c>
      <c r="Y353" s="93">
        <f>SUM('2:16'!Y353)</f>
        <v>0</v>
      </c>
      <c r="Z353" s="93">
        <f>SUM('2:16'!Z353)</f>
        <v>0</v>
      </c>
      <c r="AA353" s="93">
        <f>SUM('2:16'!AA353)</f>
        <v>0</v>
      </c>
      <c r="AB353" s="73"/>
      <c r="AC353" s="54"/>
      <c r="AD353" s="30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SUM('2:16'!G354)</f>
        <v>0</v>
      </c>
      <c r="H354" s="95">
        <f t="shared" si="63"/>
        <v>0</v>
      </c>
      <c r="I354" s="93">
        <f>SUM('2:16'!I354)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SUM('2:16'!O354)</f>
        <v>0</v>
      </c>
      <c r="P354" s="93">
        <f>SUM('2:16'!P354)</f>
        <v>0</v>
      </c>
      <c r="Q354" s="93">
        <f>SUM('2:16'!Q354)</f>
        <v>0</v>
      </c>
      <c r="R354" s="93">
        <f>SUM('2:16'!R354)</f>
        <v>0</v>
      </c>
      <c r="S354" s="93">
        <f>SUM('2:16'!S354)</f>
        <v>0</v>
      </c>
      <c r="T354" s="93">
        <f>SUM('2:16'!T354)</f>
        <v>0</v>
      </c>
      <c r="U354" s="93">
        <f>SUM('2:16'!U354)</f>
        <v>0</v>
      </c>
      <c r="V354" s="196">
        <f t="shared" si="65"/>
        <v>0</v>
      </c>
      <c r="W354" s="33" t="str">
        <f t="shared" si="66"/>
        <v/>
      </c>
      <c r="X354" s="93">
        <f>SUM('2:16'!X354)</f>
        <v>0</v>
      </c>
      <c r="Y354" s="93">
        <f>SUM('2:16'!Y354)</f>
        <v>0</v>
      </c>
      <c r="Z354" s="93">
        <f>SUM('2:16'!Z354)</f>
        <v>0</v>
      </c>
      <c r="AA354" s="93">
        <f>SUM('2:16'!AA354)</f>
        <v>0</v>
      </c>
      <c r="AB354" s="73"/>
      <c r="AC354" s="54"/>
      <c r="AD354" s="30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SUM('2:16'!G355)</f>
        <v>0</v>
      </c>
      <c r="H355" s="95">
        <f t="shared" si="63"/>
        <v>0</v>
      </c>
      <c r="I355" s="93">
        <f>SUM('2:16'!I355)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SUM('2:16'!O355)</f>
        <v>0</v>
      </c>
      <c r="P355" s="93">
        <f>SUM('2:16'!P355)</f>
        <v>0</v>
      </c>
      <c r="Q355" s="93">
        <f>SUM('2:16'!Q355)</f>
        <v>0</v>
      </c>
      <c r="R355" s="93">
        <f>SUM('2:16'!R355)</f>
        <v>0</v>
      </c>
      <c r="S355" s="93">
        <f>SUM('2:16'!S355)</f>
        <v>0</v>
      </c>
      <c r="T355" s="93">
        <f>SUM('2:16'!T355)</f>
        <v>0</v>
      </c>
      <c r="U355" s="93">
        <f>SUM('2:16'!U355)</f>
        <v>0</v>
      </c>
      <c r="V355" s="196">
        <f t="shared" si="65"/>
        <v>0</v>
      </c>
      <c r="W355" s="33" t="str">
        <f t="shared" si="66"/>
        <v/>
      </c>
      <c r="X355" s="93">
        <f>SUM('2:16'!X355)</f>
        <v>0</v>
      </c>
      <c r="Y355" s="93">
        <f>SUM('2:16'!Y355)</f>
        <v>0</v>
      </c>
      <c r="Z355" s="93">
        <f>SUM('2:16'!Z355)</f>
        <v>0</v>
      </c>
      <c r="AA355" s="93">
        <f>SUM('2:16'!AA355)</f>
        <v>0</v>
      </c>
      <c r="AB355" s="73"/>
      <c r="AC355" s="54"/>
      <c r="AD355" s="30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SUM('2:16'!G356)</f>
        <v>0</v>
      </c>
      <c r="H356" s="95">
        <f t="shared" si="63"/>
        <v>0</v>
      </c>
      <c r="I356" s="93">
        <f>SUM('2:16'!I356)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SUM('2:16'!O356)</f>
        <v>0</v>
      </c>
      <c r="P356" s="93">
        <f>SUM('2:16'!P356)</f>
        <v>0</v>
      </c>
      <c r="Q356" s="93">
        <f>SUM('2:16'!Q356)</f>
        <v>0</v>
      </c>
      <c r="R356" s="93">
        <f>SUM('2:16'!R356)</f>
        <v>0</v>
      </c>
      <c r="S356" s="93">
        <f>SUM('2:16'!S356)</f>
        <v>0</v>
      </c>
      <c r="T356" s="93">
        <f>SUM('2:16'!T356)</f>
        <v>0</v>
      </c>
      <c r="U356" s="93">
        <f>SUM('2:16'!U356)</f>
        <v>0</v>
      </c>
      <c r="V356" s="196">
        <f t="shared" si="65"/>
        <v>0</v>
      </c>
      <c r="W356" s="33" t="str">
        <f t="shared" si="66"/>
        <v/>
      </c>
      <c r="X356" s="93">
        <f>SUM('2:16'!X356)</f>
        <v>0</v>
      </c>
      <c r="Y356" s="93">
        <f>SUM('2:16'!Y356)</f>
        <v>0</v>
      </c>
      <c r="Z356" s="93">
        <f>SUM('2:16'!Z356)</f>
        <v>0</v>
      </c>
      <c r="AA356" s="93">
        <f>SUM('2:16'!AA356)</f>
        <v>0</v>
      </c>
      <c r="AB356" s="73"/>
      <c r="AC356" s="54"/>
      <c r="AD356" s="30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SUM('2:16'!G357)</f>
        <v>0</v>
      </c>
      <c r="H357" s="95">
        <f t="shared" si="63"/>
        <v>0</v>
      </c>
      <c r="I357" s="93">
        <f>SUM('2:16'!I357)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SUM('2:16'!O357)</f>
        <v>0</v>
      </c>
      <c r="P357" s="93">
        <f>SUM('2:16'!P357)</f>
        <v>0</v>
      </c>
      <c r="Q357" s="93">
        <f>SUM('2:16'!Q357)</f>
        <v>0</v>
      </c>
      <c r="R357" s="93">
        <f>SUM('2:16'!R357)</f>
        <v>0</v>
      </c>
      <c r="S357" s="93">
        <f>SUM('2:16'!S357)</f>
        <v>0</v>
      </c>
      <c r="T357" s="93">
        <f>SUM('2:16'!T357)</f>
        <v>0</v>
      </c>
      <c r="U357" s="93">
        <f>SUM('2:16'!U357)</f>
        <v>0</v>
      </c>
      <c r="V357" s="196">
        <f t="shared" si="65"/>
        <v>0</v>
      </c>
      <c r="W357" s="33" t="str">
        <f t="shared" si="66"/>
        <v/>
      </c>
      <c r="X357" s="93">
        <f>SUM('2:16'!X357)</f>
        <v>0</v>
      </c>
      <c r="Y357" s="93">
        <f>SUM('2:16'!Y357)</f>
        <v>0</v>
      </c>
      <c r="Z357" s="93">
        <f>SUM('2:16'!Z357)</f>
        <v>0</v>
      </c>
      <c r="AA357" s="93">
        <f>SUM('2:16'!AA357)</f>
        <v>0</v>
      </c>
      <c r="AB357" s="73"/>
      <c r="AC357" s="54"/>
      <c r="AD357" s="300"/>
      <c r="AE357" s="54"/>
      <c r="AF357" s="54"/>
      <c r="AG357" s="54"/>
      <c r="AH357" s="54"/>
      <c r="AI357" s="57"/>
      <c r="AJ357" s="57"/>
      <c r="AK357" s="57"/>
      <c r="AL357" s="299"/>
      <c r="AM357" s="54"/>
      <c r="AN357" s="54"/>
      <c r="AO357" s="54"/>
      <c r="AP357" s="299"/>
      <c r="AQ357" s="299"/>
      <c r="AR357" s="29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SUM('2:16'!G358)</f>
        <v>0</v>
      </c>
      <c r="H358" s="95">
        <f t="shared" si="63"/>
        <v>0</v>
      </c>
      <c r="I358" s="93">
        <f>SUM('2:16'!I358)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SUM('2:16'!O358)</f>
        <v>0</v>
      </c>
      <c r="P358" s="93">
        <f>SUM('2:16'!P358)</f>
        <v>0</v>
      </c>
      <c r="Q358" s="93">
        <f>SUM('2:16'!Q358)</f>
        <v>0</v>
      </c>
      <c r="R358" s="93">
        <f>SUM('2:16'!R358)</f>
        <v>0</v>
      </c>
      <c r="S358" s="93">
        <f>SUM('2:16'!S358)</f>
        <v>0</v>
      </c>
      <c r="T358" s="93">
        <f>SUM('2:16'!T358)</f>
        <v>0</v>
      </c>
      <c r="U358" s="93">
        <f>SUM('2:16'!U358)</f>
        <v>0</v>
      </c>
      <c r="V358" s="196">
        <f t="shared" si="65"/>
        <v>0</v>
      </c>
      <c r="W358" s="33" t="str">
        <f t="shared" si="66"/>
        <v/>
      </c>
      <c r="X358" s="93">
        <f>SUM('2:16'!X358)</f>
        <v>0</v>
      </c>
      <c r="Y358" s="93">
        <f>SUM('2:16'!Y358)</f>
        <v>0</v>
      </c>
      <c r="Z358" s="93">
        <f>SUM('2:16'!Z358)</f>
        <v>0</v>
      </c>
      <c r="AA358" s="93">
        <f>SUM('2:16'!AA358)</f>
        <v>0</v>
      </c>
      <c r="AB358" s="73"/>
      <c r="AC358" s="54"/>
      <c r="AD358" s="30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SUM('2:16'!G359)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0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SUM('2:16'!G360)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0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SUM('2:16'!G361)</f>
        <v>0</v>
      </c>
      <c r="H361" s="95">
        <f t="shared" si="63"/>
        <v>0</v>
      </c>
      <c r="I361" s="93">
        <f>SUM('2:16'!I361)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SUM('2:16'!O361)</f>
        <v>0</v>
      </c>
      <c r="P361" s="93">
        <f>SUM('2:16'!P361)</f>
        <v>0</v>
      </c>
      <c r="Q361" s="93">
        <f>SUM('2:16'!Q361)</f>
        <v>0</v>
      </c>
      <c r="R361" s="93">
        <f>SUM('2:16'!R361)</f>
        <v>0</v>
      </c>
      <c r="S361" s="93">
        <f>SUM('2:16'!S361)</f>
        <v>0</v>
      </c>
      <c r="T361" s="93">
        <f>SUM('2:16'!T361)</f>
        <v>0</v>
      </c>
      <c r="U361" s="93">
        <f>SUM('2:16'!U361)</f>
        <v>0</v>
      </c>
      <c r="V361" s="196">
        <f>SUM(X361:AA361)</f>
        <v>0</v>
      </c>
      <c r="W361" s="33" t="str">
        <f>IF(ISERROR(V361/G361),"",V361/G361)</f>
        <v/>
      </c>
      <c r="X361" s="93">
        <f>SUM('2:16'!X361)</f>
        <v>0</v>
      </c>
      <c r="Y361" s="93">
        <f>SUM('2:16'!Y361)</f>
        <v>0</v>
      </c>
      <c r="Z361" s="93">
        <f>SUM('2:16'!Z361)</f>
        <v>0</v>
      </c>
      <c r="AA361" s="93">
        <f>SUM('2:16'!AA361)</f>
        <v>0</v>
      </c>
      <c r="AB361" s="73"/>
      <c r="AC361" s="54"/>
      <c r="AD361" s="30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SUM('2:16'!G362)</f>
        <v>0</v>
      </c>
      <c r="H362" s="95">
        <f t="shared" si="63"/>
        <v>0</v>
      </c>
      <c r="I362" s="93">
        <f>SUM('2:16'!I362)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SUM('2:16'!O362)</f>
        <v>0</v>
      </c>
      <c r="P362" s="93">
        <f>SUM('2:16'!P362)</f>
        <v>0</v>
      </c>
      <c r="Q362" s="93">
        <f>SUM('2:16'!Q362)</f>
        <v>0</v>
      </c>
      <c r="R362" s="93">
        <f>SUM('2:16'!R362)</f>
        <v>0</v>
      </c>
      <c r="S362" s="93">
        <f>SUM('2:16'!S362)</f>
        <v>0</v>
      </c>
      <c r="T362" s="93">
        <f>SUM('2:16'!T362)</f>
        <v>0</v>
      </c>
      <c r="U362" s="93">
        <f>SUM('2:16'!U362)</f>
        <v>0</v>
      </c>
      <c r="V362" s="196">
        <f>SUM(X362:AA362)</f>
        <v>0</v>
      </c>
      <c r="W362" s="33" t="str">
        <f>IF(ISERROR(V362/G362),"",V362/G362)</f>
        <v/>
      </c>
      <c r="X362" s="93">
        <f>SUM('2:16'!X362)</f>
        <v>0</v>
      </c>
      <c r="Y362" s="93">
        <f>SUM('2:16'!Y362)</f>
        <v>0</v>
      </c>
      <c r="Z362" s="93">
        <f>SUM('2:16'!Z362)</f>
        <v>0</v>
      </c>
      <c r="AA362" s="93">
        <f>SUM('2:16'!AA362)</f>
        <v>0</v>
      </c>
      <c r="AB362" s="73"/>
      <c r="AC362" s="54"/>
      <c r="AD362" s="30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SUM('2:16'!G363)</f>
        <v>0</v>
      </c>
      <c r="H363" s="95">
        <f t="shared" si="63"/>
        <v>0</v>
      </c>
      <c r="I363" s="93">
        <f>SUM('2:16'!I363)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SUM('2:16'!O363)</f>
        <v>0</v>
      </c>
      <c r="P363" s="93">
        <f>SUM('2:16'!P363)</f>
        <v>0</v>
      </c>
      <c r="Q363" s="93">
        <f>SUM('2:16'!Q363)</f>
        <v>0</v>
      </c>
      <c r="R363" s="93">
        <f>SUM('2:16'!R363)</f>
        <v>0</v>
      </c>
      <c r="S363" s="93">
        <f>SUM('2:16'!S363)</f>
        <v>0</v>
      </c>
      <c r="T363" s="93">
        <f>SUM('2:16'!T363)</f>
        <v>0</v>
      </c>
      <c r="U363" s="93">
        <f>SUM('2:16'!U363)</f>
        <v>0</v>
      </c>
      <c r="V363" s="196">
        <f>SUM(X363:AA363)</f>
        <v>0</v>
      </c>
      <c r="W363" s="33" t="str">
        <f>IF(ISERROR(V363/G363),"",V363/G363)</f>
        <v/>
      </c>
      <c r="X363" s="93">
        <f>SUM('2:16'!X363)</f>
        <v>0</v>
      </c>
      <c r="Y363" s="93">
        <f>SUM('2:16'!Y363)</f>
        <v>0</v>
      </c>
      <c r="Z363" s="93">
        <f>SUM('2:16'!Z363)</f>
        <v>0</v>
      </c>
      <c r="AA363" s="93">
        <f>SUM('2:16'!AA363)</f>
        <v>0</v>
      </c>
      <c r="AB363" s="73"/>
      <c r="AC363" s="54"/>
      <c r="AD363" s="30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287" t="s">
        <v>190</v>
      </c>
      <c r="D364" s="107">
        <v>4.8</v>
      </c>
      <c r="E364" s="17"/>
      <c r="F364" s="6"/>
      <c r="G364" s="93">
        <f>SUM('2:16'!G364)</f>
        <v>0</v>
      </c>
      <c r="H364" s="95">
        <f t="shared" si="63"/>
        <v>0</v>
      </c>
      <c r="I364" s="93">
        <f>SUM('2:16'!I364)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SUM('2:16'!O364)</f>
        <v>0</v>
      </c>
      <c r="P364" s="93">
        <f>SUM('2:16'!P364)</f>
        <v>0</v>
      </c>
      <c r="Q364" s="93">
        <f>SUM('2:16'!Q364)</f>
        <v>0</v>
      </c>
      <c r="R364" s="93">
        <f>SUM('2:16'!R364)</f>
        <v>0</v>
      </c>
      <c r="S364" s="93">
        <f>SUM('2:16'!S364)</f>
        <v>0</v>
      </c>
      <c r="T364" s="93">
        <f>SUM('2:16'!T364)</f>
        <v>0</v>
      </c>
      <c r="U364" s="93">
        <f>SUM('2:16'!U364)</f>
        <v>0</v>
      </c>
      <c r="V364" s="196">
        <f>SUM(X364:AA364)</f>
        <v>0</v>
      </c>
      <c r="W364" s="33" t="str">
        <f>IF(ISERROR(V364/G364),"",V364/G364)</f>
        <v/>
      </c>
      <c r="X364" s="93">
        <f>SUM('2:16'!X364)</f>
        <v>0</v>
      </c>
      <c r="Y364" s="93">
        <f>SUM('2:16'!Y364)</f>
        <v>0</v>
      </c>
      <c r="Z364" s="93">
        <f>SUM('2:16'!Z364)</f>
        <v>0</v>
      </c>
      <c r="AA364" s="93">
        <f>SUM('2:16'!AA364)</f>
        <v>0</v>
      </c>
      <c r="AB364" s="73"/>
      <c r="AC364" s="54"/>
      <c r="AD364" s="30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287" t="s">
        <v>187</v>
      </c>
      <c r="D365" s="107">
        <v>4.8</v>
      </c>
      <c r="E365" s="17"/>
      <c r="F365" s="6"/>
      <c r="G365" s="93">
        <f>SUM('2:16'!G365)</f>
        <v>0</v>
      </c>
      <c r="H365" s="95">
        <f t="shared" si="63"/>
        <v>0</v>
      </c>
      <c r="I365" s="93">
        <f>SUM('2:16'!I365)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SUM('2:16'!O365)</f>
        <v>0</v>
      </c>
      <c r="P365" s="93">
        <f>SUM('2:16'!P365)</f>
        <v>0</v>
      </c>
      <c r="Q365" s="93">
        <f>SUM('2:16'!Q365)</f>
        <v>0</v>
      </c>
      <c r="R365" s="93">
        <f>SUM('2:16'!R365)</f>
        <v>0</v>
      </c>
      <c r="S365" s="93">
        <f>SUM('2:16'!S365)</f>
        <v>0</v>
      </c>
      <c r="T365" s="93">
        <f>SUM('2:16'!T365)</f>
        <v>0</v>
      </c>
      <c r="U365" s="93">
        <f>SUM('2:16'!U365)</f>
        <v>0</v>
      </c>
      <c r="V365" s="196"/>
      <c r="W365" s="33"/>
      <c r="X365" s="93">
        <f>SUM('2:16'!X365)</f>
        <v>0</v>
      </c>
      <c r="Y365" s="93">
        <f>SUM('2:16'!Y365)</f>
        <v>0</v>
      </c>
      <c r="Z365" s="93">
        <f>SUM('2:16'!Z365)</f>
        <v>0</v>
      </c>
      <c r="AA365" s="93">
        <f>SUM('2:16'!AA365)</f>
        <v>0</v>
      </c>
      <c r="AB365" s="73"/>
      <c r="AC365" s="54"/>
      <c r="AD365" s="30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287" t="s">
        <v>179</v>
      </c>
      <c r="D366" s="107">
        <v>4.8</v>
      </c>
      <c r="E366" s="17"/>
      <c r="F366" s="6"/>
      <c r="G366" s="93">
        <f>SUM('2:16'!G366)</f>
        <v>0</v>
      </c>
      <c r="H366" s="95">
        <f t="shared" si="63"/>
        <v>0</v>
      </c>
      <c r="I366" s="93">
        <f>SUM('2:16'!I366)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SUM('2:16'!O366)</f>
        <v>0</v>
      </c>
      <c r="P366" s="93">
        <f>SUM('2:16'!P366)</f>
        <v>0</v>
      </c>
      <c r="Q366" s="93">
        <f>SUM('2:16'!Q366)</f>
        <v>0</v>
      </c>
      <c r="R366" s="93">
        <f>SUM('2:16'!R366)</f>
        <v>0</v>
      </c>
      <c r="S366" s="93">
        <f>SUM('2:16'!S366)</f>
        <v>0</v>
      </c>
      <c r="T366" s="93">
        <f>SUM('2:16'!T366)</f>
        <v>0</v>
      </c>
      <c r="U366" s="93">
        <f>SUM('2:16'!U366)</f>
        <v>0</v>
      </c>
      <c r="V366" s="196"/>
      <c r="W366" s="33"/>
      <c r="X366" s="93">
        <f>SUM('2:16'!X366)</f>
        <v>0</v>
      </c>
      <c r="Y366" s="93">
        <f>SUM('2:16'!Y366)</f>
        <v>0</v>
      </c>
      <c r="Z366" s="93">
        <f>SUM('2:16'!Z366)</f>
        <v>0</v>
      </c>
      <c r="AA366" s="93">
        <f>SUM('2:16'!AA366)</f>
        <v>0</v>
      </c>
      <c r="AB366" s="73"/>
      <c r="AC366" s="54"/>
      <c r="AD366" s="30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287" t="s">
        <v>199</v>
      </c>
      <c r="D367" s="107">
        <v>4.8</v>
      </c>
      <c r="E367" s="17"/>
      <c r="F367" s="6"/>
      <c r="G367" s="93">
        <f>SUM('2:16'!G367)</f>
        <v>0</v>
      </c>
      <c r="H367" s="95">
        <f t="shared" si="63"/>
        <v>0</v>
      </c>
      <c r="I367" s="93">
        <f>SUM('2:16'!I367)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SUM('2:16'!O367)</f>
        <v>0</v>
      </c>
      <c r="P367" s="93">
        <f>SUM('2:16'!P367)</f>
        <v>0</v>
      </c>
      <c r="Q367" s="93">
        <f>SUM('2:16'!Q367)</f>
        <v>0</v>
      </c>
      <c r="R367" s="93">
        <f>SUM('2:16'!R367)</f>
        <v>0</v>
      </c>
      <c r="S367" s="93">
        <f>SUM('2:16'!S367)</f>
        <v>0</v>
      </c>
      <c r="T367" s="93">
        <f>SUM('2:16'!T367)</f>
        <v>0</v>
      </c>
      <c r="U367" s="93">
        <f>SUM('2:16'!U367)</f>
        <v>0</v>
      </c>
      <c r="V367" s="196"/>
      <c r="W367" s="33"/>
      <c r="X367" s="93">
        <f>SUM('2:16'!X367)</f>
        <v>0</v>
      </c>
      <c r="Y367" s="93">
        <f>SUM('2:16'!Y367)</f>
        <v>0</v>
      </c>
      <c r="Z367" s="93">
        <f>SUM('2:16'!Z367)</f>
        <v>0</v>
      </c>
      <c r="AA367" s="93">
        <f>SUM('2:16'!AA367)</f>
        <v>0</v>
      </c>
      <c r="AB367" s="73"/>
      <c r="AC367" s="54"/>
      <c r="AD367" s="30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SUM('2:16'!G368)</f>
        <v>0</v>
      </c>
      <c r="H368" s="95">
        <f t="shared" si="63"/>
        <v>0</v>
      </c>
      <c r="I368" s="93">
        <f>SUM('2:16'!I368)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SUM('2:16'!O368)</f>
        <v>0</v>
      </c>
      <c r="P368" s="93">
        <f>SUM('2:16'!P368)</f>
        <v>0</v>
      </c>
      <c r="Q368" s="93">
        <f>SUM('2:16'!Q368)</f>
        <v>0</v>
      </c>
      <c r="R368" s="93">
        <f>SUM('2:16'!R368)</f>
        <v>0</v>
      </c>
      <c r="S368" s="93">
        <f>SUM('2:16'!S368)</f>
        <v>0</v>
      </c>
      <c r="T368" s="93">
        <f>SUM('2:16'!T368)</f>
        <v>0</v>
      </c>
      <c r="U368" s="93">
        <f>SUM('2:16'!U368)</f>
        <v>0</v>
      </c>
      <c r="V368" s="196"/>
      <c r="W368" s="33"/>
      <c r="X368" s="93">
        <f>SUM('2:16'!X368)</f>
        <v>0</v>
      </c>
      <c r="Y368" s="93">
        <f>SUM('2:16'!Y368)</f>
        <v>0</v>
      </c>
      <c r="Z368" s="93">
        <f>SUM('2:16'!Z368)</f>
        <v>0</v>
      </c>
      <c r="AA368" s="93">
        <f>SUM('2:16'!AA368)</f>
        <v>0</v>
      </c>
      <c r="AB368" s="73"/>
      <c r="AC368" s="54"/>
      <c r="AD368" s="30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SUM('2:16'!G369)</f>
        <v>0</v>
      </c>
      <c r="H369" s="95">
        <f t="shared" si="63"/>
        <v>0</v>
      </c>
      <c r="I369" s="93">
        <f>SUM('2:16'!I369)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SUM('2:16'!O369)</f>
        <v>0</v>
      </c>
      <c r="P369" s="93">
        <f>SUM('2:16'!P369)</f>
        <v>0</v>
      </c>
      <c r="Q369" s="93">
        <f>SUM('2:16'!Q369)</f>
        <v>0</v>
      </c>
      <c r="R369" s="93">
        <f>SUM('2:16'!R369)</f>
        <v>0</v>
      </c>
      <c r="S369" s="93">
        <f>SUM('2:16'!S369)</f>
        <v>0</v>
      </c>
      <c r="T369" s="93">
        <f>SUM('2:16'!T369)</f>
        <v>0</v>
      </c>
      <c r="U369" s="93">
        <f>SUM('2:16'!U369)</f>
        <v>0</v>
      </c>
      <c r="V369" s="196">
        <f>SUM(X369:AA369)</f>
        <v>0</v>
      </c>
      <c r="W369" s="33" t="str">
        <f>IF(ISERROR(V369/G369),"",V369/G369)</f>
        <v/>
      </c>
      <c r="X369" s="93">
        <f>SUM('2:16'!X369)</f>
        <v>0</v>
      </c>
      <c r="Y369" s="93">
        <f>SUM('2:16'!Y369)</f>
        <v>0</v>
      </c>
      <c r="Z369" s="93">
        <f>SUM('2:16'!Z369)</f>
        <v>0</v>
      </c>
      <c r="AA369" s="93">
        <f>SUM('2:16'!AA369)</f>
        <v>0</v>
      </c>
      <c r="AB369" s="73"/>
      <c r="AC369" s="54"/>
      <c r="AD369" s="30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718" t="s">
        <v>70</v>
      </c>
      <c r="B370" s="719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SUM('2:16'!G371)</f>
        <v>0</v>
      </c>
      <c r="H371" s="293">
        <f t="shared" ref="H371:H427" si="70">D371*G371</f>
        <v>0</v>
      </c>
      <c r="I371" s="93">
        <f>SUM('2:16'!I371)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SUM('2:16'!O371)</f>
        <v>0</v>
      </c>
      <c r="P371" s="93">
        <f>SUM('2:16'!P371)</f>
        <v>0</v>
      </c>
      <c r="Q371" s="93">
        <f>SUM('2:16'!Q371)</f>
        <v>0</v>
      </c>
      <c r="R371" s="93">
        <f>SUM('2:16'!R371)</f>
        <v>0</v>
      </c>
      <c r="S371" s="93">
        <f>SUM('2:16'!S371)</f>
        <v>0</v>
      </c>
      <c r="T371" s="93">
        <f>SUM('2:16'!T371)</f>
        <v>0</v>
      </c>
      <c r="U371" s="93">
        <f>SUM('2:16'!U371)</f>
        <v>0</v>
      </c>
      <c r="V371" s="196">
        <f>SUM(X371:AA371)</f>
        <v>0</v>
      </c>
      <c r="W371" s="33" t="str">
        <f>IF(ISERROR(V371/G371),"",V371/G371)</f>
        <v/>
      </c>
      <c r="X371" s="93">
        <f>SUM('2:16'!X371)</f>
        <v>0</v>
      </c>
      <c r="Y371" s="93">
        <f>SUM('2:16'!Y371)</f>
        <v>0</v>
      </c>
      <c r="Z371" s="93">
        <f>SUM('2:16'!Z371)</f>
        <v>0</v>
      </c>
      <c r="AA371" s="93">
        <f>SUM('2:16'!AA371)</f>
        <v>0</v>
      </c>
      <c r="AB371" s="25"/>
      <c r="AC371" s="54"/>
      <c r="AD371" s="30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SUM('2:16'!G372)</f>
        <v>0</v>
      </c>
      <c r="H372" s="293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0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SUM('2:16'!G373)</f>
        <v>0</v>
      </c>
      <c r="H373" s="293">
        <f t="shared" si="70"/>
        <v>0</v>
      </c>
      <c r="I373" s="93">
        <f>SUM('2:16'!I373)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SUM('2:16'!O373)</f>
        <v>0</v>
      </c>
      <c r="P373" s="93">
        <f>SUM('2:16'!P373)</f>
        <v>0</v>
      </c>
      <c r="Q373" s="93">
        <f>SUM('2:16'!Q373)</f>
        <v>0</v>
      </c>
      <c r="R373" s="93">
        <f>SUM('2:16'!R373)</f>
        <v>0</v>
      </c>
      <c r="S373" s="93">
        <f>SUM('2:16'!S373)</f>
        <v>0</v>
      </c>
      <c r="T373" s="93">
        <f>SUM('2:16'!T373)</f>
        <v>0</v>
      </c>
      <c r="U373" s="93">
        <f>SUM('2:16'!U373)</f>
        <v>0</v>
      </c>
      <c r="V373" s="196">
        <f>SUM(X373:AA373)</f>
        <v>0</v>
      </c>
      <c r="W373" s="33" t="str">
        <f>IF(ISERROR(V373/G373),"",V373/G373)</f>
        <v/>
      </c>
      <c r="X373" s="93">
        <f>SUM('2:16'!X373)</f>
        <v>0</v>
      </c>
      <c r="Y373" s="93">
        <f>SUM('2:16'!Y373)</f>
        <v>0</v>
      </c>
      <c r="Z373" s="93">
        <f>SUM('2:16'!Z373)</f>
        <v>0</v>
      </c>
      <c r="AA373" s="93">
        <f>SUM('2:16'!AA373)</f>
        <v>0</v>
      </c>
      <c r="AB373" s="25"/>
      <c r="AC373" s="54"/>
      <c r="AD373" s="30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SUM('2:16'!G374)</f>
        <v>0</v>
      </c>
      <c r="H374" s="293">
        <f t="shared" si="70"/>
        <v>0</v>
      </c>
      <c r="I374" s="93">
        <f>SUM('2:16'!I374)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SUM('2:16'!O374)</f>
        <v>0</v>
      </c>
      <c r="P374" s="93">
        <f>SUM('2:16'!P374)</f>
        <v>0</v>
      </c>
      <c r="Q374" s="93">
        <f>SUM('2:16'!Q374)</f>
        <v>0</v>
      </c>
      <c r="R374" s="93">
        <f>SUM('2:16'!R374)</f>
        <v>0</v>
      </c>
      <c r="S374" s="93">
        <f>SUM('2:16'!S374)</f>
        <v>0</v>
      </c>
      <c r="T374" s="93">
        <f>SUM('2:16'!T374)</f>
        <v>0</v>
      </c>
      <c r="U374" s="93">
        <f>SUM('2:16'!U374)</f>
        <v>0</v>
      </c>
      <c r="V374" s="196">
        <f>SUM(X374:AA374)</f>
        <v>0</v>
      </c>
      <c r="W374" s="33" t="str">
        <f>IF(ISERROR(V374/G374),"",V374/G374)</f>
        <v/>
      </c>
      <c r="X374" s="93">
        <f>SUM('2:16'!X374)</f>
        <v>0</v>
      </c>
      <c r="Y374" s="93">
        <f>SUM('2:16'!Y374)</f>
        <v>0</v>
      </c>
      <c r="Z374" s="93">
        <f>SUM('2:16'!Z374)</f>
        <v>0</v>
      </c>
      <c r="AA374" s="93">
        <f>SUM('2:16'!AA374)</f>
        <v>0</v>
      </c>
      <c r="AB374" s="25"/>
      <c r="AC374" s="54"/>
      <c r="AD374" s="30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SUM('2:16'!G375)</f>
        <v>0</v>
      </c>
      <c r="H375" s="293">
        <f t="shared" si="70"/>
        <v>0</v>
      </c>
      <c r="I375" s="93">
        <f>SUM('2:16'!I375)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SUM('2:16'!O375)</f>
        <v>0</v>
      </c>
      <c r="P375" s="93">
        <f>SUM('2:16'!P375)</f>
        <v>0</v>
      </c>
      <c r="Q375" s="93">
        <f>SUM('2:16'!Q375)</f>
        <v>0</v>
      </c>
      <c r="R375" s="93">
        <f>SUM('2:16'!R375)</f>
        <v>0</v>
      </c>
      <c r="S375" s="93">
        <f>SUM('2:16'!S375)</f>
        <v>0</v>
      </c>
      <c r="T375" s="93">
        <f>SUM('2:16'!T375)</f>
        <v>0</v>
      </c>
      <c r="U375" s="93">
        <f>SUM('2:16'!U375)</f>
        <v>0</v>
      </c>
      <c r="V375" s="196">
        <f>SUM(X375:AA375)</f>
        <v>0</v>
      </c>
      <c r="W375" s="33" t="str">
        <f>IF(ISERROR(V375/G375),"",V375/G375)</f>
        <v/>
      </c>
      <c r="X375" s="93">
        <f>SUM('2:16'!X375)</f>
        <v>0</v>
      </c>
      <c r="Y375" s="93">
        <f>SUM('2:16'!Y375)</f>
        <v>0</v>
      </c>
      <c r="Z375" s="93">
        <f>SUM('2:16'!Z375)</f>
        <v>0</v>
      </c>
      <c r="AA375" s="93">
        <f>SUM('2:16'!AA375)</f>
        <v>0</v>
      </c>
      <c r="AB375" s="25"/>
      <c r="AC375" s="54"/>
      <c r="AD375" s="30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288" t="s">
        <v>414</v>
      </c>
      <c r="C376" s="177" t="s">
        <v>415</v>
      </c>
      <c r="D376" s="17"/>
      <c r="E376" s="17"/>
      <c r="F376" s="6"/>
      <c r="G376" s="93">
        <f>SUM('2:16'!G376)</f>
        <v>0</v>
      </c>
      <c r="H376" s="293">
        <f t="shared" si="70"/>
        <v>0</v>
      </c>
      <c r="I376" s="93">
        <f>SUM('2:16'!I376)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0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288" t="s">
        <v>414</v>
      </c>
      <c r="C377" s="177" t="s">
        <v>416</v>
      </c>
      <c r="D377" s="17"/>
      <c r="E377" s="17"/>
      <c r="F377" s="6"/>
      <c r="G377" s="93">
        <f>SUM('2:16'!G377)</f>
        <v>0</v>
      </c>
      <c r="H377" s="293">
        <f t="shared" si="70"/>
        <v>0</v>
      </c>
      <c r="I377" s="93">
        <f>SUM('2:16'!I377)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0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288" t="s">
        <v>414</v>
      </c>
      <c r="C378" s="177" t="s">
        <v>417</v>
      </c>
      <c r="D378" s="17"/>
      <c r="E378" s="17"/>
      <c r="F378" s="6"/>
      <c r="G378" s="93">
        <f>SUM('2:16'!G378)</f>
        <v>0</v>
      </c>
      <c r="H378" s="293">
        <f t="shared" si="70"/>
        <v>0</v>
      </c>
      <c r="I378" s="93">
        <f>SUM('2:16'!I378)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0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SUM('2:16'!G379)</f>
        <v>0</v>
      </c>
      <c r="H379" s="293">
        <f t="shared" si="70"/>
        <v>0</v>
      </c>
      <c r="I379" s="93">
        <f>SUM('2:16'!I379)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SUM('2:16'!O379)</f>
        <v>0</v>
      </c>
      <c r="P379" s="93">
        <f>SUM('2:16'!P379)</f>
        <v>0</v>
      </c>
      <c r="Q379" s="93">
        <f>SUM('2:16'!Q379)</f>
        <v>0</v>
      </c>
      <c r="R379" s="93">
        <f>SUM('2:16'!R379)</f>
        <v>0</v>
      </c>
      <c r="S379" s="93">
        <f>SUM('2:16'!S379)</f>
        <v>0</v>
      </c>
      <c r="T379" s="93">
        <f>SUM('2:16'!T379)</f>
        <v>0</v>
      </c>
      <c r="U379" s="93">
        <f>SUM('2:16'!U379)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SUM('2:16'!X379)</f>
        <v>0</v>
      </c>
      <c r="Y379" s="93">
        <f>SUM('2:16'!Y379)</f>
        <v>0</v>
      </c>
      <c r="Z379" s="93">
        <f>SUM('2:16'!Z379)</f>
        <v>0</v>
      </c>
      <c r="AA379" s="93">
        <f>SUM('2:16'!AA379)</f>
        <v>0</v>
      </c>
      <c r="AB379" s="25"/>
      <c r="AC379" s="54"/>
      <c r="AD379" s="30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SUM('2:16'!G380)</f>
        <v>0</v>
      </c>
      <c r="H380" s="293">
        <f t="shared" si="70"/>
        <v>0</v>
      </c>
      <c r="I380" s="93">
        <f>SUM('2:16'!I380)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SUM('2:16'!O380)</f>
        <v>0</v>
      </c>
      <c r="P380" s="93">
        <f>SUM('2:16'!P380)</f>
        <v>0</v>
      </c>
      <c r="Q380" s="93">
        <f>SUM('2:16'!Q380)</f>
        <v>0</v>
      </c>
      <c r="R380" s="93">
        <f>SUM('2:16'!R380)</f>
        <v>0</v>
      </c>
      <c r="S380" s="93">
        <f>SUM('2:16'!S380)</f>
        <v>0</v>
      </c>
      <c r="T380" s="93">
        <f>SUM('2:16'!T380)</f>
        <v>0</v>
      </c>
      <c r="U380" s="93">
        <f>SUM('2:16'!U380)</f>
        <v>0</v>
      </c>
      <c r="V380" s="196">
        <f t="shared" si="73"/>
        <v>0</v>
      </c>
      <c r="W380" s="33" t="str">
        <f t="shared" si="74"/>
        <v/>
      </c>
      <c r="X380" s="93">
        <f>SUM('2:16'!X380)</f>
        <v>0</v>
      </c>
      <c r="Y380" s="93">
        <f>SUM('2:16'!Y380)</f>
        <v>0</v>
      </c>
      <c r="Z380" s="93">
        <f>SUM('2:16'!Z380)</f>
        <v>0</v>
      </c>
      <c r="AA380" s="93">
        <f>SUM('2:16'!AA380)</f>
        <v>0</v>
      </c>
      <c r="AB380" s="25"/>
      <c r="AC380" s="54"/>
      <c r="AD380" s="30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SUM('2:16'!G381)</f>
        <v>0</v>
      </c>
      <c r="H381" s="293">
        <f t="shared" si="70"/>
        <v>0</v>
      </c>
      <c r="I381" s="93">
        <f>SUM('2:16'!I381)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SUM('2:16'!O381)</f>
        <v>0</v>
      </c>
      <c r="P381" s="93">
        <f>SUM('2:16'!P381)</f>
        <v>0</v>
      </c>
      <c r="Q381" s="93">
        <f>SUM('2:16'!Q381)</f>
        <v>0</v>
      </c>
      <c r="R381" s="93">
        <f>SUM('2:16'!R381)</f>
        <v>0</v>
      </c>
      <c r="S381" s="93">
        <f>SUM('2:16'!S381)</f>
        <v>0</v>
      </c>
      <c r="T381" s="93">
        <f>SUM('2:16'!T381)</f>
        <v>0</v>
      </c>
      <c r="U381" s="93">
        <f>SUM('2:16'!U381)</f>
        <v>0</v>
      </c>
      <c r="V381" s="196">
        <f t="shared" si="73"/>
        <v>0</v>
      </c>
      <c r="W381" s="33" t="str">
        <f t="shared" si="74"/>
        <v/>
      </c>
      <c r="X381" s="93">
        <f>SUM('2:16'!X381)</f>
        <v>0</v>
      </c>
      <c r="Y381" s="93">
        <f>SUM('2:16'!Y381)</f>
        <v>0</v>
      </c>
      <c r="Z381" s="93">
        <f>SUM('2:16'!Z381)</f>
        <v>0</v>
      </c>
      <c r="AA381" s="93">
        <f>SUM('2:16'!AA381)</f>
        <v>0</v>
      </c>
      <c r="AB381" s="25"/>
      <c r="AC381" s="54"/>
      <c r="AD381" s="30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SUM('2:16'!G382)</f>
        <v>0</v>
      </c>
      <c r="H382" s="293">
        <f t="shared" si="70"/>
        <v>0</v>
      </c>
      <c r="I382" s="93">
        <f>SUM('2:16'!I382)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SUM('2:16'!O382)</f>
        <v>0</v>
      </c>
      <c r="P382" s="93">
        <f>SUM('2:16'!P382)</f>
        <v>0</v>
      </c>
      <c r="Q382" s="93">
        <f>SUM('2:16'!Q382)</f>
        <v>0</v>
      </c>
      <c r="R382" s="93">
        <f>SUM('2:16'!R382)</f>
        <v>0</v>
      </c>
      <c r="S382" s="93">
        <f>SUM('2:16'!S382)</f>
        <v>0</v>
      </c>
      <c r="T382" s="93">
        <f>SUM('2:16'!T382)</f>
        <v>0</v>
      </c>
      <c r="U382" s="93">
        <f>SUM('2:16'!U382)</f>
        <v>0</v>
      </c>
      <c r="V382" s="196">
        <f t="shared" si="73"/>
        <v>0</v>
      </c>
      <c r="W382" s="33" t="str">
        <f t="shared" si="74"/>
        <v/>
      </c>
      <c r="X382" s="93">
        <f>SUM('2:16'!X382)</f>
        <v>0</v>
      </c>
      <c r="Y382" s="93">
        <f>SUM('2:16'!Y382)</f>
        <v>0</v>
      </c>
      <c r="Z382" s="93">
        <f>SUM('2:16'!Z382)</f>
        <v>0</v>
      </c>
      <c r="AA382" s="93">
        <f>SUM('2:16'!AA382)</f>
        <v>0</v>
      </c>
      <c r="AB382" s="25"/>
      <c r="AC382" s="54"/>
      <c r="AD382" s="30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SUM('2:16'!G383)</f>
        <v>0</v>
      </c>
      <c r="H383" s="293">
        <f t="shared" si="70"/>
        <v>0</v>
      </c>
      <c r="I383" s="93">
        <f>SUM('2:16'!I383)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SUM('2:16'!O383)</f>
        <v>0</v>
      </c>
      <c r="P383" s="93">
        <f>SUM('2:16'!P383)</f>
        <v>0</v>
      </c>
      <c r="Q383" s="93">
        <f>SUM('2:16'!Q383)</f>
        <v>0</v>
      </c>
      <c r="R383" s="93">
        <f>SUM('2:16'!R383)</f>
        <v>0</v>
      </c>
      <c r="S383" s="93">
        <f>SUM('2:16'!S383)</f>
        <v>0</v>
      </c>
      <c r="T383" s="93">
        <f>SUM('2:16'!T383)</f>
        <v>0</v>
      </c>
      <c r="U383" s="93">
        <f>SUM('2:16'!U383)</f>
        <v>0</v>
      </c>
      <c r="V383" s="196">
        <f t="shared" si="73"/>
        <v>0</v>
      </c>
      <c r="W383" s="33" t="str">
        <f t="shared" si="74"/>
        <v/>
      </c>
      <c r="X383" s="93">
        <f>SUM('2:16'!X383)</f>
        <v>0</v>
      </c>
      <c r="Y383" s="93">
        <f>SUM('2:16'!Y383)</f>
        <v>0</v>
      </c>
      <c r="Z383" s="93">
        <f>SUM('2:16'!Z383)</f>
        <v>0</v>
      </c>
      <c r="AA383" s="93">
        <f>SUM('2:16'!AA383)</f>
        <v>0</v>
      </c>
      <c r="AB383" s="25"/>
      <c r="AC383" s="54"/>
      <c r="AD383" s="30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SUM('2:16'!G384)</f>
        <v>0</v>
      </c>
      <c r="H384" s="293">
        <f t="shared" si="70"/>
        <v>0</v>
      </c>
      <c r="I384" s="93">
        <f>SUM('2:16'!I384)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SUM('2:16'!O384)</f>
        <v>0</v>
      </c>
      <c r="P384" s="93">
        <f>SUM('2:16'!P384)</f>
        <v>0</v>
      </c>
      <c r="Q384" s="93">
        <f>SUM('2:16'!Q384)</f>
        <v>0</v>
      </c>
      <c r="R384" s="93">
        <f>SUM('2:16'!R384)</f>
        <v>0</v>
      </c>
      <c r="S384" s="93">
        <f>SUM('2:16'!S384)</f>
        <v>0</v>
      </c>
      <c r="T384" s="93">
        <f>SUM('2:16'!T384)</f>
        <v>0</v>
      </c>
      <c r="U384" s="93">
        <f>SUM('2:16'!U384)</f>
        <v>0</v>
      </c>
      <c r="V384" s="196">
        <f t="shared" si="73"/>
        <v>0</v>
      </c>
      <c r="W384" s="33" t="str">
        <f t="shared" si="74"/>
        <v/>
      </c>
      <c r="X384" s="93">
        <f>SUM('2:16'!X384)</f>
        <v>0</v>
      </c>
      <c r="Y384" s="93">
        <f>SUM('2:16'!Y384)</f>
        <v>0</v>
      </c>
      <c r="Z384" s="93">
        <f>SUM('2:16'!Z384)</f>
        <v>0</v>
      </c>
      <c r="AA384" s="93">
        <f>SUM('2:16'!AA384)</f>
        <v>0</v>
      </c>
      <c r="AB384" s="73"/>
      <c r="AC384" s="54"/>
      <c r="AD384" s="30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SUM('2:16'!G385)</f>
        <v>0</v>
      </c>
      <c r="H385" s="293">
        <f t="shared" si="70"/>
        <v>0</v>
      </c>
      <c r="I385" s="93">
        <f>SUM('2:16'!I385)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SUM('2:16'!O385)</f>
        <v>0</v>
      </c>
      <c r="P385" s="93">
        <f>SUM('2:16'!P385)</f>
        <v>0</v>
      </c>
      <c r="Q385" s="93">
        <f>SUM('2:16'!Q385)</f>
        <v>0</v>
      </c>
      <c r="R385" s="93">
        <f>SUM('2:16'!R385)</f>
        <v>0</v>
      </c>
      <c r="S385" s="93">
        <f>SUM('2:16'!S385)</f>
        <v>0</v>
      </c>
      <c r="T385" s="93">
        <f>SUM('2:16'!T385)</f>
        <v>0</v>
      </c>
      <c r="U385" s="93">
        <f>SUM('2:16'!U385)</f>
        <v>0</v>
      </c>
      <c r="V385" s="196">
        <f t="shared" si="73"/>
        <v>0</v>
      </c>
      <c r="W385" s="33" t="str">
        <f t="shared" si="74"/>
        <v/>
      </c>
      <c r="X385" s="93">
        <f>SUM('2:16'!X385)</f>
        <v>0</v>
      </c>
      <c r="Y385" s="93">
        <f>SUM('2:16'!Y385)</f>
        <v>0</v>
      </c>
      <c r="Z385" s="93">
        <f>SUM('2:16'!Z385)</f>
        <v>0</v>
      </c>
      <c r="AA385" s="93">
        <f>SUM('2:16'!AA385)</f>
        <v>0</v>
      </c>
      <c r="AB385" s="25"/>
      <c r="AC385" s="54"/>
      <c r="AD385" s="30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SUM('2:16'!G386)</f>
        <v>0</v>
      </c>
      <c r="H386" s="293">
        <f t="shared" si="70"/>
        <v>0</v>
      </c>
      <c r="I386" s="93">
        <f>SUM('2:16'!I386)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SUM('2:16'!O386)</f>
        <v>0</v>
      </c>
      <c r="P386" s="93">
        <f>SUM('2:16'!P386)</f>
        <v>0</v>
      </c>
      <c r="Q386" s="93">
        <f>SUM('2:16'!Q386)</f>
        <v>0</v>
      </c>
      <c r="R386" s="93">
        <f>SUM('2:16'!R386)</f>
        <v>0</v>
      </c>
      <c r="S386" s="93">
        <f>SUM('2:16'!S386)</f>
        <v>0</v>
      </c>
      <c r="T386" s="93">
        <f>SUM('2:16'!T386)</f>
        <v>0</v>
      </c>
      <c r="U386" s="93">
        <f>SUM('2:16'!U386)</f>
        <v>0</v>
      </c>
      <c r="V386" s="196">
        <f t="shared" si="73"/>
        <v>0</v>
      </c>
      <c r="W386" s="33" t="str">
        <f t="shared" si="74"/>
        <v/>
      </c>
      <c r="X386" s="93">
        <f>SUM('2:16'!X386)</f>
        <v>0</v>
      </c>
      <c r="Y386" s="93">
        <f>SUM('2:16'!Y386)</f>
        <v>0</v>
      </c>
      <c r="Z386" s="93">
        <f>SUM('2:16'!Z386)</f>
        <v>0</v>
      </c>
      <c r="AA386" s="93">
        <f>SUM('2:16'!AA386)</f>
        <v>0</v>
      </c>
      <c r="AB386" s="73"/>
      <c r="AC386" s="54"/>
      <c r="AD386" s="30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SUM('2:16'!G387)</f>
        <v>0</v>
      </c>
      <c r="H387" s="293">
        <f t="shared" si="70"/>
        <v>0</v>
      </c>
      <c r="I387" s="93">
        <f>SUM('2:16'!I387)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SUM('2:16'!O387)</f>
        <v>0</v>
      </c>
      <c r="P387" s="93">
        <f>SUM('2:16'!P387)</f>
        <v>0</v>
      </c>
      <c r="Q387" s="93">
        <f>SUM('2:16'!Q387)</f>
        <v>0</v>
      </c>
      <c r="R387" s="93">
        <f>SUM('2:16'!R387)</f>
        <v>0</v>
      </c>
      <c r="S387" s="93">
        <f>SUM('2:16'!S387)</f>
        <v>0</v>
      </c>
      <c r="T387" s="93">
        <f>SUM('2:16'!T387)</f>
        <v>0</v>
      </c>
      <c r="U387" s="93">
        <f>SUM('2:16'!U387)</f>
        <v>0</v>
      </c>
      <c r="V387" s="196">
        <f t="shared" si="73"/>
        <v>0</v>
      </c>
      <c r="W387" s="33" t="str">
        <f t="shared" si="74"/>
        <v/>
      </c>
      <c r="X387" s="93">
        <f>SUM('2:16'!X387)</f>
        <v>0</v>
      </c>
      <c r="Y387" s="93">
        <f>SUM('2:16'!Y387)</f>
        <v>0</v>
      </c>
      <c r="Z387" s="93">
        <f>SUM('2:16'!Z387)</f>
        <v>0</v>
      </c>
      <c r="AA387" s="93">
        <f>SUM('2:16'!AA387)</f>
        <v>0</v>
      </c>
      <c r="AB387" s="25"/>
      <c r="AC387" s="54"/>
      <c r="AD387" s="30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SUM('2:16'!G388)</f>
        <v>0</v>
      </c>
      <c r="H388" s="293">
        <f t="shared" si="70"/>
        <v>0</v>
      </c>
      <c r="I388" s="93">
        <f>SUM('2:16'!I388)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SUM('2:16'!O388)</f>
        <v>0</v>
      </c>
      <c r="P388" s="93">
        <f>SUM('2:16'!P388)</f>
        <v>0</v>
      </c>
      <c r="Q388" s="93">
        <f>SUM('2:16'!Q388)</f>
        <v>0</v>
      </c>
      <c r="R388" s="93">
        <f>SUM('2:16'!R388)</f>
        <v>0</v>
      </c>
      <c r="S388" s="93">
        <f>SUM('2:16'!S388)</f>
        <v>0</v>
      </c>
      <c r="T388" s="93">
        <f>SUM('2:16'!T388)</f>
        <v>0</v>
      </c>
      <c r="U388" s="93">
        <f>SUM('2:16'!U388)</f>
        <v>0</v>
      </c>
      <c r="V388" s="196">
        <f t="shared" si="73"/>
        <v>0</v>
      </c>
      <c r="W388" s="33" t="str">
        <f t="shared" si="74"/>
        <v/>
      </c>
      <c r="X388" s="93">
        <f>SUM('2:16'!X388)</f>
        <v>0</v>
      </c>
      <c r="Y388" s="93">
        <f>SUM('2:16'!Y388)</f>
        <v>0</v>
      </c>
      <c r="Z388" s="93">
        <f>SUM('2:16'!Z388)</f>
        <v>0</v>
      </c>
      <c r="AA388" s="93">
        <f>SUM('2:16'!AA388)</f>
        <v>0</v>
      </c>
      <c r="AB388" s="25"/>
      <c r="AC388" s="54"/>
      <c r="AD388" s="30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SUM('2:16'!G389)</f>
        <v>0</v>
      </c>
      <c r="H389" s="293">
        <f t="shared" si="70"/>
        <v>0</v>
      </c>
      <c r="I389" s="93">
        <f>SUM('2:16'!I389)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SUM('2:16'!O389)</f>
        <v>0</v>
      </c>
      <c r="P389" s="93">
        <f>SUM('2:16'!P389)</f>
        <v>0</v>
      </c>
      <c r="Q389" s="93">
        <f>SUM('2:16'!Q389)</f>
        <v>0</v>
      </c>
      <c r="R389" s="93">
        <f>SUM('2:16'!R389)</f>
        <v>0</v>
      </c>
      <c r="S389" s="93">
        <f>SUM('2:16'!S389)</f>
        <v>0</v>
      </c>
      <c r="T389" s="93">
        <f>SUM('2:16'!T389)</f>
        <v>0</v>
      </c>
      <c r="U389" s="93">
        <f>SUM('2:16'!U389)</f>
        <v>0</v>
      </c>
      <c r="V389" s="196">
        <f t="shared" si="73"/>
        <v>0</v>
      </c>
      <c r="W389" s="33" t="str">
        <f t="shared" si="74"/>
        <v/>
      </c>
      <c r="X389" s="93">
        <f>SUM('2:16'!X389)</f>
        <v>0</v>
      </c>
      <c r="Y389" s="93">
        <f>SUM('2:16'!Y389)</f>
        <v>0</v>
      </c>
      <c r="Z389" s="93">
        <f>SUM('2:16'!Z389)</f>
        <v>0</v>
      </c>
      <c r="AA389" s="93">
        <f>SUM('2:16'!AA389)</f>
        <v>0</v>
      </c>
      <c r="AB389" s="25"/>
      <c r="AC389" s="54"/>
      <c r="AD389" s="30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SUM('2:16'!G390)</f>
        <v>0</v>
      </c>
      <c r="H390" s="293">
        <f t="shared" si="70"/>
        <v>0</v>
      </c>
      <c r="I390" s="93">
        <f>SUM('2:16'!I390)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SUM('2:16'!O390)</f>
        <v>0</v>
      </c>
      <c r="P390" s="93">
        <f>SUM('2:16'!P390)</f>
        <v>0</v>
      </c>
      <c r="Q390" s="93">
        <f>SUM('2:16'!Q390)</f>
        <v>0</v>
      </c>
      <c r="R390" s="93">
        <f>SUM('2:16'!R390)</f>
        <v>0</v>
      </c>
      <c r="S390" s="93">
        <f>SUM('2:16'!S390)</f>
        <v>0</v>
      </c>
      <c r="T390" s="93">
        <f>SUM('2:16'!T390)</f>
        <v>0</v>
      </c>
      <c r="U390" s="93">
        <f>SUM('2:16'!U390)</f>
        <v>0</v>
      </c>
      <c r="V390" s="196">
        <f t="shared" si="73"/>
        <v>0</v>
      </c>
      <c r="W390" s="33" t="str">
        <f t="shared" si="74"/>
        <v/>
      </c>
      <c r="X390" s="93">
        <f>SUM('2:16'!X390)</f>
        <v>0</v>
      </c>
      <c r="Y390" s="93">
        <f>SUM('2:16'!Y390)</f>
        <v>0</v>
      </c>
      <c r="Z390" s="93">
        <f>SUM('2:16'!Z390)</f>
        <v>0</v>
      </c>
      <c r="AA390" s="93">
        <f>SUM('2:16'!AA390)</f>
        <v>0</v>
      </c>
      <c r="AB390" s="25"/>
      <c r="AC390" s="54"/>
      <c r="AD390" s="30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SUM('2:16'!G391)</f>
        <v>0</v>
      </c>
      <c r="H391" s="293">
        <f t="shared" si="70"/>
        <v>0</v>
      </c>
      <c r="I391" s="93">
        <f>SUM('2:16'!I391)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SUM('2:16'!O391)</f>
        <v>0</v>
      </c>
      <c r="P391" s="93">
        <f>SUM('2:16'!P391)</f>
        <v>0</v>
      </c>
      <c r="Q391" s="93">
        <f>SUM('2:16'!Q391)</f>
        <v>0</v>
      </c>
      <c r="R391" s="93">
        <f>SUM('2:16'!R391)</f>
        <v>0</v>
      </c>
      <c r="S391" s="93">
        <f>SUM('2:16'!S391)</f>
        <v>0</v>
      </c>
      <c r="T391" s="93">
        <f>SUM('2:16'!T391)</f>
        <v>0</v>
      </c>
      <c r="U391" s="93">
        <f>SUM('2:16'!U391)</f>
        <v>0</v>
      </c>
      <c r="V391" s="196"/>
      <c r="W391" s="33"/>
      <c r="X391" s="93">
        <f>SUM('2:16'!X391)</f>
        <v>0</v>
      </c>
      <c r="Y391" s="93">
        <f>SUM('2:16'!Y391)</f>
        <v>0</v>
      </c>
      <c r="Z391" s="93">
        <f>SUM('2:16'!Z391)</f>
        <v>0</v>
      </c>
      <c r="AA391" s="93">
        <f>SUM('2:16'!AA391)</f>
        <v>0</v>
      </c>
      <c r="AB391" s="25"/>
      <c r="AC391" s="54"/>
      <c r="AD391" s="30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SUM('2:16'!G392)</f>
        <v>0</v>
      </c>
      <c r="H392" s="293">
        <f t="shared" si="70"/>
        <v>0</v>
      </c>
      <c r="I392" s="93">
        <f>SUM('2:16'!I392)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SUM('2:16'!O392)</f>
        <v>0</v>
      </c>
      <c r="P392" s="93">
        <f>SUM('2:16'!P392)</f>
        <v>0</v>
      </c>
      <c r="Q392" s="93">
        <f>SUM('2:16'!Q392)</f>
        <v>0</v>
      </c>
      <c r="R392" s="93">
        <f>SUM('2:16'!R392)</f>
        <v>0</v>
      </c>
      <c r="S392" s="93">
        <f>SUM('2:16'!S392)</f>
        <v>0</v>
      </c>
      <c r="T392" s="93">
        <f>SUM('2:16'!T392)</f>
        <v>0</v>
      </c>
      <c r="U392" s="93">
        <f>SUM('2:16'!U392)</f>
        <v>0</v>
      </c>
      <c r="V392" s="196"/>
      <c r="W392" s="33"/>
      <c r="X392" s="93">
        <f>SUM('2:16'!X392)</f>
        <v>0</v>
      </c>
      <c r="Y392" s="93">
        <f>SUM('2:16'!Y392)</f>
        <v>0</v>
      </c>
      <c r="Z392" s="93">
        <f>SUM('2:16'!Z392)</f>
        <v>0</v>
      </c>
      <c r="AA392" s="93">
        <f>SUM('2:16'!AA392)</f>
        <v>0</v>
      </c>
      <c r="AB392" s="25"/>
      <c r="AC392" s="54"/>
      <c r="AD392" s="30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388</v>
      </c>
      <c r="C393" s="16" t="s">
        <v>390</v>
      </c>
      <c r="D393" s="17">
        <v>5.03</v>
      </c>
      <c r="E393" s="17"/>
      <c r="F393" s="6"/>
      <c r="G393" s="93">
        <f>SUM('2:16'!G393)</f>
        <v>0</v>
      </c>
      <c r="H393" s="293">
        <f t="shared" si="70"/>
        <v>0</v>
      </c>
      <c r="I393" s="93">
        <f>SUM('2:16'!I393)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SUM('2:16'!O393)</f>
        <v>0</v>
      </c>
      <c r="P393" s="93">
        <f>SUM('2:16'!P393)</f>
        <v>0</v>
      </c>
      <c r="Q393" s="93">
        <f>SUM('2:16'!Q393)</f>
        <v>0</v>
      </c>
      <c r="R393" s="93">
        <f>SUM('2:16'!R393)</f>
        <v>0</v>
      </c>
      <c r="S393" s="93">
        <f>SUM('2:16'!S393)</f>
        <v>0</v>
      </c>
      <c r="T393" s="93">
        <f>SUM('2:16'!T393)</f>
        <v>0</v>
      </c>
      <c r="U393" s="93">
        <f>SUM('2:16'!U393)</f>
        <v>0</v>
      </c>
      <c r="V393" s="196"/>
      <c r="W393" s="33"/>
      <c r="X393" s="93">
        <f>SUM('2:16'!X393)</f>
        <v>0</v>
      </c>
      <c r="Y393" s="93">
        <f>SUM('2:16'!Y393)</f>
        <v>0</v>
      </c>
      <c r="Z393" s="93">
        <f>SUM('2:16'!Z393)</f>
        <v>0</v>
      </c>
      <c r="AA393" s="93">
        <f>SUM('2:16'!AA393)</f>
        <v>0</v>
      </c>
      <c r="AB393" s="25"/>
      <c r="AC393" s="54"/>
      <c r="AD393" s="30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388</v>
      </c>
      <c r="C394" s="16" t="s">
        <v>392</v>
      </c>
      <c r="D394" s="17">
        <v>5.03</v>
      </c>
      <c r="E394" s="17"/>
      <c r="F394" s="6"/>
      <c r="G394" s="93">
        <f>SUM('2:16'!G394)</f>
        <v>0</v>
      </c>
      <c r="H394" s="293">
        <f t="shared" si="70"/>
        <v>0</v>
      </c>
      <c r="I394" s="93">
        <f>SUM('2:16'!I394)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SUM('2:16'!O394)</f>
        <v>0</v>
      </c>
      <c r="P394" s="93">
        <f>SUM('2:16'!P394)</f>
        <v>0</v>
      </c>
      <c r="Q394" s="93">
        <f>SUM('2:16'!Q394)</f>
        <v>0</v>
      </c>
      <c r="R394" s="93">
        <f>SUM('2:16'!R394)</f>
        <v>0</v>
      </c>
      <c r="S394" s="93">
        <f>SUM('2:16'!S394)</f>
        <v>0</v>
      </c>
      <c r="T394" s="93">
        <f>SUM('2:16'!T394)</f>
        <v>0</v>
      </c>
      <c r="U394" s="93">
        <f>SUM('2:16'!U394)</f>
        <v>0</v>
      </c>
      <c r="V394" s="196"/>
      <c r="W394" s="33"/>
      <c r="X394" s="93">
        <f>SUM('2:16'!X394)</f>
        <v>0</v>
      </c>
      <c r="Y394" s="93">
        <f>SUM('2:16'!Y394)</f>
        <v>0</v>
      </c>
      <c r="Z394" s="93">
        <f>SUM('2:16'!Z394)</f>
        <v>0</v>
      </c>
      <c r="AA394" s="93">
        <f>SUM('2:16'!AA394)</f>
        <v>0</v>
      </c>
      <c r="AB394" s="25"/>
      <c r="AC394" s="54"/>
      <c r="AD394" s="30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424</v>
      </c>
      <c r="C395" s="177" t="s">
        <v>364</v>
      </c>
      <c r="D395" s="17">
        <v>5.03</v>
      </c>
      <c r="E395" s="17"/>
      <c r="F395" s="6"/>
      <c r="G395" s="93">
        <f>SUM('2:16'!G395)</f>
        <v>0</v>
      </c>
      <c r="H395" s="293">
        <f t="shared" si="70"/>
        <v>0</v>
      </c>
      <c r="I395" s="93">
        <f>SUM('2:16'!I395)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SUM('2:16'!O395)</f>
        <v>0</v>
      </c>
      <c r="P395" s="93">
        <f>SUM('2:16'!P395)</f>
        <v>0</v>
      </c>
      <c r="Q395" s="93">
        <f>SUM('2:16'!Q395)</f>
        <v>0</v>
      </c>
      <c r="R395" s="93">
        <f>SUM('2:16'!R395)</f>
        <v>0</v>
      </c>
      <c r="S395" s="93">
        <f>SUM('2:16'!S395)</f>
        <v>0</v>
      </c>
      <c r="T395" s="93">
        <f>SUM('2:16'!T395)</f>
        <v>0</v>
      </c>
      <c r="U395" s="93">
        <f>SUM('2:16'!U395)</f>
        <v>0</v>
      </c>
      <c r="V395" s="196"/>
      <c r="W395" s="33"/>
      <c r="X395" s="93">
        <f>SUM('2:16'!X395)</f>
        <v>0</v>
      </c>
      <c r="Y395" s="93">
        <f>SUM('2:16'!Y395)</f>
        <v>0</v>
      </c>
      <c r="Z395" s="93">
        <f>SUM('2:16'!Z395)</f>
        <v>0</v>
      </c>
      <c r="AA395" s="93">
        <f>SUM('2:16'!AA395)</f>
        <v>0</v>
      </c>
      <c r="AB395" s="25"/>
      <c r="AC395" s="54"/>
      <c r="AD395" s="30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424</v>
      </c>
      <c r="C396" s="177" t="s">
        <v>365</v>
      </c>
      <c r="D396" s="17">
        <v>5.03</v>
      </c>
      <c r="E396" s="17"/>
      <c r="F396" s="6"/>
      <c r="G396" s="93">
        <f>SUM('2:16'!G396)</f>
        <v>0</v>
      </c>
      <c r="H396" s="293">
        <f t="shared" si="70"/>
        <v>0</v>
      </c>
      <c r="I396" s="93">
        <f>SUM('2:16'!I396)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SUM('2:16'!O396)</f>
        <v>0</v>
      </c>
      <c r="P396" s="93">
        <f>SUM('2:16'!P396)</f>
        <v>0</v>
      </c>
      <c r="Q396" s="93">
        <f>SUM('2:16'!Q396)</f>
        <v>0</v>
      </c>
      <c r="R396" s="93">
        <f>SUM('2:16'!R396)</f>
        <v>0</v>
      </c>
      <c r="S396" s="93">
        <f>SUM('2:16'!S396)</f>
        <v>0</v>
      </c>
      <c r="T396" s="93">
        <f>SUM('2:16'!T396)</f>
        <v>0</v>
      </c>
      <c r="U396" s="93">
        <f>SUM('2:16'!U396)</f>
        <v>0</v>
      </c>
      <c r="V396" s="196"/>
      <c r="W396" s="33"/>
      <c r="X396" s="93">
        <f>SUM('2:16'!X396)</f>
        <v>0</v>
      </c>
      <c r="Y396" s="93">
        <f>SUM('2:16'!Y396)</f>
        <v>0</v>
      </c>
      <c r="Z396" s="93">
        <f>SUM('2:16'!Z396)</f>
        <v>0</v>
      </c>
      <c r="AA396" s="93">
        <f>SUM('2:16'!AA396)</f>
        <v>0</v>
      </c>
      <c r="AB396" s="25"/>
      <c r="AC396" s="54"/>
      <c r="AD396" s="30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424</v>
      </c>
      <c r="C397" s="177" t="s">
        <v>366</v>
      </c>
      <c r="D397" s="17">
        <v>5.03</v>
      </c>
      <c r="E397" s="17"/>
      <c r="F397" s="6"/>
      <c r="G397" s="93">
        <f>SUM('2:16'!G397)</f>
        <v>0</v>
      </c>
      <c r="H397" s="293">
        <f t="shared" si="70"/>
        <v>0</v>
      </c>
      <c r="I397" s="93">
        <f>SUM('2:16'!I397)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SUM('2:16'!O397)</f>
        <v>0</v>
      </c>
      <c r="P397" s="93">
        <f>SUM('2:16'!P397)</f>
        <v>0</v>
      </c>
      <c r="Q397" s="93">
        <f>SUM('2:16'!Q397)</f>
        <v>0</v>
      </c>
      <c r="R397" s="93">
        <f>SUM('2:16'!R397)</f>
        <v>0</v>
      </c>
      <c r="S397" s="93">
        <f>SUM('2:16'!S397)</f>
        <v>0</v>
      </c>
      <c r="T397" s="93">
        <f>SUM('2:16'!T397)</f>
        <v>0</v>
      </c>
      <c r="U397" s="93">
        <f>SUM('2:16'!U397)</f>
        <v>0</v>
      </c>
      <c r="V397" s="196"/>
      <c r="W397" s="33"/>
      <c r="X397" s="93">
        <f>SUM('2:16'!X397)</f>
        <v>0</v>
      </c>
      <c r="Y397" s="93">
        <f>SUM('2:16'!Y397)</f>
        <v>0</v>
      </c>
      <c r="Z397" s="93">
        <f>SUM('2:16'!Z397)</f>
        <v>0</v>
      </c>
      <c r="AA397" s="93">
        <f>SUM('2:16'!AA397)</f>
        <v>0</v>
      </c>
      <c r="AB397" s="25"/>
      <c r="AC397" s="54"/>
      <c r="AD397" s="30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424</v>
      </c>
      <c r="C398" s="177" t="s">
        <v>367</v>
      </c>
      <c r="D398" s="17">
        <v>5.03</v>
      </c>
      <c r="E398" s="17"/>
      <c r="F398" s="6"/>
      <c r="G398" s="93">
        <f>SUM('2:16'!G398)</f>
        <v>0</v>
      </c>
      <c r="H398" s="293">
        <f t="shared" si="70"/>
        <v>0</v>
      </c>
      <c r="I398" s="93">
        <f>SUM('2:16'!I398)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SUM('2:16'!O398)</f>
        <v>0</v>
      </c>
      <c r="P398" s="93">
        <f>SUM('2:16'!P398)</f>
        <v>0</v>
      </c>
      <c r="Q398" s="93">
        <f>SUM('2:16'!Q398)</f>
        <v>0</v>
      </c>
      <c r="R398" s="93">
        <f>SUM('2:16'!R398)</f>
        <v>0</v>
      </c>
      <c r="S398" s="93">
        <f>SUM('2:16'!S398)</f>
        <v>0</v>
      </c>
      <c r="T398" s="93">
        <f>SUM('2:16'!T398)</f>
        <v>0</v>
      </c>
      <c r="U398" s="93">
        <f>SUM('2:16'!U398)</f>
        <v>0</v>
      </c>
      <c r="V398" s="196"/>
      <c r="W398" s="33"/>
      <c r="X398" s="93">
        <f>SUM('2:16'!X398)</f>
        <v>0</v>
      </c>
      <c r="Y398" s="93">
        <f>SUM('2:16'!Y398)</f>
        <v>0</v>
      </c>
      <c r="Z398" s="93">
        <f>SUM('2:16'!Z398)</f>
        <v>0</v>
      </c>
      <c r="AA398" s="93">
        <f>SUM('2:16'!AA398)</f>
        <v>0</v>
      </c>
      <c r="AB398" s="25"/>
      <c r="AC398" s="54"/>
      <c r="AD398" s="30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SUM('2:16'!G399)</f>
        <v>0</v>
      </c>
      <c r="H399" s="293">
        <f t="shared" si="70"/>
        <v>0</v>
      </c>
      <c r="I399" s="93">
        <f>SUM('2:16'!I399)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SUM('2:16'!O399)</f>
        <v>0</v>
      </c>
      <c r="P399" s="93">
        <f>SUM('2:16'!P399)</f>
        <v>0</v>
      </c>
      <c r="Q399" s="93">
        <f>SUM('2:16'!Q399)</f>
        <v>0</v>
      </c>
      <c r="R399" s="93">
        <f>SUM('2:16'!R399)</f>
        <v>0</v>
      </c>
      <c r="S399" s="93">
        <f>SUM('2:16'!S399)</f>
        <v>0</v>
      </c>
      <c r="T399" s="93">
        <f>SUM('2:16'!T399)</f>
        <v>0</v>
      </c>
      <c r="U399" s="93">
        <f>SUM('2:16'!U399)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SUM('2:16'!X399)</f>
        <v>0</v>
      </c>
      <c r="Y399" s="93">
        <f>SUM('2:16'!Y399)</f>
        <v>0</v>
      </c>
      <c r="Z399" s="93">
        <f>SUM('2:16'!Z399)</f>
        <v>0</v>
      </c>
      <c r="AA399" s="93">
        <f>SUM('2:16'!AA399)</f>
        <v>0</v>
      </c>
      <c r="AB399" s="73"/>
      <c r="AC399" s="54"/>
      <c r="AD399" s="30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SUM('2:16'!G400)</f>
        <v>0</v>
      </c>
      <c r="H400" s="293">
        <f t="shared" si="70"/>
        <v>0</v>
      </c>
      <c r="I400" s="93">
        <f>SUM('2:16'!I400)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SUM('2:16'!O400)</f>
        <v>0</v>
      </c>
      <c r="P400" s="93">
        <f>SUM('2:16'!P400)</f>
        <v>0</v>
      </c>
      <c r="Q400" s="93">
        <f>SUM('2:16'!Q400)</f>
        <v>0</v>
      </c>
      <c r="R400" s="93">
        <f>SUM('2:16'!R400)</f>
        <v>0</v>
      </c>
      <c r="S400" s="93">
        <f>SUM('2:16'!S400)</f>
        <v>0</v>
      </c>
      <c r="T400" s="93">
        <f>SUM('2:16'!T400)</f>
        <v>0</v>
      </c>
      <c r="U400" s="93">
        <f>SUM('2:16'!U400)</f>
        <v>0</v>
      </c>
      <c r="V400" s="196">
        <f t="shared" si="76"/>
        <v>0</v>
      </c>
      <c r="W400" s="33" t="str">
        <f t="shared" si="77"/>
        <v/>
      </c>
      <c r="X400" s="93">
        <f>SUM('2:16'!X400)</f>
        <v>0</v>
      </c>
      <c r="Y400" s="93">
        <f>SUM('2:16'!Y400)</f>
        <v>0</v>
      </c>
      <c r="Z400" s="93">
        <f>SUM('2:16'!Z400)</f>
        <v>0</v>
      </c>
      <c r="AA400" s="93">
        <f>SUM('2:16'!AA400)</f>
        <v>0</v>
      </c>
      <c r="AB400" s="73"/>
      <c r="AC400" s="54"/>
      <c r="AD400" s="30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SUM('2:16'!G401)</f>
        <v>0</v>
      </c>
      <c r="H401" s="293">
        <f t="shared" si="70"/>
        <v>0</v>
      </c>
      <c r="I401" s="93">
        <f>SUM('2:16'!I401)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SUM('2:16'!O401)</f>
        <v>0</v>
      </c>
      <c r="P401" s="93">
        <f>SUM('2:16'!P401)</f>
        <v>0</v>
      </c>
      <c r="Q401" s="93">
        <f>SUM('2:16'!Q401)</f>
        <v>0</v>
      </c>
      <c r="R401" s="93">
        <f>SUM('2:16'!R401)</f>
        <v>0</v>
      </c>
      <c r="S401" s="93">
        <f>SUM('2:16'!S401)</f>
        <v>0</v>
      </c>
      <c r="T401" s="93">
        <f>SUM('2:16'!T401)</f>
        <v>0</v>
      </c>
      <c r="U401" s="93">
        <f>SUM('2:16'!U401)</f>
        <v>0</v>
      </c>
      <c r="V401" s="196">
        <f t="shared" si="76"/>
        <v>0</v>
      </c>
      <c r="W401" s="33" t="str">
        <f t="shared" si="77"/>
        <v/>
      </c>
      <c r="X401" s="93">
        <f>SUM('2:16'!X401)</f>
        <v>0</v>
      </c>
      <c r="Y401" s="93">
        <f>SUM('2:16'!Y401)</f>
        <v>0</v>
      </c>
      <c r="Z401" s="93">
        <f>SUM('2:16'!Z401)</f>
        <v>0</v>
      </c>
      <c r="AA401" s="93">
        <f>SUM('2:16'!AA401)</f>
        <v>0</v>
      </c>
      <c r="AB401" s="73"/>
      <c r="AC401" s="54"/>
      <c r="AD401" s="30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SUM('2:16'!G402)</f>
        <v>0</v>
      </c>
      <c r="H402" s="293">
        <f t="shared" si="70"/>
        <v>0</v>
      </c>
      <c r="I402" s="93">
        <f>SUM('2:16'!I402)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SUM('2:16'!O402)</f>
        <v>0</v>
      </c>
      <c r="P402" s="93">
        <f>SUM('2:16'!P402)</f>
        <v>0</v>
      </c>
      <c r="Q402" s="93">
        <f>SUM('2:16'!Q402)</f>
        <v>0</v>
      </c>
      <c r="R402" s="93">
        <f>SUM('2:16'!R402)</f>
        <v>0</v>
      </c>
      <c r="S402" s="93">
        <f>SUM('2:16'!S402)</f>
        <v>0</v>
      </c>
      <c r="T402" s="93">
        <f>SUM('2:16'!T402)</f>
        <v>0</v>
      </c>
      <c r="U402" s="93">
        <f>SUM('2:16'!U402)</f>
        <v>0</v>
      </c>
      <c r="V402" s="196">
        <f t="shared" si="76"/>
        <v>0</v>
      </c>
      <c r="W402" s="33" t="str">
        <f t="shared" si="77"/>
        <v/>
      </c>
      <c r="X402" s="93">
        <f>SUM('2:16'!X402)</f>
        <v>0</v>
      </c>
      <c r="Y402" s="93">
        <f>SUM('2:16'!Y402)</f>
        <v>0</v>
      </c>
      <c r="Z402" s="93">
        <f>SUM('2:16'!Z402)</f>
        <v>0</v>
      </c>
      <c r="AA402" s="93">
        <f>SUM('2:16'!AA402)</f>
        <v>0</v>
      </c>
      <c r="AB402" s="73"/>
      <c r="AC402" s="54"/>
      <c r="AD402" s="30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SUM('2:16'!G403)</f>
        <v>0</v>
      </c>
      <c r="H403" s="293">
        <f t="shared" si="70"/>
        <v>0</v>
      </c>
      <c r="I403" s="93">
        <f>SUM('2:16'!I403)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SUM('2:16'!O403)</f>
        <v>0</v>
      </c>
      <c r="P403" s="93">
        <f>SUM('2:16'!P403)</f>
        <v>0</v>
      </c>
      <c r="Q403" s="93">
        <f>SUM('2:16'!Q403)</f>
        <v>0</v>
      </c>
      <c r="R403" s="93">
        <f>SUM('2:16'!R403)</f>
        <v>0</v>
      </c>
      <c r="S403" s="93">
        <f>SUM('2:16'!S403)</f>
        <v>0</v>
      </c>
      <c r="T403" s="93">
        <f>SUM('2:16'!T403)</f>
        <v>0</v>
      </c>
      <c r="U403" s="93">
        <f>SUM('2:16'!U403)</f>
        <v>0</v>
      </c>
      <c r="V403" s="196">
        <f t="shared" si="76"/>
        <v>0</v>
      </c>
      <c r="W403" s="33" t="str">
        <f t="shared" si="77"/>
        <v/>
      </c>
      <c r="X403" s="93">
        <f>SUM('2:16'!X403)</f>
        <v>0</v>
      </c>
      <c r="Y403" s="93">
        <f>SUM('2:16'!Y403)</f>
        <v>0</v>
      </c>
      <c r="Z403" s="93">
        <f>SUM('2:16'!Z403)</f>
        <v>0</v>
      </c>
      <c r="AA403" s="93">
        <f>SUM('2:16'!AA403)</f>
        <v>0</v>
      </c>
      <c r="AB403" s="73"/>
      <c r="AC403" s="54"/>
      <c r="AD403" s="30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SUM('2:16'!G404)</f>
        <v>0</v>
      </c>
      <c r="H404" s="293">
        <f t="shared" si="70"/>
        <v>0</v>
      </c>
      <c r="I404" s="93">
        <f>SUM('2:16'!I404)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SUM('2:16'!O404)</f>
        <v>0</v>
      </c>
      <c r="P404" s="93">
        <f>SUM('2:16'!P404)</f>
        <v>0</v>
      </c>
      <c r="Q404" s="93">
        <f>SUM('2:16'!Q404)</f>
        <v>0</v>
      </c>
      <c r="R404" s="93">
        <f>SUM('2:16'!R404)</f>
        <v>0</v>
      </c>
      <c r="S404" s="93">
        <f>SUM('2:16'!S404)</f>
        <v>0</v>
      </c>
      <c r="T404" s="93">
        <f>SUM('2:16'!T404)</f>
        <v>0</v>
      </c>
      <c r="U404" s="93">
        <f>SUM('2:16'!U404)</f>
        <v>0</v>
      </c>
      <c r="V404" s="196">
        <f t="shared" si="76"/>
        <v>0</v>
      </c>
      <c r="W404" s="33" t="str">
        <f t="shared" si="77"/>
        <v/>
      </c>
      <c r="X404" s="93">
        <f>SUM('2:16'!X404)</f>
        <v>0</v>
      </c>
      <c r="Y404" s="93">
        <f>SUM('2:16'!Y404)</f>
        <v>0</v>
      </c>
      <c r="Z404" s="93">
        <f>SUM('2:16'!Z404)</f>
        <v>0</v>
      </c>
      <c r="AA404" s="93">
        <f>SUM('2:16'!AA404)</f>
        <v>0</v>
      </c>
      <c r="AB404" s="73"/>
      <c r="AC404" s="54"/>
      <c r="AD404" s="30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SUM('2:16'!G405)</f>
        <v>0</v>
      </c>
      <c r="H405" s="293">
        <f t="shared" si="70"/>
        <v>0</v>
      </c>
      <c r="I405" s="93">
        <f>SUM('2:16'!I405)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SUM('2:16'!O405)</f>
        <v>0</v>
      </c>
      <c r="P405" s="93">
        <f>SUM('2:16'!P405)</f>
        <v>0</v>
      </c>
      <c r="Q405" s="93">
        <f>SUM('2:16'!Q405)</f>
        <v>0</v>
      </c>
      <c r="R405" s="93">
        <f>SUM('2:16'!R405)</f>
        <v>0</v>
      </c>
      <c r="S405" s="93">
        <f>SUM('2:16'!S405)</f>
        <v>0</v>
      </c>
      <c r="T405" s="93">
        <f>SUM('2:16'!T405)</f>
        <v>0</v>
      </c>
      <c r="U405" s="93">
        <f>SUM('2:16'!U405)</f>
        <v>0</v>
      </c>
      <c r="V405" s="196">
        <f t="shared" si="76"/>
        <v>0</v>
      </c>
      <c r="W405" s="33" t="str">
        <f t="shared" si="77"/>
        <v/>
      </c>
      <c r="X405" s="93">
        <f>SUM('2:16'!X405)</f>
        <v>0</v>
      </c>
      <c r="Y405" s="93">
        <f>SUM('2:16'!Y405)</f>
        <v>0</v>
      </c>
      <c r="Z405" s="93">
        <f>SUM('2:16'!Z405)</f>
        <v>0</v>
      </c>
      <c r="AA405" s="93">
        <f>SUM('2:16'!AA405)</f>
        <v>0</v>
      </c>
      <c r="AB405" s="73"/>
      <c r="AC405" s="54"/>
      <c r="AD405" s="30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SUM('2:16'!G406)</f>
        <v>0</v>
      </c>
      <c r="H406" s="293">
        <f t="shared" si="70"/>
        <v>0</v>
      </c>
      <c r="I406" s="93">
        <f>SUM('2:16'!I406)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SUM('2:16'!O406)</f>
        <v>0</v>
      </c>
      <c r="P406" s="93">
        <f>SUM('2:16'!P406)</f>
        <v>0</v>
      </c>
      <c r="Q406" s="93">
        <f>SUM('2:16'!Q406)</f>
        <v>0</v>
      </c>
      <c r="R406" s="93">
        <f>SUM('2:16'!R406)</f>
        <v>0</v>
      </c>
      <c r="S406" s="93">
        <f>SUM('2:16'!S406)</f>
        <v>0</v>
      </c>
      <c r="T406" s="93">
        <f>SUM('2:16'!T406)</f>
        <v>0</v>
      </c>
      <c r="U406" s="93">
        <f>SUM('2:16'!U406)</f>
        <v>0</v>
      </c>
      <c r="V406" s="196">
        <f t="shared" si="76"/>
        <v>0</v>
      </c>
      <c r="W406" s="33" t="str">
        <f t="shared" si="77"/>
        <v/>
      </c>
      <c r="X406" s="93">
        <f>SUM('2:16'!X406)</f>
        <v>0</v>
      </c>
      <c r="Y406" s="93">
        <f>SUM('2:16'!Y406)</f>
        <v>0</v>
      </c>
      <c r="Z406" s="93">
        <f>SUM('2:16'!Z406)</f>
        <v>0</v>
      </c>
      <c r="AA406" s="93">
        <f>SUM('2:16'!AA406)</f>
        <v>0</v>
      </c>
      <c r="AB406" s="73"/>
      <c r="AC406" s="54"/>
      <c r="AD406" s="30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SUM('2:16'!G407)</f>
        <v>0</v>
      </c>
      <c r="H407" s="293">
        <f t="shared" si="70"/>
        <v>0</v>
      </c>
      <c r="I407" s="93">
        <f>SUM('2:16'!I407)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SUM('2:16'!O407)</f>
        <v>0</v>
      </c>
      <c r="P407" s="93">
        <f>SUM('2:16'!P407)</f>
        <v>0</v>
      </c>
      <c r="Q407" s="93">
        <f>SUM('2:16'!Q407)</f>
        <v>0</v>
      </c>
      <c r="R407" s="93">
        <f>SUM('2:16'!R407)</f>
        <v>0</v>
      </c>
      <c r="S407" s="93">
        <f>SUM('2:16'!S407)</f>
        <v>0</v>
      </c>
      <c r="T407" s="93">
        <f>SUM('2:16'!T407)</f>
        <v>0</v>
      </c>
      <c r="U407" s="93">
        <f>SUM('2:16'!U407)</f>
        <v>0</v>
      </c>
      <c r="V407" s="196">
        <f t="shared" si="76"/>
        <v>0</v>
      </c>
      <c r="W407" s="33" t="str">
        <f t="shared" si="77"/>
        <v/>
      </c>
      <c r="X407" s="93">
        <f>SUM('2:16'!X407)</f>
        <v>0</v>
      </c>
      <c r="Y407" s="93">
        <f>SUM('2:16'!Y407)</f>
        <v>0</v>
      </c>
      <c r="Z407" s="93">
        <f>SUM('2:16'!Z407)</f>
        <v>0</v>
      </c>
      <c r="AA407" s="93">
        <f>SUM('2:16'!AA407)</f>
        <v>0</v>
      </c>
      <c r="AB407" s="73"/>
      <c r="AC407" s="54"/>
      <c r="AD407" s="30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SUM('2:16'!G408)</f>
        <v>0</v>
      </c>
      <c r="H408" s="293">
        <f t="shared" si="70"/>
        <v>0</v>
      </c>
      <c r="I408" s="93">
        <f>SUM('2:16'!I408)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SUM('2:16'!O408)</f>
        <v>0</v>
      </c>
      <c r="P408" s="93">
        <f>SUM('2:16'!P408)</f>
        <v>0</v>
      </c>
      <c r="Q408" s="93">
        <f>SUM('2:16'!Q408)</f>
        <v>0</v>
      </c>
      <c r="R408" s="93">
        <f>SUM('2:16'!R408)</f>
        <v>0</v>
      </c>
      <c r="S408" s="93">
        <f>SUM('2:16'!S408)</f>
        <v>0</v>
      </c>
      <c r="T408" s="93">
        <f>SUM('2:16'!T408)</f>
        <v>0</v>
      </c>
      <c r="U408" s="93">
        <f>SUM('2:16'!U408)</f>
        <v>0</v>
      </c>
      <c r="V408" s="196">
        <f t="shared" si="76"/>
        <v>0</v>
      </c>
      <c r="W408" s="33" t="str">
        <f t="shared" si="77"/>
        <v/>
      </c>
      <c r="X408" s="93">
        <f>SUM('2:16'!X408)</f>
        <v>0</v>
      </c>
      <c r="Y408" s="93">
        <f>SUM('2:16'!Y408)</f>
        <v>0</v>
      </c>
      <c r="Z408" s="93">
        <f>SUM('2:16'!Z408)</f>
        <v>0</v>
      </c>
      <c r="AA408" s="93">
        <f>SUM('2:16'!AA408)</f>
        <v>0</v>
      </c>
      <c r="AB408" s="73"/>
      <c r="AC408" s="54"/>
      <c r="AD408" s="30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430</v>
      </c>
      <c r="C409" s="177" t="s">
        <v>427</v>
      </c>
      <c r="D409" s="17">
        <v>50.3</v>
      </c>
      <c r="E409" s="17"/>
      <c r="F409" s="6"/>
      <c r="G409" s="93">
        <f>SUM('2:16'!G409)</f>
        <v>0</v>
      </c>
      <c r="H409" s="293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0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401</v>
      </c>
      <c r="C410" s="177" t="s">
        <v>399</v>
      </c>
      <c r="D410" s="17">
        <v>5</v>
      </c>
      <c r="E410" s="17"/>
      <c r="F410" s="6"/>
      <c r="G410" s="93">
        <f>SUM('2:16'!G410)</f>
        <v>0</v>
      </c>
      <c r="H410" s="293">
        <f t="shared" si="70"/>
        <v>0</v>
      </c>
      <c r="I410" s="93">
        <f>SUM('2:16'!I410)</f>
        <v>0</v>
      </c>
      <c r="J410" s="31"/>
      <c r="K410" s="35"/>
      <c r="L410" s="87">
        <v>50</v>
      </c>
      <c r="M410" s="36"/>
      <c r="N410" s="31"/>
      <c r="O410" s="93">
        <f>SUM('2:16'!O410)</f>
        <v>0</v>
      </c>
      <c r="P410" s="93">
        <f>SUM('2:16'!P410)</f>
        <v>0</v>
      </c>
      <c r="Q410" s="93">
        <f>SUM('2:16'!Q410)</f>
        <v>0</v>
      </c>
      <c r="R410" s="93">
        <f>SUM('2:16'!R410)</f>
        <v>0</v>
      </c>
      <c r="S410" s="93">
        <f>SUM('2:16'!S410)</f>
        <v>0</v>
      </c>
      <c r="T410" s="93">
        <f>SUM('2:16'!T410)</f>
        <v>0</v>
      </c>
      <c r="U410" s="93">
        <f>SUM('2:16'!U410)</f>
        <v>0</v>
      </c>
      <c r="V410" s="196"/>
      <c r="W410" s="33"/>
      <c r="X410" s="93">
        <f>SUM('2:16'!X410)</f>
        <v>0</v>
      </c>
      <c r="Y410" s="93">
        <f>SUM('2:16'!Y410)</f>
        <v>0</v>
      </c>
      <c r="Z410" s="93">
        <f>SUM('2:16'!Z410)</f>
        <v>0</v>
      </c>
      <c r="AA410" s="93">
        <f>SUM('2:16'!AA410)</f>
        <v>0</v>
      </c>
      <c r="AB410" s="73"/>
      <c r="AC410" s="54"/>
      <c r="AD410" s="30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SUM('2:16'!G411)</f>
        <v>0</v>
      </c>
      <c r="H411" s="293">
        <f t="shared" si="70"/>
        <v>0</v>
      </c>
      <c r="I411" s="93">
        <f>SUM('2:16'!I411)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SUM('2:16'!O411)</f>
        <v>0</v>
      </c>
      <c r="P411" s="93">
        <f>SUM('2:16'!P411)</f>
        <v>0</v>
      </c>
      <c r="Q411" s="93">
        <f>SUM('2:16'!Q411)</f>
        <v>0</v>
      </c>
      <c r="R411" s="93">
        <f>SUM('2:16'!R411)</f>
        <v>0</v>
      </c>
      <c r="S411" s="93">
        <f>SUM('2:16'!S411)</f>
        <v>0</v>
      </c>
      <c r="T411" s="93">
        <f>SUM('2:16'!T411)</f>
        <v>0</v>
      </c>
      <c r="U411" s="93">
        <f>SUM('2:16'!U411)</f>
        <v>0</v>
      </c>
      <c r="V411" s="196">
        <f>SUM(X411:AA411)</f>
        <v>0</v>
      </c>
      <c r="W411" s="33" t="str">
        <f>IF(ISERROR(V411/G411),"",V411/G411)</f>
        <v/>
      </c>
      <c r="X411" s="93">
        <f>SUM('2:16'!X411)</f>
        <v>0</v>
      </c>
      <c r="Y411" s="93">
        <f>SUM('2:16'!Y411)</f>
        <v>0</v>
      </c>
      <c r="Z411" s="93">
        <f>SUM('2:16'!Z411)</f>
        <v>0</v>
      </c>
      <c r="AA411" s="93">
        <f>SUM('2:16'!AA411)</f>
        <v>0</v>
      </c>
      <c r="AB411" s="73"/>
      <c r="AC411" s="54"/>
      <c r="AD411" s="30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SUM('2:16'!G412)</f>
        <v>0</v>
      </c>
      <c r="H412" s="293">
        <f t="shared" si="70"/>
        <v>0</v>
      </c>
      <c r="I412" s="93">
        <f>SUM('2:16'!I412)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SUM('2:16'!O412)</f>
        <v>0</v>
      </c>
      <c r="P412" s="93">
        <f>SUM('2:16'!P412)</f>
        <v>0</v>
      </c>
      <c r="Q412" s="93">
        <f>SUM('2:16'!Q412)</f>
        <v>0</v>
      </c>
      <c r="R412" s="93">
        <f>SUM('2:16'!R412)</f>
        <v>0</v>
      </c>
      <c r="S412" s="93">
        <f>SUM('2:16'!S412)</f>
        <v>0</v>
      </c>
      <c r="T412" s="93">
        <f>SUM('2:16'!T412)</f>
        <v>0</v>
      </c>
      <c r="U412" s="93">
        <f>SUM('2:16'!U412)</f>
        <v>0</v>
      </c>
      <c r="V412" s="196">
        <f>SUM(X412:AA412)</f>
        <v>0</v>
      </c>
      <c r="W412" s="33" t="str">
        <f>IF(ISERROR(V412/G412),"",V412/G412)</f>
        <v/>
      </c>
      <c r="X412" s="93">
        <f>SUM('2:16'!X412)</f>
        <v>0</v>
      </c>
      <c r="Y412" s="93">
        <f>SUM('2:16'!Y412)</f>
        <v>0</v>
      </c>
      <c r="Z412" s="93">
        <f>SUM('2:16'!Z412)</f>
        <v>0</v>
      </c>
      <c r="AA412" s="93">
        <f>SUM('2:16'!AA412)</f>
        <v>0</v>
      </c>
      <c r="AB412" s="73"/>
      <c r="AC412" s="54"/>
      <c r="AD412" s="30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SUM('2:16'!G413)</f>
        <v>0</v>
      </c>
      <c r="H413" s="293">
        <f t="shared" si="70"/>
        <v>0</v>
      </c>
      <c r="I413" s="93">
        <f>SUM('2:16'!I413)</f>
        <v>0</v>
      </c>
      <c r="J413" s="31"/>
      <c r="K413" s="35"/>
      <c r="L413" s="87"/>
      <c r="M413" s="36"/>
      <c r="N413" s="31"/>
      <c r="O413" s="93">
        <f>SUM('2:16'!O413)</f>
        <v>0</v>
      </c>
      <c r="P413" s="93">
        <f>SUM('2:16'!P413)</f>
        <v>0</v>
      </c>
      <c r="Q413" s="93">
        <f>SUM('2:16'!Q413)</f>
        <v>0</v>
      </c>
      <c r="R413" s="93">
        <f>SUM('2:16'!R413)</f>
        <v>0</v>
      </c>
      <c r="S413" s="93">
        <f>SUM('2:16'!S413)</f>
        <v>0</v>
      </c>
      <c r="T413" s="93">
        <f>SUM('2:16'!T413)</f>
        <v>0</v>
      </c>
      <c r="U413" s="93">
        <f>SUM('2:16'!U413)</f>
        <v>0</v>
      </c>
      <c r="V413" s="196"/>
      <c r="W413" s="33"/>
      <c r="X413" s="93">
        <f>SUM('2:16'!X413)</f>
        <v>0</v>
      </c>
      <c r="Y413" s="93">
        <f>SUM('2:16'!Y413)</f>
        <v>0</v>
      </c>
      <c r="Z413" s="93">
        <f>SUM('2:16'!Z413)</f>
        <v>0</v>
      </c>
      <c r="AA413" s="93">
        <f>SUM('2:16'!AA413)</f>
        <v>0</v>
      </c>
      <c r="AB413" s="73"/>
      <c r="AC413" s="54"/>
      <c r="AD413" s="30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SUM('2:16'!G414)</f>
        <v>0</v>
      </c>
      <c r="H414" s="293">
        <f t="shared" si="70"/>
        <v>0</v>
      </c>
      <c r="I414" s="93">
        <f>SUM('2:16'!I414)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SUM('2:16'!O414)</f>
        <v>0</v>
      </c>
      <c r="P414" s="93">
        <f>SUM('2:16'!P414)</f>
        <v>0</v>
      </c>
      <c r="Q414" s="93">
        <f>SUM('2:16'!Q414)</f>
        <v>0</v>
      </c>
      <c r="R414" s="93">
        <f>SUM('2:16'!R414)</f>
        <v>0</v>
      </c>
      <c r="S414" s="93">
        <f>SUM('2:16'!S414)</f>
        <v>0</v>
      </c>
      <c r="T414" s="93">
        <f>SUM('2:16'!T414)</f>
        <v>0</v>
      </c>
      <c r="U414" s="93">
        <f>SUM('2:16'!U414)</f>
        <v>0</v>
      </c>
      <c r="V414" s="196">
        <f>SUM(X414:AA414)</f>
        <v>0</v>
      </c>
      <c r="W414" s="33" t="str">
        <f>IF(ISERROR(V414/G414),"",V414/G414)</f>
        <v/>
      </c>
      <c r="X414" s="93">
        <f>SUM('2:16'!X414)</f>
        <v>0</v>
      </c>
      <c r="Y414" s="93">
        <f>SUM('2:16'!Y414)</f>
        <v>0</v>
      </c>
      <c r="Z414" s="93">
        <f>SUM('2:16'!Z414)</f>
        <v>0</v>
      </c>
      <c r="AA414" s="93">
        <f>SUM('2:16'!AA414)</f>
        <v>0</v>
      </c>
      <c r="AB414" s="73"/>
      <c r="AC414" s="54"/>
      <c r="AD414" s="30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SUM('2:16'!G415)</f>
        <v>0</v>
      </c>
      <c r="H415" s="293">
        <f t="shared" si="70"/>
        <v>0</v>
      </c>
      <c r="I415" s="93">
        <f>SUM('2:16'!I415)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SUM('2:16'!O415)</f>
        <v>0</v>
      </c>
      <c r="P415" s="93">
        <f>SUM('2:16'!P415)</f>
        <v>0</v>
      </c>
      <c r="Q415" s="93">
        <f>SUM('2:16'!Q415)</f>
        <v>0</v>
      </c>
      <c r="R415" s="93">
        <f>SUM('2:16'!R415)</f>
        <v>0</v>
      </c>
      <c r="S415" s="93">
        <f>SUM('2:16'!S415)</f>
        <v>0</v>
      </c>
      <c r="T415" s="93">
        <f>SUM('2:16'!T415)</f>
        <v>0</v>
      </c>
      <c r="U415" s="93">
        <f>SUM('2:16'!U415)</f>
        <v>0</v>
      </c>
      <c r="V415" s="196">
        <f>SUM(X415:AA415)</f>
        <v>0</v>
      </c>
      <c r="W415" s="33" t="str">
        <f>IF(ISERROR(V415/G415),"",V415/G415)</f>
        <v/>
      </c>
      <c r="X415" s="93">
        <f>SUM('2:16'!X415)</f>
        <v>0</v>
      </c>
      <c r="Y415" s="93">
        <f>SUM('2:16'!Y415)</f>
        <v>0</v>
      </c>
      <c r="Z415" s="93">
        <f>SUM('2:16'!Z415)</f>
        <v>0</v>
      </c>
      <c r="AA415" s="93">
        <f>SUM('2:16'!AA415)</f>
        <v>0</v>
      </c>
      <c r="AB415" s="73"/>
      <c r="AC415" s="54"/>
      <c r="AD415" s="30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SUM('2:16'!G416)</f>
        <v>0</v>
      </c>
      <c r="H416" s="293">
        <f t="shared" si="70"/>
        <v>0</v>
      </c>
      <c r="I416" s="93">
        <f>SUM('2:16'!I416)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SUM('2:16'!O416)</f>
        <v>0</v>
      </c>
      <c r="P416" s="93">
        <f>SUM('2:16'!P416)</f>
        <v>0</v>
      </c>
      <c r="Q416" s="93">
        <f>SUM('2:16'!Q416)</f>
        <v>0</v>
      </c>
      <c r="R416" s="93">
        <f>SUM('2:16'!R416)</f>
        <v>0</v>
      </c>
      <c r="S416" s="93">
        <f>SUM('2:16'!S416)</f>
        <v>0</v>
      </c>
      <c r="T416" s="93">
        <f>SUM('2:16'!T416)</f>
        <v>0</v>
      </c>
      <c r="U416" s="93">
        <f>SUM('2:16'!U416)</f>
        <v>0</v>
      </c>
      <c r="V416" s="196">
        <f>SUM(X416:AA416)</f>
        <v>0</v>
      </c>
      <c r="W416" s="33" t="str">
        <f>IF(ISERROR(V416/G416),"",V416/G416)</f>
        <v/>
      </c>
      <c r="X416" s="93">
        <f>SUM('2:16'!X416)</f>
        <v>0</v>
      </c>
      <c r="Y416" s="93">
        <f>SUM('2:16'!Y416)</f>
        <v>0</v>
      </c>
      <c r="Z416" s="93">
        <f>SUM('2:16'!Z416)</f>
        <v>0</v>
      </c>
      <c r="AA416" s="93">
        <f>SUM('2:16'!AA416)</f>
        <v>0</v>
      </c>
      <c r="AB416" s="73"/>
      <c r="AC416" s="54"/>
      <c r="AD416" s="30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SUM('2:16'!G417)</f>
        <v>0</v>
      </c>
      <c r="H417" s="293">
        <f t="shared" si="70"/>
        <v>0</v>
      </c>
      <c r="I417" s="93">
        <f>SUM('2:16'!I417)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SUM('2:16'!O417)</f>
        <v>0</v>
      </c>
      <c r="P417" s="93">
        <f>SUM('2:16'!P417)</f>
        <v>0</v>
      </c>
      <c r="Q417" s="93">
        <f>SUM('2:16'!Q417)</f>
        <v>0</v>
      </c>
      <c r="R417" s="93">
        <f>SUM('2:16'!R417)</f>
        <v>0</v>
      </c>
      <c r="S417" s="93">
        <f>SUM('2:16'!S417)</f>
        <v>0</v>
      </c>
      <c r="T417" s="93">
        <f>SUM('2:16'!T417)</f>
        <v>0</v>
      </c>
      <c r="U417" s="93">
        <f>SUM('2:16'!U417)</f>
        <v>0</v>
      </c>
      <c r="V417" s="196">
        <f>SUM(X417:AA417)</f>
        <v>0</v>
      </c>
      <c r="W417" s="33" t="str">
        <f>IF(ISERROR(V417/G417),"",V417/G417)</f>
        <v/>
      </c>
      <c r="X417" s="93">
        <f>SUM('2:16'!X417)</f>
        <v>0</v>
      </c>
      <c r="Y417" s="93">
        <f>SUM('2:16'!Y417)</f>
        <v>0</v>
      </c>
      <c r="Z417" s="93">
        <f>SUM('2:16'!Z417)</f>
        <v>0</v>
      </c>
      <c r="AA417" s="93">
        <f>SUM('2:16'!AA417)</f>
        <v>0</v>
      </c>
      <c r="AB417" s="73"/>
      <c r="AC417" s="54"/>
      <c r="AD417" s="30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SUM('2:16'!G418)</f>
        <v>0</v>
      </c>
      <c r="H418" s="293">
        <f t="shared" si="70"/>
        <v>0</v>
      </c>
      <c r="I418" s="93">
        <f>SUM('2:16'!I418)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SUM('2:16'!O418)</f>
        <v>0</v>
      </c>
      <c r="P418" s="93">
        <f>SUM('2:16'!P418)</f>
        <v>0</v>
      </c>
      <c r="Q418" s="93">
        <f>SUM('2:16'!Q418)</f>
        <v>0</v>
      </c>
      <c r="R418" s="93">
        <f>SUM('2:16'!R418)</f>
        <v>0</v>
      </c>
      <c r="S418" s="93">
        <f>SUM('2:16'!S418)</f>
        <v>0</v>
      </c>
      <c r="T418" s="93">
        <f>SUM('2:16'!T418)</f>
        <v>0</v>
      </c>
      <c r="U418" s="93">
        <f>SUM('2:16'!U418)</f>
        <v>0</v>
      </c>
      <c r="V418" s="196"/>
      <c r="W418" s="33"/>
      <c r="X418" s="93">
        <f>SUM('2:16'!X418)</f>
        <v>0</v>
      </c>
      <c r="Y418" s="93">
        <f>SUM('2:16'!Y418)</f>
        <v>0</v>
      </c>
      <c r="Z418" s="93">
        <f>SUM('2:16'!Z418)</f>
        <v>0</v>
      </c>
      <c r="AA418" s="93">
        <f>SUM('2:16'!AA418)</f>
        <v>0</v>
      </c>
      <c r="AB418" s="73"/>
      <c r="AC418" s="54"/>
      <c r="AD418" s="30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SUM('2:16'!G419)</f>
        <v>0</v>
      </c>
      <c r="H419" s="293">
        <f t="shared" si="70"/>
        <v>0</v>
      </c>
      <c r="I419" s="93">
        <f>SUM('2:16'!I419)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SUM('2:16'!O419)</f>
        <v>0</v>
      </c>
      <c r="P419" s="93">
        <f>SUM('2:16'!P419)</f>
        <v>0</v>
      </c>
      <c r="Q419" s="93">
        <f>SUM('2:16'!Q419)</f>
        <v>0</v>
      </c>
      <c r="R419" s="93">
        <f>SUM('2:16'!R419)</f>
        <v>0</v>
      </c>
      <c r="S419" s="93">
        <f>SUM('2:16'!S419)</f>
        <v>0</v>
      </c>
      <c r="T419" s="93">
        <f>SUM('2:16'!T419)</f>
        <v>0</v>
      </c>
      <c r="U419" s="93">
        <f>SUM('2:16'!U419)</f>
        <v>0</v>
      </c>
      <c r="V419" s="196"/>
      <c r="W419" s="33"/>
      <c r="X419" s="93">
        <f>SUM('2:16'!X419)</f>
        <v>0</v>
      </c>
      <c r="Y419" s="93">
        <f>SUM('2:16'!Y419)</f>
        <v>0</v>
      </c>
      <c r="Z419" s="93">
        <f>SUM('2:16'!Z419)</f>
        <v>0</v>
      </c>
      <c r="AA419" s="93">
        <f>SUM('2:16'!AA419)</f>
        <v>0</v>
      </c>
      <c r="AB419" s="73"/>
      <c r="AC419" s="54"/>
      <c r="AD419" s="30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SUM('2:16'!G420)</f>
        <v>0</v>
      </c>
      <c r="H420" s="293">
        <f t="shared" si="70"/>
        <v>0</v>
      </c>
      <c r="I420" s="93">
        <f>SUM('2:16'!I420)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SUM('2:16'!O420)</f>
        <v>0</v>
      </c>
      <c r="P420" s="93">
        <f>SUM('2:16'!P420)</f>
        <v>0</v>
      </c>
      <c r="Q420" s="93">
        <f>SUM('2:16'!Q420)</f>
        <v>0</v>
      </c>
      <c r="R420" s="93">
        <f>SUM('2:16'!R420)</f>
        <v>0</v>
      </c>
      <c r="S420" s="93">
        <f>SUM('2:16'!S420)</f>
        <v>0</v>
      </c>
      <c r="T420" s="93">
        <f>SUM('2:16'!T420)</f>
        <v>0</v>
      </c>
      <c r="U420" s="93">
        <f>SUM('2:16'!U420)</f>
        <v>0</v>
      </c>
      <c r="V420" s="196"/>
      <c r="W420" s="33"/>
      <c r="X420" s="93">
        <f>SUM('2:16'!X420)</f>
        <v>0</v>
      </c>
      <c r="Y420" s="93">
        <f>SUM('2:16'!Y420)</f>
        <v>0</v>
      </c>
      <c r="Z420" s="93">
        <f>SUM('2:16'!Z420)</f>
        <v>0</v>
      </c>
      <c r="AA420" s="93">
        <f>SUM('2:16'!AA420)</f>
        <v>0</v>
      </c>
      <c r="AB420" s="73"/>
      <c r="AC420" s="54"/>
      <c r="AD420" s="30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SUM('2:16'!G421)</f>
        <v>0</v>
      </c>
      <c r="H421" s="293">
        <f t="shared" si="70"/>
        <v>0</v>
      </c>
      <c r="I421" s="93">
        <f>SUM('2:16'!I421)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SUM('2:16'!O421)</f>
        <v>0</v>
      </c>
      <c r="P421" s="93">
        <f>SUM('2:16'!P421)</f>
        <v>0</v>
      </c>
      <c r="Q421" s="93">
        <f>SUM('2:16'!Q421)</f>
        <v>0</v>
      </c>
      <c r="R421" s="93">
        <f>SUM('2:16'!R421)</f>
        <v>0</v>
      </c>
      <c r="S421" s="93">
        <f>SUM('2:16'!S421)</f>
        <v>0</v>
      </c>
      <c r="T421" s="93">
        <f>SUM('2:16'!T421)</f>
        <v>0</v>
      </c>
      <c r="U421" s="93">
        <f>SUM('2:16'!U421)</f>
        <v>0</v>
      </c>
      <c r="V421" s="196"/>
      <c r="W421" s="33"/>
      <c r="X421" s="93">
        <f>SUM('2:16'!X421)</f>
        <v>0</v>
      </c>
      <c r="Y421" s="93">
        <f>SUM('2:16'!Y421)</f>
        <v>0</v>
      </c>
      <c r="Z421" s="93">
        <f>SUM('2:16'!Z421)</f>
        <v>0</v>
      </c>
      <c r="AA421" s="93">
        <f>SUM('2:16'!AA421)</f>
        <v>0</v>
      </c>
      <c r="AB421" s="73"/>
      <c r="AC421" s="54"/>
      <c r="AD421" s="30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SUM('2:16'!G422)</f>
        <v>0</v>
      </c>
      <c r="H422" s="293">
        <f t="shared" si="70"/>
        <v>0</v>
      </c>
      <c r="I422" s="93">
        <f>SUM('2:16'!I422)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0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SUM('2:16'!G423)</f>
        <v>0</v>
      </c>
      <c r="H423" s="293">
        <f t="shared" si="70"/>
        <v>0</v>
      </c>
      <c r="I423" s="93">
        <f>SUM('2:16'!I423)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0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411</v>
      </c>
      <c r="D424" s="17"/>
      <c r="E424" s="17"/>
      <c r="F424" s="6"/>
      <c r="G424" s="93">
        <f>SUM('2:16'!G424)</f>
        <v>0</v>
      </c>
      <c r="H424" s="293">
        <f t="shared" si="70"/>
        <v>0</v>
      </c>
      <c r="I424" s="93">
        <f>SUM('2:16'!I424)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0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SUM('2:16'!G425)</f>
        <v>0</v>
      </c>
      <c r="H425" s="293">
        <f t="shared" si="70"/>
        <v>0</v>
      </c>
      <c r="I425" s="93">
        <f>SUM('2:16'!I425)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SUM('2:16'!O425)</f>
        <v>0</v>
      </c>
      <c r="P425" s="93">
        <f>SUM('2:16'!P425)</f>
        <v>0</v>
      </c>
      <c r="Q425" s="93">
        <f>SUM('2:16'!Q425)</f>
        <v>0</v>
      </c>
      <c r="R425" s="93">
        <f>SUM('2:16'!R425)</f>
        <v>0</v>
      </c>
      <c r="S425" s="93">
        <f>SUM('2:16'!S425)</f>
        <v>0</v>
      </c>
      <c r="T425" s="93">
        <f>SUM('2:16'!T425)</f>
        <v>0</v>
      </c>
      <c r="U425" s="93">
        <f>SUM('2:16'!U425)</f>
        <v>0</v>
      </c>
      <c r="V425" s="196"/>
      <c r="W425" s="33"/>
      <c r="X425" s="93">
        <f>SUM('2:16'!X425)</f>
        <v>0</v>
      </c>
      <c r="Y425" s="93">
        <f>SUM('2:16'!Y425)</f>
        <v>0</v>
      </c>
      <c r="Z425" s="93">
        <f>SUM('2:16'!Z425)</f>
        <v>0</v>
      </c>
      <c r="AA425" s="93">
        <f>SUM('2:16'!AA425)</f>
        <v>0</v>
      </c>
      <c r="AB425" s="73"/>
      <c r="AC425" s="54"/>
      <c r="AD425" s="30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SUM('2:16'!G426)</f>
        <v>0</v>
      </c>
      <c r="H426" s="293">
        <f t="shared" si="70"/>
        <v>0</v>
      </c>
      <c r="I426" s="93">
        <f>SUM('2:16'!I426)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SUM('2:16'!O426)</f>
        <v>0</v>
      </c>
      <c r="P426" s="93">
        <f>SUM('2:16'!P426)</f>
        <v>0</v>
      </c>
      <c r="Q426" s="93">
        <f>SUM('2:16'!Q426)</f>
        <v>0</v>
      </c>
      <c r="R426" s="93">
        <f>SUM('2:16'!R426)</f>
        <v>0</v>
      </c>
      <c r="S426" s="93">
        <f>SUM('2:16'!S426)</f>
        <v>0</v>
      </c>
      <c r="T426" s="93">
        <f>SUM('2:16'!T426)</f>
        <v>0</v>
      </c>
      <c r="U426" s="93">
        <f>SUM('2:16'!U426)</f>
        <v>0</v>
      </c>
      <c r="V426" s="196"/>
      <c r="W426" s="33"/>
      <c r="X426" s="93">
        <f>SUM('2:16'!X426)</f>
        <v>0</v>
      </c>
      <c r="Y426" s="93">
        <f>SUM('2:16'!Y426)</f>
        <v>0</v>
      </c>
      <c r="Z426" s="93">
        <f>SUM('2:16'!Z426)</f>
        <v>0</v>
      </c>
      <c r="AA426" s="93">
        <f>SUM('2:16'!AA426)</f>
        <v>0</v>
      </c>
      <c r="AB426" s="73"/>
      <c r="AC426" s="54"/>
      <c r="AD426" s="30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SUM('2:16'!G427)</f>
        <v>0</v>
      </c>
      <c r="H427" s="293">
        <f t="shared" si="70"/>
        <v>0</v>
      </c>
      <c r="I427" s="93">
        <f>SUM('2:16'!I427)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SUM('2:16'!O427)</f>
        <v>0</v>
      </c>
      <c r="P427" s="93">
        <f>SUM('2:16'!P427)</f>
        <v>0</v>
      </c>
      <c r="Q427" s="93">
        <f>SUM('2:16'!Q427)</f>
        <v>0</v>
      </c>
      <c r="R427" s="93">
        <f>SUM('2:16'!R427)</f>
        <v>0</v>
      </c>
      <c r="S427" s="93">
        <f>SUM('2:16'!S427)</f>
        <v>0</v>
      </c>
      <c r="T427" s="93">
        <f>SUM('2:16'!T427)</f>
        <v>0</v>
      </c>
      <c r="U427" s="93">
        <f>SUM('2:16'!U427)</f>
        <v>0</v>
      </c>
      <c r="V427" s="196"/>
      <c r="W427" s="33"/>
      <c r="X427" s="93">
        <f>SUM('2:16'!X427)</f>
        <v>0</v>
      </c>
      <c r="Y427" s="93">
        <f>SUM('2:16'!Y427)</f>
        <v>0</v>
      </c>
      <c r="Z427" s="93">
        <f>SUM('2:16'!Z427)</f>
        <v>0</v>
      </c>
      <c r="AA427" s="93">
        <f>SUM('2:16'!AA427)</f>
        <v>0</v>
      </c>
      <c r="AB427" s="73"/>
      <c r="AC427" s="54"/>
      <c r="AD427" s="30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720" t="s">
        <v>86</v>
      </c>
      <c r="B428" s="720"/>
      <c r="C428" s="296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0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SUM('2:16'!G429)</f>
        <v>0</v>
      </c>
      <c r="H429" s="293">
        <f>D429*G429</f>
        <v>0</v>
      </c>
      <c r="I429" s="93">
        <f>SUM('2:16'!I429)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SUM('2:16'!O429)</f>
        <v>0</v>
      </c>
      <c r="P429" s="93">
        <f>SUM('2:16'!P429)</f>
        <v>0</v>
      </c>
      <c r="Q429" s="93">
        <f>SUM('2:16'!Q429)</f>
        <v>0</v>
      </c>
      <c r="R429" s="93">
        <f>SUM('2:16'!R429)</f>
        <v>0</v>
      </c>
      <c r="S429" s="93">
        <f>SUM('2:16'!S429)</f>
        <v>0</v>
      </c>
      <c r="T429" s="93">
        <f>SUM('2:16'!T429)</f>
        <v>0</v>
      </c>
      <c r="U429" s="93">
        <f>SUM('2:16'!U429)</f>
        <v>0</v>
      </c>
      <c r="V429" s="196">
        <f t="shared" ref="V429:V435" si="83">SUM(X429:AA429)</f>
        <v>0</v>
      </c>
      <c r="W429" s="33" t="str">
        <f t="shared" si="80"/>
        <v/>
      </c>
      <c r="X429" s="93">
        <f>SUM('2:16'!X429)</f>
        <v>0</v>
      </c>
      <c r="Y429" s="93">
        <f>SUM('2:16'!Y429)</f>
        <v>0</v>
      </c>
      <c r="Z429" s="93">
        <f>SUM('2:16'!Z429)</f>
        <v>0</v>
      </c>
      <c r="AA429" s="93">
        <f>SUM('2:16'!AA429)</f>
        <v>0</v>
      </c>
      <c r="AB429" s="73"/>
      <c r="AC429" s="54"/>
      <c r="AD429" s="30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SUM('2:16'!G430)</f>
        <v>0</v>
      </c>
      <c r="H430" s="293">
        <f t="shared" ref="H430:H462" si="84">D430*G430</f>
        <v>0</v>
      </c>
      <c r="I430" s="93">
        <f>SUM('2:16'!I430)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SUM('2:16'!O430)</f>
        <v>0</v>
      </c>
      <c r="P430" s="93">
        <f>SUM('2:16'!P430)</f>
        <v>0</v>
      </c>
      <c r="Q430" s="93">
        <f>SUM('2:16'!Q430)</f>
        <v>0</v>
      </c>
      <c r="R430" s="93">
        <f>SUM('2:16'!R430)</f>
        <v>0</v>
      </c>
      <c r="S430" s="93">
        <f>SUM('2:16'!S430)</f>
        <v>0</v>
      </c>
      <c r="T430" s="93">
        <f>SUM('2:16'!T430)</f>
        <v>0</v>
      </c>
      <c r="U430" s="93">
        <f>SUM('2:16'!U430)</f>
        <v>0</v>
      </c>
      <c r="V430" s="196">
        <f t="shared" si="83"/>
        <v>0</v>
      </c>
      <c r="W430" s="33" t="str">
        <f t="shared" si="80"/>
        <v/>
      </c>
      <c r="X430" s="93">
        <f>SUM('2:16'!X430)</f>
        <v>0</v>
      </c>
      <c r="Y430" s="93">
        <f>SUM('2:16'!Y430)</f>
        <v>0</v>
      </c>
      <c r="Z430" s="93">
        <f>SUM('2:16'!Z430)</f>
        <v>0</v>
      </c>
      <c r="AA430" s="93">
        <f>SUM('2:16'!AA430)</f>
        <v>0</v>
      </c>
      <c r="AB430" s="73"/>
      <c r="AC430" s="54"/>
      <c r="AD430" s="30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SUM('2:16'!G431)</f>
        <v>0</v>
      </c>
      <c r="H431" s="293">
        <f t="shared" si="84"/>
        <v>0</v>
      </c>
      <c r="I431" s="93">
        <f>SUM('2:16'!I431)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SUM('2:16'!O431)</f>
        <v>0</v>
      </c>
      <c r="P431" s="93">
        <f>SUM('2:16'!P431)</f>
        <v>0</v>
      </c>
      <c r="Q431" s="93">
        <f>SUM('2:16'!Q431)</f>
        <v>0</v>
      </c>
      <c r="R431" s="93">
        <f>SUM('2:16'!R431)</f>
        <v>0</v>
      </c>
      <c r="S431" s="93">
        <f>SUM('2:16'!S431)</f>
        <v>0</v>
      </c>
      <c r="T431" s="93">
        <f>SUM('2:16'!T431)</f>
        <v>0</v>
      </c>
      <c r="U431" s="93">
        <f>SUM('2:16'!U431)</f>
        <v>0</v>
      </c>
      <c r="V431" s="196">
        <f t="shared" si="83"/>
        <v>0</v>
      </c>
      <c r="W431" s="33" t="str">
        <f t="shared" si="80"/>
        <v/>
      </c>
      <c r="X431" s="93">
        <f>SUM('2:16'!X431)</f>
        <v>0</v>
      </c>
      <c r="Y431" s="93">
        <f>SUM('2:16'!Y431)</f>
        <v>0</v>
      </c>
      <c r="Z431" s="93">
        <f>SUM('2:16'!Z431)</f>
        <v>0</v>
      </c>
      <c r="AA431" s="93">
        <f>SUM('2:16'!AA431)</f>
        <v>0</v>
      </c>
      <c r="AB431" s="73"/>
      <c r="AC431" s="54"/>
      <c r="AD431" s="30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SUM('2:16'!G432)</f>
        <v>0</v>
      </c>
      <c r="H432" s="293">
        <f t="shared" si="84"/>
        <v>0</v>
      </c>
      <c r="I432" s="93">
        <f>SUM('2:16'!I432)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SUM('2:16'!O432)</f>
        <v>0</v>
      </c>
      <c r="P432" s="93">
        <f>SUM('2:16'!P432)</f>
        <v>0</v>
      </c>
      <c r="Q432" s="93">
        <f>SUM('2:16'!Q432)</f>
        <v>0</v>
      </c>
      <c r="R432" s="93">
        <f>SUM('2:16'!R432)</f>
        <v>0</v>
      </c>
      <c r="S432" s="93">
        <f>SUM('2:16'!S432)</f>
        <v>0</v>
      </c>
      <c r="T432" s="93">
        <f>SUM('2:16'!T432)</f>
        <v>0</v>
      </c>
      <c r="U432" s="93">
        <f>SUM('2:16'!U432)</f>
        <v>0</v>
      </c>
      <c r="V432" s="196">
        <f t="shared" si="83"/>
        <v>0</v>
      </c>
      <c r="W432" s="33" t="str">
        <f t="shared" si="80"/>
        <v/>
      </c>
      <c r="X432" s="93">
        <f>SUM('2:16'!X432)</f>
        <v>0</v>
      </c>
      <c r="Y432" s="93">
        <f>SUM('2:16'!Y432)</f>
        <v>0</v>
      </c>
      <c r="Z432" s="93">
        <f>SUM('2:16'!Z432)</f>
        <v>0</v>
      </c>
      <c r="AA432" s="93">
        <f>SUM('2:16'!AA432)</f>
        <v>0</v>
      </c>
      <c r="AB432" s="73"/>
      <c r="AC432" s="54"/>
      <c r="AD432" s="30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SUM('2:16'!G433)</f>
        <v>0</v>
      </c>
      <c r="H433" s="293">
        <f t="shared" si="84"/>
        <v>0</v>
      </c>
      <c r="I433" s="93">
        <f>SUM('2:16'!I433)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SUM('2:16'!O433)</f>
        <v>0</v>
      </c>
      <c r="P433" s="93">
        <f>SUM('2:16'!P433)</f>
        <v>0</v>
      </c>
      <c r="Q433" s="93">
        <f>SUM('2:16'!Q433)</f>
        <v>0</v>
      </c>
      <c r="R433" s="93">
        <f>SUM('2:16'!R433)</f>
        <v>0</v>
      </c>
      <c r="S433" s="93">
        <f>SUM('2:16'!S433)</f>
        <v>0</v>
      </c>
      <c r="T433" s="93">
        <f>SUM('2:16'!T433)</f>
        <v>0</v>
      </c>
      <c r="U433" s="93">
        <f>SUM('2:16'!U433)</f>
        <v>0</v>
      </c>
      <c r="V433" s="196">
        <f t="shared" si="83"/>
        <v>0</v>
      </c>
      <c r="W433" s="33" t="str">
        <f t="shared" si="80"/>
        <v/>
      </c>
      <c r="X433" s="93">
        <f>SUM('2:16'!X433)</f>
        <v>0</v>
      </c>
      <c r="Y433" s="93">
        <f>SUM('2:16'!Y433)</f>
        <v>0</v>
      </c>
      <c r="Z433" s="93">
        <f>SUM('2:16'!Z433)</f>
        <v>0</v>
      </c>
      <c r="AA433" s="93">
        <f>SUM('2:16'!AA433)</f>
        <v>0</v>
      </c>
      <c r="AB433" s="73"/>
      <c r="AC433" s="54"/>
      <c r="AD433" s="30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SUM('2:16'!G434)</f>
        <v>0</v>
      </c>
      <c r="H434" s="293">
        <f t="shared" si="84"/>
        <v>0</v>
      </c>
      <c r="I434" s="93">
        <f>SUM('2:16'!I434)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SUM('2:16'!O434)</f>
        <v>0</v>
      </c>
      <c r="P434" s="93">
        <f>SUM('2:16'!P434)</f>
        <v>0</v>
      </c>
      <c r="Q434" s="93">
        <f>SUM('2:16'!Q434)</f>
        <v>0</v>
      </c>
      <c r="R434" s="93">
        <f>SUM('2:16'!R434)</f>
        <v>0</v>
      </c>
      <c r="S434" s="93">
        <f>SUM('2:16'!S434)</f>
        <v>0</v>
      </c>
      <c r="T434" s="93">
        <f>SUM('2:16'!T434)</f>
        <v>0</v>
      </c>
      <c r="U434" s="93">
        <f>SUM('2:16'!U434)</f>
        <v>0</v>
      </c>
      <c r="V434" s="196">
        <f t="shared" si="83"/>
        <v>0</v>
      </c>
      <c r="W434" s="33" t="str">
        <f t="shared" si="80"/>
        <v/>
      </c>
      <c r="X434" s="93">
        <f>SUM('2:16'!X434)</f>
        <v>0</v>
      </c>
      <c r="Y434" s="93">
        <f>SUM('2:16'!Y434)</f>
        <v>0</v>
      </c>
      <c r="Z434" s="93">
        <f>SUM('2:16'!Z434)</f>
        <v>0</v>
      </c>
      <c r="AA434" s="93">
        <f>SUM('2:16'!AA434)</f>
        <v>0</v>
      </c>
      <c r="AB434" s="73"/>
      <c r="AC434" s="54"/>
      <c r="AD434" s="30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SUM('2:16'!G435)</f>
        <v>0</v>
      </c>
      <c r="H435" s="293">
        <f t="shared" si="84"/>
        <v>0</v>
      </c>
      <c r="I435" s="93">
        <f>SUM('2:16'!I435)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SUM('2:16'!O435)</f>
        <v>0</v>
      </c>
      <c r="P435" s="93">
        <f>SUM('2:16'!P435)</f>
        <v>0</v>
      </c>
      <c r="Q435" s="93">
        <f>SUM('2:16'!Q435)</f>
        <v>0</v>
      </c>
      <c r="R435" s="93">
        <f>SUM('2:16'!R435)</f>
        <v>0</v>
      </c>
      <c r="S435" s="93">
        <f>SUM('2:16'!S435)</f>
        <v>0</v>
      </c>
      <c r="T435" s="93">
        <f>SUM('2:16'!T435)</f>
        <v>0</v>
      </c>
      <c r="U435" s="93">
        <f>SUM('2:16'!U435)</f>
        <v>0</v>
      </c>
      <c r="V435" s="196">
        <f t="shared" si="83"/>
        <v>0</v>
      </c>
      <c r="W435" s="33" t="str">
        <f t="shared" si="80"/>
        <v/>
      </c>
      <c r="X435" s="93">
        <f>SUM('2:16'!X435)</f>
        <v>0</v>
      </c>
      <c r="Y435" s="93">
        <f>SUM('2:16'!Y435)</f>
        <v>0</v>
      </c>
      <c r="Z435" s="93">
        <f>SUM('2:16'!Z435)</f>
        <v>0</v>
      </c>
      <c r="AA435" s="93">
        <f>SUM('2:16'!AA435)</f>
        <v>0</v>
      </c>
      <c r="AB435" s="73"/>
      <c r="AC435" s="54"/>
      <c r="AD435" s="30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SUM('2:16'!G436)</f>
        <v>0</v>
      </c>
      <c r="H436" s="293">
        <f t="shared" si="84"/>
        <v>0</v>
      </c>
      <c r="I436" s="93">
        <f>SUM('2:16'!I436)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SUM('2:16'!O436)</f>
        <v>0</v>
      </c>
      <c r="P436" s="93">
        <f>SUM('2:16'!P436)</f>
        <v>0</v>
      </c>
      <c r="Q436" s="93">
        <f>SUM('2:16'!Q436)</f>
        <v>0</v>
      </c>
      <c r="R436" s="93">
        <f>SUM('2:16'!R436)</f>
        <v>0</v>
      </c>
      <c r="S436" s="93">
        <f>SUM('2:16'!S436)</f>
        <v>0</v>
      </c>
      <c r="T436" s="93">
        <f>SUM('2:16'!T436)</f>
        <v>0</v>
      </c>
      <c r="U436" s="93">
        <f>SUM('2:16'!U436)</f>
        <v>0</v>
      </c>
      <c r="V436" s="197"/>
      <c r="W436" s="33"/>
      <c r="X436" s="93">
        <f>SUM('2:16'!X436)</f>
        <v>0</v>
      </c>
      <c r="Y436" s="93">
        <f>SUM('2:16'!Y436)</f>
        <v>0</v>
      </c>
      <c r="Z436" s="93">
        <f>SUM('2:16'!Z436)</f>
        <v>0</v>
      </c>
      <c r="AA436" s="93">
        <f>SUM('2:16'!AA436)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SUM('2:16'!G437)</f>
        <v>0</v>
      </c>
      <c r="H437" s="293">
        <f t="shared" si="84"/>
        <v>0</v>
      </c>
      <c r="I437" s="93">
        <f>SUM('2:16'!I437)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SUM('2:16'!O437)</f>
        <v>0</v>
      </c>
      <c r="P437" s="93">
        <f>SUM('2:16'!P437)</f>
        <v>0</v>
      </c>
      <c r="Q437" s="93">
        <f>SUM('2:16'!Q437)</f>
        <v>0</v>
      </c>
      <c r="R437" s="93">
        <f>SUM('2:16'!R437)</f>
        <v>0</v>
      </c>
      <c r="S437" s="93">
        <f>SUM('2:16'!S437)</f>
        <v>0</v>
      </c>
      <c r="T437" s="93">
        <f>SUM('2:16'!T437)</f>
        <v>0</v>
      </c>
      <c r="U437" s="93">
        <f>SUM('2:16'!U437)</f>
        <v>0</v>
      </c>
      <c r="V437" s="197">
        <f>SUM(X437:AA437)</f>
        <v>0</v>
      </c>
      <c r="W437" s="33" t="str">
        <f>IF(ISERROR(V437/G437),"",V437/G437)</f>
        <v/>
      </c>
      <c r="X437" s="93">
        <f>SUM('2:16'!X437)</f>
        <v>0</v>
      </c>
      <c r="Y437" s="93">
        <f>SUM('2:16'!Y437)</f>
        <v>0</v>
      </c>
      <c r="Z437" s="93">
        <f>SUM('2:16'!Z437)</f>
        <v>0</v>
      </c>
      <c r="AA437" s="93">
        <f>SUM('2:16'!AA437)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SUM('2:16'!G438)</f>
        <v>0</v>
      </c>
      <c r="H438" s="293">
        <f t="shared" si="84"/>
        <v>0</v>
      </c>
      <c r="I438" s="93">
        <f>SUM('2:16'!I438)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SUM('2:16'!O438)</f>
        <v>0</v>
      </c>
      <c r="P438" s="93">
        <f>SUM('2:16'!P438)</f>
        <v>0</v>
      </c>
      <c r="Q438" s="93">
        <f>SUM('2:16'!Q438)</f>
        <v>0</v>
      </c>
      <c r="R438" s="93">
        <f>SUM('2:16'!R438)</f>
        <v>0</v>
      </c>
      <c r="S438" s="93">
        <f>SUM('2:16'!S438)</f>
        <v>0</v>
      </c>
      <c r="T438" s="93">
        <f>SUM('2:16'!T438)</f>
        <v>0</v>
      </c>
      <c r="U438" s="93">
        <f>SUM('2:16'!U438)</f>
        <v>0</v>
      </c>
      <c r="V438" s="197">
        <f>SUM(X438:AA438)</f>
        <v>0</v>
      </c>
      <c r="W438" s="33" t="str">
        <f>IF(ISERROR(V438/G438),"",V438/G438)</f>
        <v/>
      </c>
      <c r="X438" s="93">
        <f>SUM('2:16'!X438)</f>
        <v>0</v>
      </c>
      <c r="Y438" s="93">
        <f>SUM('2:16'!Y438)</f>
        <v>0</v>
      </c>
      <c r="Z438" s="93">
        <f>SUM('2:16'!Z438)</f>
        <v>0</v>
      </c>
      <c r="AA438" s="93">
        <f>SUM('2:16'!AA438)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SUM('2:16'!G439)</f>
        <v>0</v>
      </c>
      <c r="H439" s="293">
        <f t="shared" si="84"/>
        <v>0</v>
      </c>
      <c r="I439" s="93">
        <f>SUM('2:16'!I439)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SUM('2:16'!O439)</f>
        <v>0</v>
      </c>
      <c r="P439" s="93">
        <f>SUM('2:16'!P439)</f>
        <v>0</v>
      </c>
      <c r="Q439" s="93">
        <f>SUM('2:16'!Q439)</f>
        <v>0</v>
      </c>
      <c r="R439" s="93">
        <f>SUM('2:16'!R439)</f>
        <v>0</v>
      </c>
      <c r="S439" s="93">
        <f>SUM('2:16'!S439)</f>
        <v>0</v>
      </c>
      <c r="T439" s="93">
        <f>SUM('2:16'!T439)</f>
        <v>0</v>
      </c>
      <c r="U439" s="93">
        <f>SUM('2:16'!U439)</f>
        <v>0</v>
      </c>
      <c r="V439" s="197">
        <f>SUM(X439:AA439)</f>
        <v>0</v>
      </c>
      <c r="W439" s="33" t="str">
        <f>IF(ISERROR(V439/G439),"",V439/G439)</f>
        <v/>
      </c>
      <c r="X439" s="93">
        <f>SUM('2:16'!X439)</f>
        <v>0</v>
      </c>
      <c r="Y439" s="93">
        <f>SUM('2:16'!Y439)</f>
        <v>0</v>
      </c>
      <c r="Z439" s="93">
        <f>SUM('2:16'!Z439)</f>
        <v>0</v>
      </c>
      <c r="AA439" s="93">
        <f>SUM('2:16'!AA439)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SUM('2:16'!G440)</f>
        <v>0</v>
      </c>
      <c r="H440" s="293">
        <f t="shared" si="84"/>
        <v>0</v>
      </c>
      <c r="I440" s="93">
        <f>SUM('2:16'!I440)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SUM('2:16'!O440)</f>
        <v>0</v>
      </c>
      <c r="P440" s="93">
        <f>SUM('2:16'!P440)</f>
        <v>0</v>
      </c>
      <c r="Q440" s="93">
        <f>SUM('2:16'!Q440)</f>
        <v>0</v>
      </c>
      <c r="R440" s="93">
        <f>SUM('2:16'!R440)</f>
        <v>0</v>
      </c>
      <c r="S440" s="93">
        <f>SUM('2:16'!S440)</f>
        <v>0</v>
      </c>
      <c r="T440" s="93">
        <f>SUM('2:16'!T440)</f>
        <v>0</v>
      </c>
      <c r="U440" s="93">
        <f>SUM('2:16'!U440)</f>
        <v>0</v>
      </c>
      <c r="V440" s="197">
        <f>SUM(X440:AA440)</f>
        <v>0</v>
      </c>
      <c r="W440" s="33" t="str">
        <f>IF(ISERROR(V440/G440),"",V440/G440)</f>
        <v/>
      </c>
      <c r="X440" s="93">
        <f>SUM('2:16'!X440)</f>
        <v>0</v>
      </c>
      <c r="Y440" s="93">
        <f>SUM('2:16'!Y440)</f>
        <v>0</v>
      </c>
      <c r="Z440" s="93">
        <f>SUM('2:16'!Z440)</f>
        <v>0</v>
      </c>
      <c r="AA440" s="93">
        <f>SUM('2:16'!AA440)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SUM('2:16'!G441)</f>
        <v>0</v>
      </c>
      <c r="H441" s="293">
        <f t="shared" si="84"/>
        <v>0</v>
      </c>
      <c r="I441" s="93">
        <f>SUM('2:16'!I441)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SUM('2:16'!O441)</f>
        <v>0</v>
      </c>
      <c r="P441" s="93">
        <f>SUM('2:16'!P441)</f>
        <v>0</v>
      </c>
      <c r="Q441" s="93">
        <f>SUM('2:16'!Q441)</f>
        <v>0</v>
      </c>
      <c r="R441" s="93">
        <f>SUM('2:16'!R441)</f>
        <v>0</v>
      </c>
      <c r="S441" s="93">
        <f>SUM('2:16'!S441)</f>
        <v>0</v>
      </c>
      <c r="T441" s="93">
        <f>SUM('2:16'!T441)</f>
        <v>0</v>
      </c>
      <c r="U441" s="93">
        <f>SUM('2:16'!U441)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SUM('2:16'!X441)</f>
        <v>0</v>
      </c>
      <c r="Y441" s="93">
        <f>SUM('2:16'!Y441)</f>
        <v>0</v>
      </c>
      <c r="Z441" s="93">
        <f>SUM('2:16'!Z441)</f>
        <v>0</v>
      </c>
      <c r="AA441" s="93">
        <f>SUM('2:16'!AA441)</f>
        <v>0</v>
      </c>
      <c r="AB441" s="73"/>
      <c r="AC441" s="54"/>
      <c r="AD441" s="30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SUM('2:16'!G442)</f>
        <v>0</v>
      </c>
      <c r="H442" s="293">
        <f t="shared" si="84"/>
        <v>0</v>
      </c>
      <c r="I442" s="93">
        <f>SUM('2:16'!I442)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SUM('2:16'!O442)</f>
        <v>0</v>
      </c>
      <c r="P442" s="93">
        <f>SUM('2:16'!P442)</f>
        <v>0</v>
      </c>
      <c r="Q442" s="93">
        <f>SUM('2:16'!Q442)</f>
        <v>0</v>
      </c>
      <c r="R442" s="93">
        <f>SUM('2:16'!R442)</f>
        <v>0</v>
      </c>
      <c r="S442" s="93">
        <f>SUM('2:16'!S442)</f>
        <v>0</v>
      </c>
      <c r="T442" s="93">
        <f>SUM('2:16'!T442)</f>
        <v>0</v>
      </c>
      <c r="U442" s="93">
        <f>SUM('2:16'!U442)</f>
        <v>0</v>
      </c>
      <c r="V442" s="196">
        <f t="shared" si="87"/>
        <v>0</v>
      </c>
      <c r="W442" s="33" t="str">
        <f t="shared" si="88"/>
        <v/>
      </c>
      <c r="X442" s="93">
        <f>SUM('2:16'!X442)</f>
        <v>0</v>
      </c>
      <c r="Y442" s="93">
        <f>SUM('2:16'!Y442)</f>
        <v>0</v>
      </c>
      <c r="Z442" s="93">
        <f>SUM('2:16'!Z442)</f>
        <v>0</v>
      </c>
      <c r="AA442" s="93">
        <f>SUM('2:16'!AA442)</f>
        <v>0</v>
      </c>
      <c r="AB442" s="73"/>
      <c r="AC442" s="54"/>
      <c r="AD442" s="30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SUM('2:16'!G443)</f>
        <v>0</v>
      </c>
      <c r="H443" s="293">
        <f t="shared" si="84"/>
        <v>0</v>
      </c>
      <c r="I443" s="93">
        <f>SUM('2:16'!I443)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SUM('2:16'!O443)</f>
        <v>0</v>
      </c>
      <c r="P443" s="93">
        <f>SUM('2:16'!P443)</f>
        <v>0</v>
      </c>
      <c r="Q443" s="93">
        <f>SUM('2:16'!Q443)</f>
        <v>0</v>
      </c>
      <c r="R443" s="93">
        <f>SUM('2:16'!R443)</f>
        <v>0</v>
      </c>
      <c r="S443" s="93">
        <f>SUM('2:16'!S443)</f>
        <v>0</v>
      </c>
      <c r="T443" s="93">
        <f>SUM('2:16'!T443)</f>
        <v>0</v>
      </c>
      <c r="U443" s="93">
        <f>SUM('2:16'!U443)</f>
        <v>0</v>
      </c>
      <c r="V443" s="196">
        <f t="shared" si="87"/>
        <v>0</v>
      </c>
      <c r="W443" s="33" t="str">
        <f t="shared" si="88"/>
        <v/>
      </c>
      <c r="X443" s="93">
        <f>SUM('2:16'!X443)</f>
        <v>0</v>
      </c>
      <c r="Y443" s="93">
        <f>SUM('2:16'!Y443)</f>
        <v>0</v>
      </c>
      <c r="Z443" s="93">
        <f>SUM('2:16'!Z443)</f>
        <v>0</v>
      </c>
      <c r="AA443" s="93">
        <f>SUM('2:16'!AA443)</f>
        <v>0</v>
      </c>
      <c r="AB443" s="73"/>
      <c r="AC443" s="54"/>
      <c r="AD443" s="30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SUM('2:16'!G444)</f>
        <v>0</v>
      </c>
      <c r="H444" s="293">
        <f t="shared" si="84"/>
        <v>0</v>
      </c>
      <c r="I444" s="93">
        <f>SUM('2:16'!I444)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SUM('2:16'!O444)</f>
        <v>0</v>
      </c>
      <c r="P444" s="93">
        <f>SUM('2:16'!P444)</f>
        <v>0</v>
      </c>
      <c r="Q444" s="93">
        <f>SUM('2:16'!Q444)</f>
        <v>0</v>
      </c>
      <c r="R444" s="93">
        <f>SUM('2:16'!R444)</f>
        <v>0</v>
      </c>
      <c r="S444" s="93">
        <f>SUM('2:16'!S444)</f>
        <v>0</v>
      </c>
      <c r="T444" s="93">
        <f>SUM('2:16'!T444)</f>
        <v>0</v>
      </c>
      <c r="U444" s="93">
        <f>SUM('2:16'!U444)</f>
        <v>0</v>
      </c>
      <c r="V444" s="196">
        <f t="shared" si="87"/>
        <v>0</v>
      </c>
      <c r="W444" s="33" t="str">
        <f t="shared" si="88"/>
        <v/>
      </c>
      <c r="X444" s="93">
        <f>SUM('2:16'!X444)</f>
        <v>0</v>
      </c>
      <c r="Y444" s="93">
        <f>SUM('2:16'!Y444)</f>
        <v>0</v>
      </c>
      <c r="Z444" s="93">
        <f>SUM('2:16'!Z444)</f>
        <v>0</v>
      </c>
      <c r="AA444" s="93">
        <f>SUM('2:16'!AA444)</f>
        <v>0</v>
      </c>
      <c r="AB444" s="73"/>
      <c r="AC444" s="54"/>
      <c r="AD444" s="30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SUM('2:16'!G445)</f>
        <v>0</v>
      </c>
      <c r="H445" s="293">
        <f t="shared" si="84"/>
        <v>0</v>
      </c>
      <c r="I445" s="93">
        <f>SUM('2:16'!I445)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SUM('2:16'!O445)</f>
        <v>0</v>
      </c>
      <c r="P445" s="93">
        <f>SUM('2:16'!P445)</f>
        <v>0</v>
      </c>
      <c r="Q445" s="93">
        <f>SUM('2:16'!Q445)</f>
        <v>0</v>
      </c>
      <c r="R445" s="93">
        <f>SUM('2:16'!R445)</f>
        <v>0</v>
      </c>
      <c r="S445" s="93">
        <f>SUM('2:16'!S445)</f>
        <v>0</v>
      </c>
      <c r="T445" s="93">
        <f>SUM('2:16'!T445)</f>
        <v>0</v>
      </c>
      <c r="U445" s="93">
        <f>SUM('2:16'!U445)</f>
        <v>0</v>
      </c>
      <c r="V445" s="196">
        <f t="shared" si="87"/>
        <v>0</v>
      </c>
      <c r="W445" s="33" t="str">
        <f t="shared" si="88"/>
        <v/>
      </c>
      <c r="X445" s="93">
        <f>SUM('2:16'!X445)</f>
        <v>0</v>
      </c>
      <c r="Y445" s="93">
        <f>SUM('2:16'!Y445)</f>
        <v>0</v>
      </c>
      <c r="Z445" s="93">
        <f>SUM('2:16'!Z445)</f>
        <v>0</v>
      </c>
      <c r="AA445" s="93">
        <f>SUM('2:16'!AA445)</f>
        <v>0</v>
      </c>
      <c r="AB445" s="73"/>
      <c r="AC445" s="54"/>
      <c r="AD445" s="30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SUM('2:16'!G446)</f>
        <v>0</v>
      </c>
      <c r="H446" s="293">
        <f t="shared" si="84"/>
        <v>0</v>
      </c>
      <c r="I446" s="93">
        <f>SUM('2:16'!I446)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SUM('2:16'!O446)</f>
        <v>0</v>
      </c>
      <c r="P446" s="93">
        <f>SUM('2:16'!P446)</f>
        <v>0</v>
      </c>
      <c r="Q446" s="93">
        <f>SUM('2:16'!Q446)</f>
        <v>0</v>
      </c>
      <c r="R446" s="93">
        <f>SUM('2:16'!R446)</f>
        <v>0</v>
      </c>
      <c r="S446" s="93">
        <f>SUM('2:16'!S446)</f>
        <v>0</v>
      </c>
      <c r="T446" s="93">
        <f>SUM('2:16'!T446)</f>
        <v>0</v>
      </c>
      <c r="U446" s="93">
        <f>SUM('2:16'!U446)</f>
        <v>0</v>
      </c>
      <c r="V446" s="196">
        <f t="shared" si="87"/>
        <v>0</v>
      </c>
      <c r="W446" s="33" t="str">
        <f t="shared" si="88"/>
        <v/>
      </c>
      <c r="X446" s="93">
        <f>SUM('2:16'!X446)</f>
        <v>0</v>
      </c>
      <c r="Y446" s="93">
        <f>SUM('2:16'!Y446)</f>
        <v>0</v>
      </c>
      <c r="Z446" s="93">
        <f>SUM('2:16'!Z446)</f>
        <v>0</v>
      </c>
      <c r="AA446" s="93">
        <f>SUM('2:16'!AA446)</f>
        <v>0</v>
      </c>
      <c r="AB446" s="73"/>
      <c r="AC446" s="54"/>
      <c r="AD446" s="30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SUM('2:16'!G447)</f>
        <v>0</v>
      </c>
      <c r="H447" s="293">
        <f t="shared" si="84"/>
        <v>0</v>
      </c>
      <c r="I447" s="93">
        <f>SUM('2:16'!I447)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SUM('2:16'!O447)</f>
        <v>0</v>
      </c>
      <c r="P447" s="93">
        <f>SUM('2:16'!P447)</f>
        <v>0</v>
      </c>
      <c r="Q447" s="93">
        <f>SUM('2:16'!Q447)</f>
        <v>0</v>
      </c>
      <c r="R447" s="93">
        <f>SUM('2:16'!R447)</f>
        <v>0</v>
      </c>
      <c r="S447" s="93">
        <f>SUM('2:16'!S447)</f>
        <v>0</v>
      </c>
      <c r="T447" s="93">
        <f>SUM('2:16'!T447)</f>
        <v>0</v>
      </c>
      <c r="U447" s="93">
        <f>SUM('2:16'!U447)</f>
        <v>0</v>
      </c>
      <c r="V447" s="196">
        <f t="shared" si="87"/>
        <v>0</v>
      </c>
      <c r="W447" s="33" t="str">
        <f t="shared" si="88"/>
        <v/>
      </c>
      <c r="X447" s="93">
        <f>SUM('2:16'!X447)</f>
        <v>0</v>
      </c>
      <c r="Y447" s="93">
        <f>SUM('2:16'!Y447)</f>
        <v>0</v>
      </c>
      <c r="Z447" s="93">
        <f>SUM('2:16'!Z447)</f>
        <v>0</v>
      </c>
      <c r="AA447" s="93">
        <f>SUM('2:16'!AA447)</f>
        <v>0</v>
      </c>
      <c r="AB447" s="73"/>
      <c r="AC447" s="54"/>
      <c r="AD447" s="30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SUM('2:16'!G448)</f>
        <v>0</v>
      </c>
      <c r="H448" s="293">
        <f t="shared" si="84"/>
        <v>0</v>
      </c>
      <c r="I448" s="93">
        <f>SUM('2:16'!I448)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SUM('2:16'!O448)</f>
        <v>0</v>
      </c>
      <c r="P448" s="93">
        <f>SUM('2:16'!P448)</f>
        <v>0</v>
      </c>
      <c r="Q448" s="93">
        <f>SUM('2:16'!Q448)</f>
        <v>0</v>
      </c>
      <c r="R448" s="93">
        <f>SUM('2:16'!R448)</f>
        <v>0</v>
      </c>
      <c r="S448" s="93">
        <f>SUM('2:16'!S448)</f>
        <v>0</v>
      </c>
      <c r="T448" s="93">
        <f>SUM('2:16'!T448)</f>
        <v>0</v>
      </c>
      <c r="U448" s="93">
        <f>SUM('2:16'!U448)</f>
        <v>0</v>
      </c>
      <c r="V448" s="196">
        <f t="shared" si="87"/>
        <v>0</v>
      </c>
      <c r="W448" s="33" t="str">
        <f t="shared" si="88"/>
        <v/>
      </c>
      <c r="X448" s="93">
        <f>SUM('2:16'!X448)</f>
        <v>0</v>
      </c>
      <c r="Y448" s="93">
        <f>SUM('2:16'!Y448)</f>
        <v>0</v>
      </c>
      <c r="Z448" s="93">
        <f>SUM('2:16'!Z448)</f>
        <v>0</v>
      </c>
      <c r="AA448" s="93">
        <f>SUM('2:16'!AA448)</f>
        <v>0</v>
      </c>
      <c r="AB448" s="73"/>
      <c r="AC448" s="54"/>
      <c r="AD448" s="30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394</v>
      </c>
      <c r="C449" s="177" t="s">
        <v>396</v>
      </c>
      <c r="D449" s="17">
        <v>5</v>
      </c>
      <c r="E449" s="17"/>
      <c r="F449" s="6"/>
      <c r="G449" s="93">
        <f>SUM('2:16'!G449)</f>
        <v>0</v>
      </c>
      <c r="H449" s="293">
        <f t="shared" si="84"/>
        <v>0</v>
      </c>
      <c r="I449" s="93">
        <f>SUM('2:16'!I449)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SUM('2:16'!O449)</f>
        <v>0</v>
      </c>
      <c r="P449" s="93">
        <f>SUM('2:16'!P449)</f>
        <v>0</v>
      </c>
      <c r="Q449" s="93">
        <f>SUM('2:16'!Q449)</f>
        <v>0</v>
      </c>
      <c r="R449" s="93">
        <f>SUM('2:16'!R449)</f>
        <v>0</v>
      </c>
      <c r="S449" s="93">
        <f>SUM('2:16'!S449)</f>
        <v>0</v>
      </c>
      <c r="T449" s="93">
        <f>SUM('2:16'!T449)</f>
        <v>0</v>
      </c>
      <c r="U449" s="93">
        <f>SUM('2:16'!U449)</f>
        <v>0</v>
      </c>
      <c r="V449" s="196"/>
      <c r="W449" s="33"/>
      <c r="X449" s="93">
        <f>SUM('2:16'!X449)</f>
        <v>0</v>
      </c>
      <c r="Y449" s="93">
        <f>SUM('2:16'!Y449)</f>
        <v>0</v>
      </c>
      <c r="Z449" s="93">
        <f>SUM('2:16'!Z449)</f>
        <v>0</v>
      </c>
      <c r="AA449" s="93">
        <f>SUM('2:16'!AA449)</f>
        <v>0</v>
      </c>
      <c r="AB449" s="73"/>
      <c r="AC449" s="54"/>
      <c r="AD449" s="30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403</v>
      </c>
      <c r="D450" s="17">
        <v>5</v>
      </c>
      <c r="E450" s="17"/>
      <c r="F450" s="6"/>
      <c r="G450" s="93">
        <f>SUM('2:16'!G450)</f>
        <v>0</v>
      </c>
      <c r="H450" s="293">
        <f t="shared" si="84"/>
        <v>0</v>
      </c>
      <c r="I450" s="93">
        <f>SUM('2:16'!I450)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SUM('2:16'!O450)</f>
        <v>0</v>
      </c>
      <c r="P450" s="93">
        <f>SUM('2:16'!P450)</f>
        <v>0</v>
      </c>
      <c r="Q450" s="93">
        <f>SUM('2:16'!Q450)</f>
        <v>0</v>
      </c>
      <c r="R450" s="93">
        <f>SUM('2:16'!R450)</f>
        <v>0</v>
      </c>
      <c r="S450" s="93">
        <f>SUM('2:16'!S450)</f>
        <v>0</v>
      </c>
      <c r="T450" s="93">
        <f>SUM('2:16'!T450)</f>
        <v>0</v>
      </c>
      <c r="U450" s="93">
        <f>SUM('2:16'!U450)</f>
        <v>0</v>
      </c>
      <c r="V450" s="196"/>
      <c r="W450" s="33"/>
      <c r="X450" s="93">
        <f>SUM('2:16'!X450)</f>
        <v>0</v>
      </c>
      <c r="Y450" s="93">
        <f>SUM('2:16'!Y450)</f>
        <v>0</v>
      </c>
      <c r="Z450" s="93">
        <f>SUM('2:16'!Z450)</f>
        <v>0</v>
      </c>
      <c r="AA450" s="93">
        <f>SUM('2:16'!AA450)</f>
        <v>0</v>
      </c>
      <c r="AB450" s="73"/>
      <c r="AC450" s="54"/>
      <c r="AD450" s="30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406</v>
      </c>
      <c r="D451" s="17">
        <v>5</v>
      </c>
      <c r="E451" s="17"/>
      <c r="F451" s="6"/>
      <c r="G451" s="93">
        <f>SUM('2:16'!G451)</f>
        <v>0</v>
      </c>
      <c r="H451" s="293">
        <f t="shared" si="84"/>
        <v>0</v>
      </c>
      <c r="I451" s="93">
        <f>SUM('2:16'!I451)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SUM('2:16'!O451)</f>
        <v>0</v>
      </c>
      <c r="P451" s="93">
        <f>SUM('2:16'!P451)</f>
        <v>0</v>
      </c>
      <c r="Q451" s="93">
        <f>SUM('2:16'!Q451)</f>
        <v>0</v>
      </c>
      <c r="R451" s="93">
        <f>SUM('2:16'!R451)</f>
        <v>0</v>
      </c>
      <c r="S451" s="93">
        <f>SUM('2:16'!S451)</f>
        <v>0</v>
      </c>
      <c r="T451" s="93">
        <f>SUM('2:16'!T451)</f>
        <v>0</v>
      </c>
      <c r="U451" s="93">
        <f>SUM('2:16'!U451)</f>
        <v>0</v>
      </c>
      <c r="V451" s="196"/>
      <c r="W451" s="33"/>
      <c r="X451" s="93">
        <f>SUM('2:16'!X451)</f>
        <v>0</v>
      </c>
      <c r="Y451" s="93">
        <f>SUM('2:16'!Y451)</f>
        <v>0</v>
      </c>
      <c r="Z451" s="93">
        <f>SUM('2:16'!Z451)</f>
        <v>0</v>
      </c>
      <c r="AA451" s="93">
        <f>SUM('2:16'!AA451)</f>
        <v>0</v>
      </c>
      <c r="AB451" s="73"/>
      <c r="AC451" s="54"/>
      <c r="AD451" s="30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352</v>
      </c>
      <c r="C452" s="177" t="s">
        <v>373</v>
      </c>
      <c r="D452" s="17">
        <v>5</v>
      </c>
      <c r="E452" s="17"/>
      <c r="F452" s="6"/>
      <c r="G452" s="93">
        <f>SUM('2:16'!G452)</f>
        <v>0</v>
      </c>
      <c r="H452" s="293">
        <f t="shared" si="84"/>
        <v>0</v>
      </c>
      <c r="I452" s="93">
        <f>SUM('2:16'!I452)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SUM('2:16'!O452)</f>
        <v>0</v>
      </c>
      <c r="P452" s="93">
        <f>SUM('2:16'!P452)</f>
        <v>0</v>
      </c>
      <c r="Q452" s="93">
        <f>SUM('2:16'!Q452)</f>
        <v>0</v>
      </c>
      <c r="R452" s="93">
        <f>SUM('2:16'!R452)</f>
        <v>0</v>
      </c>
      <c r="S452" s="93">
        <f>SUM('2:16'!S452)</f>
        <v>0</v>
      </c>
      <c r="T452" s="93">
        <f>SUM('2:16'!T452)</f>
        <v>0</v>
      </c>
      <c r="U452" s="93">
        <f>SUM('2:16'!U452)</f>
        <v>0</v>
      </c>
      <c r="V452" s="196"/>
      <c r="W452" s="33"/>
      <c r="X452" s="93">
        <f>SUM('2:16'!X452)</f>
        <v>0</v>
      </c>
      <c r="Y452" s="93">
        <f>SUM('2:16'!Y452)</f>
        <v>0</v>
      </c>
      <c r="Z452" s="93">
        <f>SUM('2:16'!Z452)</f>
        <v>0</v>
      </c>
      <c r="AA452" s="93">
        <f>SUM('2:16'!AA452)</f>
        <v>0</v>
      </c>
      <c r="AB452" s="73"/>
      <c r="AC452" s="54"/>
      <c r="AD452" s="30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SUM('2:16'!G453)</f>
        <v>0</v>
      </c>
      <c r="H453" s="293">
        <f t="shared" si="84"/>
        <v>0</v>
      </c>
      <c r="I453" s="93">
        <f>SUM('2:16'!I453)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SUM('2:16'!O453)</f>
        <v>0</v>
      </c>
      <c r="P453" s="93">
        <f>SUM('2:16'!P453)</f>
        <v>0</v>
      </c>
      <c r="Q453" s="93">
        <f>SUM('2:16'!Q453)</f>
        <v>0</v>
      </c>
      <c r="R453" s="93">
        <f>SUM('2:16'!R453)</f>
        <v>0</v>
      </c>
      <c r="S453" s="93">
        <f>SUM('2:16'!S453)</f>
        <v>0</v>
      </c>
      <c r="T453" s="93">
        <f>SUM('2:16'!T453)</f>
        <v>0</v>
      </c>
      <c r="U453" s="93">
        <f>SUM('2:16'!U453)</f>
        <v>0</v>
      </c>
      <c r="V453" s="196"/>
      <c r="W453" s="33"/>
      <c r="X453" s="93">
        <f>SUM('2:16'!X453)</f>
        <v>0</v>
      </c>
      <c r="Y453" s="93">
        <f>SUM('2:16'!Y453)</f>
        <v>0</v>
      </c>
      <c r="Z453" s="93">
        <f>SUM('2:16'!Z453)</f>
        <v>0</v>
      </c>
      <c r="AA453" s="93">
        <f>SUM('2:16'!AA453)</f>
        <v>0</v>
      </c>
      <c r="AB453" s="73"/>
      <c r="AC453" s="54"/>
      <c r="AD453" s="30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SUM('2:16'!G454)</f>
        <v>0</v>
      </c>
      <c r="H454" s="293">
        <f t="shared" si="84"/>
        <v>0</v>
      </c>
      <c r="I454" s="93">
        <f>SUM('2:16'!I454)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SUM('2:16'!O454)</f>
        <v>0</v>
      </c>
      <c r="P454" s="93">
        <f>SUM('2:16'!P454)</f>
        <v>0</v>
      </c>
      <c r="Q454" s="93">
        <f>SUM('2:16'!Q454)</f>
        <v>0</v>
      </c>
      <c r="R454" s="93">
        <f>SUM('2:16'!R454)</f>
        <v>0</v>
      </c>
      <c r="S454" s="93">
        <f>SUM('2:16'!S454)</f>
        <v>0</v>
      </c>
      <c r="T454" s="93">
        <f>SUM('2:16'!T454)</f>
        <v>0</v>
      </c>
      <c r="U454" s="93">
        <f>SUM('2:16'!U454)</f>
        <v>0</v>
      </c>
      <c r="V454" s="196"/>
      <c r="W454" s="33"/>
      <c r="X454" s="93">
        <f>SUM('2:16'!X454)</f>
        <v>0</v>
      </c>
      <c r="Y454" s="93">
        <f>SUM('2:16'!Y454)</f>
        <v>0</v>
      </c>
      <c r="Z454" s="93">
        <f>SUM('2:16'!Z454)</f>
        <v>0</v>
      </c>
      <c r="AA454" s="93">
        <f>SUM('2:16'!AA454)</f>
        <v>0</v>
      </c>
      <c r="AB454" s="73"/>
      <c r="AC454" s="54"/>
      <c r="AD454" s="30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SUM('2:16'!G455)</f>
        <v>0</v>
      </c>
      <c r="H455" s="293">
        <f t="shared" si="84"/>
        <v>0</v>
      </c>
      <c r="I455" s="93">
        <f>SUM('2:16'!I455)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SUM('2:16'!O455)</f>
        <v>0</v>
      </c>
      <c r="P455" s="93">
        <f>SUM('2:16'!P455)</f>
        <v>0</v>
      </c>
      <c r="Q455" s="93">
        <f>SUM('2:16'!Q455)</f>
        <v>0</v>
      </c>
      <c r="R455" s="93">
        <f>SUM('2:16'!R455)</f>
        <v>0</v>
      </c>
      <c r="S455" s="93">
        <f>SUM('2:16'!S455)</f>
        <v>0</v>
      </c>
      <c r="T455" s="93">
        <f>SUM('2:16'!T455)</f>
        <v>0</v>
      </c>
      <c r="U455" s="93">
        <f>SUM('2:16'!U455)</f>
        <v>0</v>
      </c>
      <c r="V455" s="196">
        <f>SUM(X455:AA455)</f>
        <v>0</v>
      </c>
      <c r="W455" s="33" t="str">
        <f>IF(ISERROR(V455/G455),"",V455/G455)</f>
        <v/>
      </c>
      <c r="X455" s="93">
        <f>SUM('2:16'!X455)</f>
        <v>0</v>
      </c>
      <c r="Y455" s="93">
        <f>SUM('2:16'!Y455)</f>
        <v>0</v>
      </c>
      <c r="Z455" s="93">
        <f>SUM('2:16'!Z455)</f>
        <v>0</v>
      </c>
      <c r="AA455" s="93">
        <f>SUM('2:16'!AA455)</f>
        <v>0</v>
      </c>
      <c r="AB455" s="73"/>
      <c r="AC455" s="54"/>
      <c r="AD455" s="30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SUM('2:16'!G456)</f>
        <v>0</v>
      </c>
      <c r="H456" s="293">
        <f t="shared" si="84"/>
        <v>0</v>
      </c>
      <c r="I456" s="93">
        <f>SUM('2:16'!I456)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SUM('2:16'!O456)</f>
        <v>0</v>
      </c>
      <c r="P456" s="93">
        <f>SUM('2:16'!P456)</f>
        <v>0</v>
      </c>
      <c r="Q456" s="93">
        <f>SUM('2:16'!Q456)</f>
        <v>0</v>
      </c>
      <c r="R456" s="93">
        <f>SUM('2:16'!R456)</f>
        <v>0</v>
      </c>
      <c r="S456" s="93">
        <f>SUM('2:16'!S456)</f>
        <v>0</v>
      </c>
      <c r="T456" s="93">
        <f>SUM('2:16'!T456)</f>
        <v>0</v>
      </c>
      <c r="U456" s="93">
        <f>SUM('2:16'!U456)</f>
        <v>0</v>
      </c>
      <c r="V456" s="196">
        <f>SUM(X456:AA456)</f>
        <v>0</v>
      </c>
      <c r="W456" s="33" t="str">
        <f>IF(ISERROR(V456/G456),"",V456/G456)</f>
        <v/>
      </c>
      <c r="X456" s="93">
        <f>SUM('2:16'!X456)</f>
        <v>0</v>
      </c>
      <c r="Y456" s="93">
        <f>SUM('2:16'!Y456)</f>
        <v>0</v>
      </c>
      <c r="Z456" s="93">
        <f>SUM('2:16'!Z456)</f>
        <v>0</v>
      </c>
      <c r="AA456" s="93">
        <f>SUM('2:16'!AA456)</f>
        <v>0</v>
      </c>
      <c r="AB456" s="73"/>
      <c r="AC456" s="54"/>
      <c r="AD456" s="30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420</v>
      </c>
      <c r="D457" s="17"/>
      <c r="E457" s="17"/>
      <c r="F457" s="6"/>
      <c r="G457" s="93">
        <f>SUM('2:16'!G457)</f>
        <v>0</v>
      </c>
      <c r="H457" s="293">
        <f t="shared" si="84"/>
        <v>0</v>
      </c>
      <c r="I457" s="93">
        <f>SUM('2:16'!I457)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0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421</v>
      </c>
      <c r="D458" s="17"/>
      <c r="E458" s="17"/>
      <c r="F458" s="6"/>
      <c r="G458" s="93">
        <f>SUM('2:16'!G458)</f>
        <v>0</v>
      </c>
      <c r="H458" s="293">
        <f t="shared" si="84"/>
        <v>0</v>
      </c>
      <c r="I458" s="93">
        <f>SUM('2:16'!I458)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0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SUM('2:16'!G459)</f>
        <v>0</v>
      </c>
      <c r="H459" s="293">
        <f t="shared" si="84"/>
        <v>0</v>
      </c>
      <c r="I459" s="93">
        <f>SUM('2:16'!I459)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0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SUM('2:16'!G460)</f>
        <v>0</v>
      </c>
      <c r="H460" s="293">
        <f t="shared" si="84"/>
        <v>0</v>
      </c>
      <c r="I460" s="93">
        <f>SUM('2:16'!I460)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SUM('2:16'!O460)</f>
        <v>0</v>
      </c>
      <c r="P460" s="93">
        <f>SUM('2:16'!P460)</f>
        <v>0</v>
      </c>
      <c r="Q460" s="93">
        <f>SUM('2:16'!Q460)</f>
        <v>0</v>
      </c>
      <c r="R460" s="93">
        <f>SUM('2:16'!R460)</f>
        <v>0</v>
      </c>
      <c r="S460" s="93">
        <f>SUM('2:16'!S460)</f>
        <v>0</v>
      </c>
      <c r="T460" s="93">
        <f>SUM('2:16'!T460)</f>
        <v>0</v>
      </c>
      <c r="U460" s="93">
        <f>SUM('2:16'!U460)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SUM('2:16'!X460)</f>
        <v>0</v>
      </c>
      <c r="Y460" s="93">
        <f>SUM('2:16'!Y460)</f>
        <v>0</v>
      </c>
      <c r="Z460" s="93">
        <f>SUM('2:16'!Z460)</f>
        <v>0</v>
      </c>
      <c r="AA460" s="93">
        <f>SUM('2:16'!AA460)</f>
        <v>0</v>
      </c>
      <c r="AB460" s="73"/>
      <c r="AC460" s="54"/>
      <c r="AD460" s="30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SUM('2:16'!G461)</f>
        <v>0</v>
      </c>
      <c r="H461" s="293">
        <f t="shared" si="84"/>
        <v>0</v>
      </c>
      <c r="I461" s="93">
        <f>SUM('2:16'!I461)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SUM('2:16'!O461)</f>
        <v>0</v>
      </c>
      <c r="P461" s="93">
        <f>SUM('2:16'!P461)</f>
        <v>0</v>
      </c>
      <c r="Q461" s="93">
        <f>SUM('2:16'!Q461)</f>
        <v>0</v>
      </c>
      <c r="R461" s="93">
        <f>SUM('2:16'!R461)</f>
        <v>0</v>
      </c>
      <c r="S461" s="93">
        <f>SUM('2:16'!S461)</f>
        <v>0</v>
      </c>
      <c r="T461" s="93">
        <f>SUM('2:16'!T461)</f>
        <v>0</v>
      </c>
      <c r="U461" s="93">
        <f>SUM('2:16'!U461)</f>
        <v>0</v>
      </c>
      <c r="V461" s="196">
        <f>SUM(X461:AA461)</f>
        <v>0</v>
      </c>
      <c r="W461" s="33" t="str">
        <f t="shared" si="89"/>
        <v/>
      </c>
      <c r="X461" s="93">
        <f>SUM('2:16'!X461)</f>
        <v>0</v>
      </c>
      <c r="Y461" s="93">
        <f>SUM('2:16'!Y461)</f>
        <v>0</v>
      </c>
      <c r="Z461" s="93">
        <f>SUM('2:16'!Z461)</f>
        <v>0</v>
      </c>
      <c r="AA461" s="93">
        <f>SUM('2:16'!AA461)</f>
        <v>0</v>
      </c>
      <c r="AB461" s="73"/>
      <c r="AC461" s="54"/>
      <c r="AD461" s="30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SUM('2:16'!G462)</f>
        <v>0</v>
      </c>
      <c r="H462" s="293">
        <f t="shared" si="84"/>
        <v>0</v>
      </c>
      <c r="I462" s="93">
        <f>SUM('2:16'!I462)</f>
        <v>0</v>
      </c>
      <c r="J462" s="31" t="str">
        <f t="array" ref="J462">IF(ISERROR(G462/I462),"",G462/I462)</f>
        <v/>
      </c>
      <c r="K462" s="293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SUM('2:16'!O462)</f>
        <v>0</v>
      </c>
      <c r="P462" s="93">
        <f>SUM('2:16'!P462)</f>
        <v>0</v>
      </c>
      <c r="Q462" s="93">
        <f>SUM('2:16'!Q462)</f>
        <v>0</v>
      </c>
      <c r="R462" s="93">
        <f>SUM('2:16'!R462)</f>
        <v>0</v>
      </c>
      <c r="S462" s="93">
        <f>SUM('2:16'!S462)</f>
        <v>0</v>
      </c>
      <c r="T462" s="93">
        <f>SUM('2:16'!T462)</f>
        <v>0</v>
      </c>
      <c r="U462" s="93">
        <f>SUM('2:16'!U462)</f>
        <v>0</v>
      </c>
      <c r="V462" s="196">
        <f>SUM(X462:AA462)</f>
        <v>0</v>
      </c>
      <c r="W462" s="33" t="str">
        <f t="shared" si="89"/>
        <v/>
      </c>
      <c r="X462" s="93">
        <f>SUM('2:16'!X462)</f>
        <v>0</v>
      </c>
      <c r="Y462" s="93">
        <f>SUM('2:16'!Y462)</f>
        <v>0</v>
      </c>
      <c r="Z462" s="93">
        <f>SUM('2:16'!Z462)</f>
        <v>0</v>
      </c>
      <c r="AA462" s="93">
        <f>SUM('2:16'!AA462)</f>
        <v>0</v>
      </c>
      <c r="AB462" s="73"/>
      <c r="AC462" s="54"/>
      <c r="AD462" s="30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712" t="s">
        <v>92</v>
      </c>
      <c r="B463" s="713"/>
      <c r="C463" s="296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90">SUM(M429:M462)</f>
        <v>0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 t="str">
        <f t="shared" si="89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0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SUM('2:16'!G464)</f>
        <v>0</v>
      </c>
      <c r="H464" s="293">
        <f>D464*G464</f>
        <v>0</v>
      </c>
      <c r="I464" s="93">
        <f>SUM('2:16'!I464)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SUM('2:16'!O464)</f>
        <v>0</v>
      </c>
      <c r="P464" s="93">
        <f>SUM('2:16'!P464)</f>
        <v>0</v>
      </c>
      <c r="Q464" s="93">
        <f>SUM('2:16'!Q464)</f>
        <v>0</v>
      </c>
      <c r="R464" s="93">
        <f>SUM('2:16'!R464)</f>
        <v>0</v>
      </c>
      <c r="S464" s="93">
        <f>SUM('2:16'!S464)</f>
        <v>0</v>
      </c>
      <c r="T464" s="93">
        <f>SUM('2:16'!T464)</f>
        <v>0</v>
      </c>
      <c r="U464" s="93">
        <f>SUM('2:16'!U464)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SUM('2:16'!X464)</f>
        <v>0</v>
      </c>
      <c r="Y464" s="93">
        <f>SUM('2:16'!Y464)</f>
        <v>0</v>
      </c>
      <c r="Z464" s="93">
        <f>SUM('2:16'!Z464)</f>
        <v>0</v>
      </c>
      <c r="AA464" s="93">
        <f>SUM('2:16'!AA464)</f>
        <v>0</v>
      </c>
      <c r="AB464" s="73"/>
      <c r="AC464" s="54"/>
      <c r="AD464" s="30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SUM('2:16'!G465)</f>
        <v>0</v>
      </c>
      <c r="H465" s="293">
        <f t="shared" ref="H465:H478" si="94">D465*G465</f>
        <v>0</v>
      </c>
      <c r="I465" s="93">
        <f>SUM('2:16'!I465)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SUM('2:16'!O465)</f>
        <v>0</v>
      </c>
      <c r="P465" s="93">
        <f>SUM('2:16'!P465)</f>
        <v>0</v>
      </c>
      <c r="Q465" s="93">
        <f>SUM('2:16'!Q465)</f>
        <v>0</v>
      </c>
      <c r="R465" s="93">
        <f>SUM('2:16'!R465)</f>
        <v>0</v>
      </c>
      <c r="S465" s="93">
        <f>SUM('2:16'!S465)</f>
        <v>0</v>
      </c>
      <c r="T465" s="93">
        <f>SUM('2:16'!T465)</f>
        <v>0</v>
      </c>
      <c r="U465" s="93">
        <f>SUM('2:16'!U465)</f>
        <v>0</v>
      </c>
      <c r="V465" s="196">
        <f t="shared" si="93"/>
        <v>0</v>
      </c>
      <c r="W465" s="33" t="str">
        <f t="shared" si="89"/>
        <v/>
      </c>
      <c r="X465" s="93">
        <f>SUM('2:16'!X465)</f>
        <v>0</v>
      </c>
      <c r="Y465" s="93">
        <f>SUM('2:16'!Y465)</f>
        <v>0</v>
      </c>
      <c r="Z465" s="93">
        <f>SUM('2:16'!Z465)</f>
        <v>0</v>
      </c>
      <c r="AA465" s="93">
        <f>SUM('2:16'!AA465)</f>
        <v>0</v>
      </c>
      <c r="AB465" s="73"/>
      <c r="AC465" s="54"/>
      <c r="AD465" s="30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SUM('2:16'!G466)</f>
        <v>0</v>
      </c>
      <c r="H466" s="293">
        <f t="shared" si="94"/>
        <v>0</v>
      </c>
      <c r="I466" s="93">
        <f>SUM('2:16'!I466)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SUM('2:16'!O466)</f>
        <v>0</v>
      </c>
      <c r="P466" s="93">
        <f>SUM('2:16'!P466)</f>
        <v>0</v>
      </c>
      <c r="Q466" s="93">
        <f>SUM('2:16'!Q466)</f>
        <v>0</v>
      </c>
      <c r="R466" s="93">
        <f>SUM('2:16'!R466)</f>
        <v>0</v>
      </c>
      <c r="S466" s="93">
        <f>SUM('2:16'!S466)</f>
        <v>0</v>
      </c>
      <c r="T466" s="93">
        <f>SUM('2:16'!T466)</f>
        <v>0</v>
      </c>
      <c r="U466" s="93">
        <f>SUM('2:16'!U466)</f>
        <v>0</v>
      </c>
      <c r="V466" s="196">
        <f t="shared" si="93"/>
        <v>0</v>
      </c>
      <c r="W466" s="33" t="str">
        <f t="shared" si="89"/>
        <v/>
      </c>
      <c r="X466" s="93">
        <f>SUM('2:16'!X466)</f>
        <v>0</v>
      </c>
      <c r="Y466" s="93">
        <f>SUM('2:16'!Y466)</f>
        <v>0</v>
      </c>
      <c r="Z466" s="93">
        <f>SUM('2:16'!Z466)</f>
        <v>0</v>
      </c>
      <c r="AA466" s="93">
        <f>SUM('2:16'!AA466)</f>
        <v>0</v>
      </c>
      <c r="AB466" s="73"/>
      <c r="AC466" s="54"/>
      <c r="AD466" s="30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SUM('2:16'!G467)</f>
        <v>0</v>
      </c>
      <c r="H467" s="293">
        <f t="shared" si="94"/>
        <v>0</v>
      </c>
      <c r="I467" s="93">
        <f>SUM('2:16'!I467)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SUM('2:16'!O467)</f>
        <v>0</v>
      </c>
      <c r="P467" s="93">
        <f>SUM('2:16'!P467)</f>
        <v>0</v>
      </c>
      <c r="Q467" s="93">
        <f>SUM('2:16'!Q467)</f>
        <v>0</v>
      </c>
      <c r="R467" s="93">
        <f>SUM('2:16'!R467)</f>
        <v>0</v>
      </c>
      <c r="S467" s="93">
        <f>SUM('2:16'!S467)</f>
        <v>0</v>
      </c>
      <c r="T467" s="93">
        <f>SUM('2:16'!T467)</f>
        <v>0</v>
      </c>
      <c r="U467" s="93">
        <f>SUM('2:16'!U467)</f>
        <v>0</v>
      </c>
      <c r="V467" s="196">
        <f t="shared" si="93"/>
        <v>0</v>
      </c>
      <c r="W467" s="33" t="str">
        <f t="shared" si="89"/>
        <v/>
      </c>
      <c r="X467" s="93">
        <f>SUM('2:16'!X467)</f>
        <v>0</v>
      </c>
      <c r="Y467" s="93">
        <f>SUM('2:16'!Y467)</f>
        <v>0</v>
      </c>
      <c r="Z467" s="93">
        <f>SUM('2:16'!Z467)</f>
        <v>0</v>
      </c>
      <c r="AA467" s="93">
        <f>SUM('2:16'!AA467)</f>
        <v>0</v>
      </c>
      <c r="AB467" s="73"/>
      <c r="AC467" s="54"/>
      <c r="AD467" s="30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294" t="s">
        <v>72</v>
      </c>
      <c r="D468" s="17">
        <v>5.03</v>
      </c>
      <c r="E468" s="17"/>
      <c r="F468" s="6"/>
      <c r="G468" s="93">
        <f>SUM('2:16'!G468)</f>
        <v>0</v>
      </c>
      <c r="H468" s="293">
        <f t="shared" si="94"/>
        <v>0</v>
      </c>
      <c r="I468" s="93">
        <f>SUM('2:16'!I468)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SUM('2:16'!O468)</f>
        <v>0</v>
      </c>
      <c r="P468" s="93">
        <f>SUM('2:16'!P468)</f>
        <v>0</v>
      </c>
      <c r="Q468" s="93">
        <f>SUM('2:16'!Q468)</f>
        <v>0</v>
      </c>
      <c r="R468" s="93">
        <f>SUM('2:16'!R468)</f>
        <v>0</v>
      </c>
      <c r="S468" s="93">
        <f>SUM('2:16'!S468)</f>
        <v>0</v>
      </c>
      <c r="T468" s="93">
        <f>SUM('2:16'!T468)</f>
        <v>0</v>
      </c>
      <c r="U468" s="93">
        <f>SUM('2:16'!U468)</f>
        <v>0</v>
      </c>
      <c r="V468" s="196">
        <f t="shared" si="93"/>
        <v>0</v>
      </c>
      <c r="W468" s="33" t="str">
        <f t="shared" si="89"/>
        <v/>
      </c>
      <c r="X468" s="93">
        <f>SUM('2:16'!X468)</f>
        <v>0</v>
      </c>
      <c r="Y468" s="93">
        <f>SUM('2:16'!Y468)</f>
        <v>0</v>
      </c>
      <c r="Z468" s="93">
        <f>SUM('2:16'!Z468)</f>
        <v>0</v>
      </c>
      <c r="AA468" s="93">
        <f>SUM('2:16'!AA468)</f>
        <v>0</v>
      </c>
      <c r="AB468" s="73"/>
      <c r="AC468" s="54"/>
      <c r="AD468" s="30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SUM('2:16'!G469)</f>
        <v>0</v>
      </c>
      <c r="H469" s="293">
        <f t="shared" si="94"/>
        <v>0</v>
      </c>
      <c r="I469" s="93">
        <f>SUM('2:16'!I469)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SUM('2:16'!O469)</f>
        <v>0</v>
      </c>
      <c r="P469" s="93">
        <f>SUM('2:16'!P469)</f>
        <v>0</v>
      </c>
      <c r="Q469" s="93">
        <f>SUM('2:16'!Q469)</f>
        <v>0</v>
      </c>
      <c r="R469" s="93">
        <f>SUM('2:16'!R469)</f>
        <v>0</v>
      </c>
      <c r="S469" s="93">
        <f>SUM('2:16'!S469)</f>
        <v>0</v>
      </c>
      <c r="T469" s="93">
        <f>SUM('2:16'!T469)</f>
        <v>0</v>
      </c>
      <c r="U469" s="93">
        <f>SUM('2:16'!U469)</f>
        <v>0</v>
      </c>
      <c r="V469" s="196">
        <f t="shared" si="93"/>
        <v>0</v>
      </c>
      <c r="W469" s="33" t="str">
        <f t="shared" si="89"/>
        <v/>
      </c>
      <c r="X469" s="93">
        <f>SUM('2:16'!X469)</f>
        <v>0</v>
      </c>
      <c r="Y469" s="93">
        <f>SUM('2:16'!Y469)</f>
        <v>0</v>
      </c>
      <c r="Z469" s="93">
        <f>SUM('2:16'!Z469)</f>
        <v>0</v>
      </c>
      <c r="AA469" s="93">
        <f>SUM('2:16'!AA469)</f>
        <v>0</v>
      </c>
      <c r="AB469" s="73"/>
      <c r="AC469" s="54"/>
      <c r="AD469" s="30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SUM('2:16'!G470)</f>
        <v>0</v>
      </c>
      <c r="H470" s="293">
        <f t="shared" si="94"/>
        <v>0</v>
      </c>
      <c r="I470" s="93">
        <f>SUM('2:16'!I470)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SUM('2:16'!O470)</f>
        <v>0</v>
      </c>
      <c r="P470" s="93">
        <f>SUM('2:16'!P470)</f>
        <v>0</v>
      </c>
      <c r="Q470" s="93">
        <f>SUM('2:16'!Q470)</f>
        <v>0</v>
      </c>
      <c r="R470" s="93">
        <f>SUM('2:16'!R470)</f>
        <v>0</v>
      </c>
      <c r="S470" s="93">
        <f>SUM('2:16'!S470)</f>
        <v>0</v>
      </c>
      <c r="T470" s="93">
        <f>SUM('2:16'!T470)</f>
        <v>0</v>
      </c>
      <c r="U470" s="93">
        <f>SUM('2:16'!U470)</f>
        <v>0</v>
      </c>
      <c r="V470" s="196">
        <f t="shared" si="93"/>
        <v>0</v>
      </c>
      <c r="W470" s="33" t="str">
        <f t="shared" si="89"/>
        <v/>
      </c>
      <c r="X470" s="93">
        <f>SUM('2:16'!X470)</f>
        <v>0</v>
      </c>
      <c r="Y470" s="93">
        <f>SUM('2:16'!Y470)</f>
        <v>0</v>
      </c>
      <c r="Z470" s="93">
        <f>SUM('2:16'!Z470)</f>
        <v>0</v>
      </c>
      <c r="AA470" s="93">
        <f>SUM('2:16'!AA470)</f>
        <v>0</v>
      </c>
      <c r="AB470" s="73"/>
      <c r="AC470" s="54"/>
      <c r="AD470" s="30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294" t="s">
        <v>96</v>
      </c>
      <c r="D471" s="17">
        <v>5.03</v>
      </c>
      <c r="E471" s="17"/>
      <c r="F471" s="6"/>
      <c r="G471" s="93">
        <f>SUM('2:16'!G471)</f>
        <v>0</v>
      </c>
      <c r="H471" s="293">
        <f t="shared" si="94"/>
        <v>0</v>
      </c>
      <c r="I471" s="93">
        <f>SUM('2:16'!I471)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SUM('2:16'!O471)</f>
        <v>0</v>
      </c>
      <c r="P471" s="93">
        <f>SUM('2:16'!P471)</f>
        <v>0</v>
      </c>
      <c r="Q471" s="93">
        <f>SUM('2:16'!Q471)</f>
        <v>0</v>
      </c>
      <c r="R471" s="93">
        <f>SUM('2:16'!R471)</f>
        <v>0</v>
      </c>
      <c r="S471" s="93">
        <f>SUM('2:16'!S471)</f>
        <v>0</v>
      </c>
      <c r="T471" s="93">
        <f>SUM('2:16'!T471)</f>
        <v>0</v>
      </c>
      <c r="U471" s="93">
        <f>SUM('2:16'!U471)</f>
        <v>0</v>
      </c>
      <c r="V471" s="196">
        <f t="shared" si="93"/>
        <v>0</v>
      </c>
      <c r="W471" s="33" t="str">
        <f t="shared" si="89"/>
        <v/>
      </c>
      <c r="X471" s="93">
        <f>SUM('2:16'!X471)</f>
        <v>0</v>
      </c>
      <c r="Y471" s="93">
        <f>SUM('2:16'!Y471)</f>
        <v>0</v>
      </c>
      <c r="Z471" s="93">
        <f>SUM('2:16'!Z471)</f>
        <v>0</v>
      </c>
      <c r="AA471" s="93">
        <f>SUM('2:16'!AA471)</f>
        <v>0</v>
      </c>
      <c r="AB471" s="73"/>
      <c r="AC471" s="54"/>
      <c r="AD471" s="30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294" t="s">
        <v>82</v>
      </c>
      <c r="D472" s="17">
        <v>5.03</v>
      </c>
      <c r="E472" s="17"/>
      <c r="F472" s="6"/>
      <c r="G472" s="93">
        <f>SUM('2:16'!G472)</f>
        <v>0</v>
      </c>
      <c r="H472" s="293">
        <f t="shared" si="94"/>
        <v>0</v>
      </c>
      <c r="I472" s="93">
        <f>SUM('2:16'!I472)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SUM('2:16'!O472)</f>
        <v>0</v>
      </c>
      <c r="P472" s="93">
        <f>SUM('2:16'!P472)</f>
        <v>0</v>
      </c>
      <c r="Q472" s="93">
        <f>SUM('2:16'!Q472)</f>
        <v>0</v>
      </c>
      <c r="R472" s="93">
        <f>SUM('2:16'!R472)</f>
        <v>0</v>
      </c>
      <c r="S472" s="93">
        <f>SUM('2:16'!S472)</f>
        <v>0</v>
      </c>
      <c r="T472" s="93">
        <f>SUM('2:16'!T472)</f>
        <v>0</v>
      </c>
      <c r="U472" s="93">
        <f>SUM('2:16'!U472)</f>
        <v>0</v>
      </c>
      <c r="V472" s="196">
        <f t="shared" si="93"/>
        <v>0</v>
      </c>
      <c r="W472" s="33" t="str">
        <f t="shared" si="89"/>
        <v/>
      </c>
      <c r="X472" s="93">
        <f>SUM('2:16'!X472)</f>
        <v>0</v>
      </c>
      <c r="Y472" s="93">
        <f>SUM('2:16'!Y472)</f>
        <v>0</v>
      </c>
      <c r="Z472" s="93">
        <f>SUM('2:16'!Z472)</f>
        <v>0</v>
      </c>
      <c r="AA472" s="93">
        <f>SUM('2:16'!AA472)</f>
        <v>0</v>
      </c>
      <c r="AB472" s="73"/>
      <c r="AC472" s="54"/>
      <c r="AD472" s="30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294" t="s">
        <v>72</v>
      </c>
      <c r="D473" s="17">
        <v>5.03</v>
      </c>
      <c r="E473" s="17"/>
      <c r="F473" s="6"/>
      <c r="G473" s="93">
        <f>SUM('2:16'!G473)</f>
        <v>0</v>
      </c>
      <c r="H473" s="293">
        <f t="shared" si="94"/>
        <v>0</v>
      </c>
      <c r="I473" s="93">
        <f>SUM('2:16'!I473)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SUM('2:16'!O473)</f>
        <v>0</v>
      </c>
      <c r="P473" s="93">
        <f>SUM('2:16'!P473)</f>
        <v>0</v>
      </c>
      <c r="Q473" s="93">
        <f>SUM('2:16'!Q473)</f>
        <v>0</v>
      </c>
      <c r="R473" s="93">
        <f>SUM('2:16'!R473)</f>
        <v>0</v>
      </c>
      <c r="S473" s="93">
        <f>SUM('2:16'!S473)</f>
        <v>0</v>
      </c>
      <c r="T473" s="93">
        <f>SUM('2:16'!T473)</f>
        <v>0</v>
      </c>
      <c r="U473" s="93">
        <f>SUM('2:16'!U473)</f>
        <v>0</v>
      </c>
      <c r="V473" s="196">
        <f t="shared" si="93"/>
        <v>0</v>
      </c>
      <c r="W473" s="33" t="str">
        <f t="shared" si="89"/>
        <v/>
      </c>
      <c r="X473" s="93">
        <f>SUM('2:16'!X473)</f>
        <v>0</v>
      </c>
      <c r="Y473" s="93">
        <f>SUM('2:16'!Y473)</f>
        <v>0</v>
      </c>
      <c r="Z473" s="93">
        <f>SUM('2:16'!Z473)</f>
        <v>0</v>
      </c>
      <c r="AA473" s="93">
        <f>SUM('2:16'!AA473)</f>
        <v>0</v>
      </c>
      <c r="AB473" s="73"/>
      <c r="AC473" s="54"/>
      <c r="AD473" s="30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294" t="s">
        <v>60</v>
      </c>
      <c r="D474" s="17">
        <v>5.03</v>
      </c>
      <c r="E474" s="17"/>
      <c r="F474" s="6"/>
      <c r="G474" s="93">
        <f>SUM('2:16'!G474)</f>
        <v>0</v>
      </c>
      <c r="H474" s="293">
        <f t="shared" si="94"/>
        <v>0</v>
      </c>
      <c r="I474" s="93">
        <f>SUM('2:16'!I474)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SUM('2:16'!O474)</f>
        <v>0</v>
      </c>
      <c r="P474" s="93">
        <f>SUM('2:16'!P474)</f>
        <v>0</v>
      </c>
      <c r="Q474" s="93">
        <f>SUM('2:16'!Q474)</f>
        <v>0</v>
      </c>
      <c r="R474" s="93">
        <f>SUM('2:16'!R474)</f>
        <v>0</v>
      </c>
      <c r="S474" s="93">
        <f>SUM('2:16'!S474)</f>
        <v>0</v>
      </c>
      <c r="T474" s="93">
        <f>SUM('2:16'!T474)</f>
        <v>0</v>
      </c>
      <c r="U474" s="93">
        <f>SUM('2:16'!U474)</f>
        <v>0</v>
      </c>
      <c r="V474" s="196">
        <f t="shared" si="93"/>
        <v>0</v>
      </c>
      <c r="W474" s="33" t="str">
        <f t="shared" si="89"/>
        <v/>
      </c>
      <c r="X474" s="93">
        <f>SUM('2:16'!X474)</f>
        <v>0</v>
      </c>
      <c r="Y474" s="93">
        <f>SUM('2:16'!Y474)</f>
        <v>0</v>
      </c>
      <c r="Z474" s="93">
        <f>SUM('2:16'!Z474)</f>
        <v>0</v>
      </c>
      <c r="AA474" s="93">
        <f>SUM('2:16'!AA474)</f>
        <v>0</v>
      </c>
      <c r="AB474" s="73"/>
      <c r="AC474" s="54"/>
      <c r="AD474" s="30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294" t="s">
        <v>96</v>
      </c>
      <c r="D475" s="17">
        <v>5.03</v>
      </c>
      <c r="E475" s="17"/>
      <c r="F475" s="6"/>
      <c r="G475" s="93">
        <f>SUM('2:16'!G475)</f>
        <v>0</v>
      </c>
      <c r="H475" s="293">
        <f t="shared" si="94"/>
        <v>0</v>
      </c>
      <c r="I475" s="93">
        <f>SUM('2:16'!I475)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SUM('2:16'!O475)</f>
        <v>0</v>
      </c>
      <c r="P475" s="93">
        <f>SUM('2:16'!P475)</f>
        <v>0</v>
      </c>
      <c r="Q475" s="93">
        <f>SUM('2:16'!Q475)</f>
        <v>0</v>
      </c>
      <c r="R475" s="93">
        <f>SUM('2:16'!R475)</f>
        <v>0</v>
      </c>
      <c r="S475" s="93">
        <f>SUM('2:16'!S475)</f>
        <v>0</v>
      </c>
      <c r="T475" s="93">
        <f>SUM('2:16'!T475)</f>
        <v>0</v>
      </c>
      <c r="U475" s="93">
        <f>SUM('2:16'!U475)</f>
        <v>0</v>
      </c>
      <c r="V475" s="196">
        <f t="shared" si="93"/>
        <v>0</v>
      </c>
      <c r="W475" s="33" t="str">
        <f t="shared" si="89"/>
        <v/>
      </c>
      <c r="X475" s="93">
        <f>SUM('2:16'!X475)</f>
        <v>0</v>
      </c>
      <c r="Y475" s="93">
        <f>SUM('2:16'!Y475)</f>
        <v>0</v>
      </c>
      <c r="Z475" s="93">
        <f>SUM('2:16'!Z475)</f>
        <v>0</v>
      </c>
      <c r="AA475" s="93">
        <f>SUM('2:16'!AA475)</f>
        <v>0</v>
      </c>
      <c r="AB475" s="73"/>
      <c r="AC475" s="54"/>
      <c r="AD475" s="30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294" t="s">
        <v>73</v>
      </c>
      <c r="D476" s="17">
        <v>5.03</v>
      </c>
      <c r="E476" s="17"/>
      <c r="F476" s="6"/>
      <c r="G476" s="93">
        <f>SUM('2:16'!G476)</f>
        <v>0</v>
      </c>
      <c r="H476" s="293">
        <f t="shared" si="94"/>
        <v>0</v>
      </c>
      <c r="I476" s="93">
        <f>SUM('2:16'!I476)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SUM('2:16'!O476)</f>
        <v>0</v>
      </c>
      <c r="P476" s="93">
        <f>SUM('2:16'!P476)</f>
        <v>0</v>
      </c>
      <c r="Q476" s="93">
        <f>SUM('2:16'!Q476)</f>
        <v>0</v>
      </c>
      <c r="R476" s="93">
        <f>SUM('2:16'!R476)</f>
        <v>0</v>
      </c>
      <c r="S476" s="93">
        <f>SUM('2:16'!S476)</f>
        <v>0</v>
      </c>
      <c r="T476" s="93">
        <f>SUM('2:16'!T476)</f>
        <v>0</v>
      </c>
      <c r="U476" s="93">
        <f>SUM('2:16'!U476)</f>
        <v>0</v>
      </c>
      <c r="V476" s="196">
        <f t="shared" si="93"/>
        <v>0</v>
      </c>
      <c r="W476" s="33" t="str">
        <f t="shared" si="89"/>
        <v/>
      </c>
      <c r="X476" s="93">
        <f>SUM('2:16'!X476)</f>
        <v>0</v>
      </c>
      <c r="Y476" s="93">
        <f>SUM('2:16'!Y476)</f>
        <v>0</v>
      </c>
      <c r="Z476" s="93">
        <f>SUM('2:16'!Z476)</f>
        <v>0</v>
      </c>
      <c r="AA476" s="93">
        <f>SUM('2:16'!AA476)</f>
        <v>0</v>
      </c>
      <c r="AB476" s="73"/>
      <c r="AC476" s="54"/>
      <c r="AD476" s="30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SUM('2:16'!G477)</f>
        <v>0</v>
      </c>
      <c r="H477" s="293">
        <f t="shared" si="94"/>
        <v>0</v>
      </c>
      <c r="I477" s="93">
        <f>SUM('2:16'!I477)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SUM('2:16'!O477)</f>
        <v>0</v>
      </c>
      <c r="P477" s="93">
        <f>SUM('2:16'!P477)</f>
        <v>0</v>
      </c>
      <c r="Q477" s="93">
        <f>SUM('2:16'!Q477)</f>
        <v>0</v>
      </c>
      <c r="R477" s="93">
        <f>SUM('2:16'!R477)</f>
        <v>0</v>
      </c>
      <c r="S477" s="93">
        <f>SUM('2:16'!S477)</f>
        <v>0</v>
      </c>
      <c r="T477" s="93">
        <f>SUM('2:16'!T477)</f>
        <v>0</v>
      </c>
      <c r="U477" s="93">
        <f>SUM('2:16'!U477)</f>
        <v>0</v>
      </c>
      <c r="V477" s="196">
        <f t="shared" si="93"/>
        <v>0</v>
      </c>
      <c r="W477" s="33" t="str">
        <f t="shared" si="89"/>
        <v/>
      </c>
      <c r="X477" s="93">
        <f>SUM('2:16'!X477)</f>
        <v>0</v>
      </c>
      <c r="Y477" s="93">
        <f>SUM('2:16'!Y477)</f>
        <v>0</v>
      </c>
      <c r="Z477" s="93">
        <f>SUM('2:16'!Z477)</f>
        <v>0</v>
      </c>
      <c r="AA477" s="93">
        <f>SUM('2:16'!AA477)</f>
        <v>0</v>
      </c>
      <c r="AB477" s="73"/>
      <c r="AC477" s="54"/>
      <c r="AD477" s="30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SUM('2:16'!G478)</f>
        <v>0</v>
      </c>
      <c r="H478" s="293">
        <f t="shared" si="94"/>
        <v>0</v>
      </c>
      <c r="I478" s="93">
        <f>SUM('2:16'!I478)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SUM('2:16'!O478)</f>
        <v>0</v>
      </c>
      <c r="P478" s="93">
        <f>SUM('2:16'!P478)</f>
        <v>0</v>
      </c>
      <c r="Q478" s="93">
        <f>SUM('2:16'!Q478)</f>
        <v>0</v>
      </c>
      <c r="R478" s="93">
        <f>SUM('2:16'!R478)</f>
        <v>0</v>
      </c>
      <c r="S478" s="93">
        <f>SUM('2:16'!S478)</f>
        <v>0</v>
      </c>
      <c r="T478" s="93">
        <f>SUM('2:16'!T478)</f>
        <v>0</v>
      </c>
      <c r="U478" s="93">
        <f>SUM('2:16'!U478)</f>
        <v>0</v>
      </c>
      <c r="V478" s="196">
        <f t="shared" si="93"/>
        <v>0</v>
      </c>
      <c r="W478" s="33" t="str">
        <f t="shared" si="89"/>
        <v/>
      </c>
      <c r="X478" s="93">
        <f>SUM('2:16'!X478)</f>
        <v>0</v>
      </c>
      <c r="Y478" s="93">
        <f>SUM('2:16'!Y478)</f>
        <v>0</v>
      </c>
      <c r="Z478" s="93">
        <f>SUM('2:16'!Z478)</f>
        <v>0</v>
      </c>
      <c r="AA478" s="93">
        <f>SUM('2:16'!AA478)</f>
        <v>0</v>
      </c>
      <c r="AB478" s="73"/>
      <c r="AC478" s="54"/>
      <c r="AD478" s="30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712" t="s">
        <v>99</v>
      </c>
      <c r="B479" s="713"/>
      <c r="C479" s="296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0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423</v>
      </c>
      <c r="C480" s="16" t="s">
        <v>53</v>
      </c>
      <c r="D480" s="17">
        <v>5.04</v>
      </c>
      <c r="E480" s="17"/>
      <c r="F480" s="6"/>
      <c r="G480" s="93">
        <f>SUM('2:16'!G480)</f>
        <v>0</v>
      </c>
      <c r="H480" s="293">
        <f t="shared" ref="H480:H489" si="96">D480*G480</f>
        <v>0</v>
      </c>
      <c r="I480" s="93">
        <f>SUM('2:16'!I480)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SUM('2:16'!O480)</f>
        <v>0</v>
      </c>
      <c r="P480" s="93">
        <f>SUM('2:16'!P480)</f>
        <v>0</v>
      </c>
      <c r="Q480" s="93">
        <f>SUM('2:16'!Q480)</f>
        <v>0</v>
      </c>
      <c r="R480" s="93">
        <f>SUM('2:16'!R480)</f>
        <v>0</v>
      </c>
      <c r="S480" s="93">
        <f>SUM('2:16'!S480)</f>
        <v>0</v>
      </c>
      <c r="T480" s="93">
        <f>SUM('2:16'!T480)</f>
        <v>0</v>
      </c>
      <c r="U480" s="93">
        <f>SUM('2:16'!U480)</f>
        <v>0</v>
      </c>
      <c r="V480" s="196">
        <f>SUM(X480:AA480)</f>
        <v>0</v>
      </c>
      <c r="W480" s="33" t="str">
        <f t="shared" si="89"/>
        <v/>
      </c>
      <c r="X480" s="93">
        <f>SUM('2:16'!X480)</f>
        <v>0</v>
      </c>
      <c r="Y480" s="93">
        <f>SUM('2:16'!Y480)</f>
        <v>0</v>
      </c>
      <c r="Z480" s="93">
        <f>SUM('2:16'!Z480)</f>
        <v>0</v>
      </c>
      <c r="AA480" s="93">
        <f>SUM('2:16'!AA480)</f>
        <v>0</v>
      </c>
      <c r="AB480" s="73"/>
      <c r="AC480" s="54"/>
      <c r="AD480" s="30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423</v>
      </c>
      <c r="C481" s="16" t="s">
        <v>60</v>
      </c>
      <c r="D481" s="17">
        <v>5.04</v>
      </c>
      <c r="E481" s="17"/>
      <c r="F481" s="6"/>
      <c r="G481" s="93">
        <f>SUM('2:16'!G481)</f>
        <v>0</v>
      </c>
      <c r="H481" s="293">
        <f t="shared" si="96"/>
        <v>0</v>
      </c>
      <c r="I481" s="93">
        <f>SUM('2:16'!I481)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SUM('2:16'!O481)</f>
        <v>0</v>
      </c>
      <c r="P481" s="93">
        <f>SUM('2:16'!P481)</f>
        <v>0</v>
      </c>
      <c r="Q481" s="93">
        <f>SUM('2:16'!Q481)</f>
        <v>0</v>
      </c>
      <c r="R481" s="93">
        <f>SUM('2:16'!R481)</f>
        <v>0</v>
      </c>
      <c r="S481" s="93">
        <f>SUM('2:16'!S481)</f>
        <v>0</v>
      </c>
      <c r="T481" s="93">
        <f>SUM('2:16'!T481)</f>
        <v>0</v>
      </c>
      <c r="U481" s="93">
        <f>SUM('2:16'!U481)</f>
        <v>0</v>
      </c>
      <c r="V481" s="196">
        <f>SUM(X481:AA481)</f>
        <v>0</v>
      </c>
      <c r="W481" s="33" t="str">
        <f t="shared" si="89"/>
        <v/>
      </c>
      <c r="X481" s="93">
        <f>SUM('2:16'!X481)</f>
        <v>0</v>
      </c>
      <c r="Y481" s="93">
        <f>SUM('2:16'!Y481)</f>
        <v>0</v>
      </c>
      <c r="Z481" s="93">
        <f>SUM('2:16'!Z481)</f>
        <v>0</v>
      </c>
      <c r="AA481" s="93">
        <f>SUM('2:16'!AA481)</f>
        <v>0</v>
      </c>
      <c r="AB481" s="73"/>
      <c r="AC481" s="54"/>
      <c r="AD481" s="30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423</v>
      </c>
      <c r="C482" s="16" t="s">
        <v>74</v>
      </c>
      <c r="D482" s="17">
        <v>5.04</v>
      </c>
      <c r="E482" s="17"/>
      <c r="F482" s="6"/>
      <c r="G482" s="93">
        <f>SUM('2:16'!G482)</f>
        <v>0</v>
      </c>
      <c r="H482" s="293">
        <f t="shared" si="96"/>
        <v>0</v>
      </c>
      <c r="I482" s="93">
        <f>SUM('2:16'!I482)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SUM('2:16'!O482)</f>
        <v>0</v>
      </c>
      <c r="P482" s="93">
        <f>SUM('2:16'!P482)</f>
        <v>0</v>
      </c>
      <c r="Q482" s="93">
        <f>SUM('2:16'!Q482)</f>
        <v>0</v>
      </c>
      <c r="R482" s="93">
        <f>SUM('2:16'!R482)</f>
        <v>0</v>
      </c>
      <c r="S482" s="93">
        <f>SUM('2:16'!S482)</f>
        <v>0</v>
      </c>
      <c r="T482" s="93">
        <f>SUM('2:16'!T482)</f>
        <v>0</v>
      </c>
      <c r="U482" s="93">
        <f>SUM('2:16'!U482)</f>
        <v>0</v>
      </c>
      <c r="V482" s="196">
        <f>SUM(X482:AA482)</f>
        <v>0</v>
      </c>
      <c r="W482" s="33" t="str">
        <f t="shared" si="89"/>
        <v/>
      </c>
      <c r="X482" s="93">
        <f>SUM('2:16'!X482)</f>
        <v>0</v>
      </c>
      <c r="Y482" s="93">
        <f>SUM('2:16'!Y482)</f>
        <v>0</v>
      </c>
      <c r="Z482" s="93">
        <f>SUM('2:16'!Z482)</f>
        <v>0</v>
      </c>
      <c r="AA482" s="93">
        <f>SUM('2:16'!AA482)</f>
        <v>0</v>
      </c>
      <c r="AB482" s="73"/>
      <c r="AC482" s="54"/>
      <c r="AD482" s="30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423</v>
      </c>
      <c r="C483" s="16" t="s">
        <v>66</v>
      </c>
      <c r="D483" s="17">
        <v>5.04</v>
      </c>
      <c r="E483" s="17"/>
      <c r="F483" s="6"/>
      <c r="G483" s="93">
        <f>SUM('2:16'!G483)</f>
        <v>0</v>
      </c>
      <c r="H483" s="293">
        <f t="shared" si="96"/>
        <v>0</v>
      </c>
      <c r="I483" s="93">
        <f>SUM('2:16'!I483)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SUM('2:16'!O483)</f>
        <v>0</v>
      </c>
      <c r="P483" s="93">
        <f>SUM('2:16'!P483)</f>
        <v>0</v>
      </c>
      <c r="Q483" s="93">
        <f>SUM('2:16'!Q483)</f>
        <v>0</v>
      </c>
      <c r="R483" s="93">
        <f>SUM('2:16'!R483)</f>
        <v>0</v>
      </c>
      <c r="S483" s="93">
        <f>SUM('2:16'!S483)</f>
        <v>0</v>
      </c>
      <c r="T483" s="93">
        <f>SUM('2:16'!T483)</f>
        <v>0</v>
      </c>
      <c r="U483" s="93">
        <f>SUM('2:16'!U483)</f>
        <v>0</v>
      </c>
      <c r="V483" s="196">
        <f>SUM(X483:AA483)</f>
        <v>0</v>
      </c>
      <c r="W483" s="33" t="str">
        <f t="shared" si="89"/>
        <v/>
      </c>
      <c r="X483" s="93">
        <f>SUM('2:16'!X483)</f>
        <v>0</v>
      </c>
      <c r="Y483" s="93">
        <f>SUM('2:16'!Y483)</f>
        <v>0</v>
      </c>
      <c r="Z483" s="93">
        <f>SUM('2:16'!Z483)</f>
        <v>0</v>
      </c>
      <c r="AA483" s="93">
        <f>SUM('2:16'!AA483)</f>
        <v>0</v>
      </c>
      <c r="AB483" s="73"/>
      <c r="AC483" s="54"/>
      <c r="AD483" s="30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423</v>
      </c>
      <c r="C484" s="16" t="s">
        <v>101</v>
      </c>
      <c r="D484" s="17">
        <v>5.04</v>
      </c>
      <c r="E484" s="17"/>
      <c r="F484" s="6"/>
      <c r="G484" s="93">
        <f>SUM('2:16'!G484)</f>
        <v>0</v>
      </c>
      <c r="H484" s="293">
        <f t="shared" si="96"/>
        <v>0</v>
      </c>
      <c r="I484" s="93">
        <f>SUM('2:16'!I484)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SUM('2:16'!O484)</f>
        <v>0</v>
      </c>
      <c r="P484" s="93">
        <f>SUM('2:16'!P484)</f>
        <v>0</v>
      </c>
      <c r="Q484" s="93">
        <f>SUM('2:16'!Q484)</f>
        <v>0</v>
      </c>
      <c r="R484" s="93">
        <f>SUM('2:16'!R484)</f>
        <v>0</v>
      </c>
      <c r="S484" s="93">
        <f>SUM('2:16'!S484)</f>
        <v>0</v>
      </c>
      <c r="T484" s="93">
        <f>SUM('2:16'!T484)</f>
        <v>0</v>
      </c>
      <c r="U484" s="93">
        <f>SUM('2:16'!U484)</f>
        <v>0</v>
      </c>
      <c r="V484" s="196">
        <f>SUM(X484:AA484)</f>
        <v>0</v>
      </c>
      <c r="W484" s="33" t="str">
        <f t="shared" si="89"/>
        <v/>
      </c>
      <c r="X484" s="93">
        <f>SUM('2:16'!X484)</f>
        <v>0</v>
      </c>
      <c r="Y484" s="93">
        <f>SUM('2:16'!Y484)</f>
        <v>0</v>
      </c>
      <c r="Z484" s="93">
        <f>SUM('2:16'!Z484)</f>
        <v>0</v>
      </c>
      <c r="AA484" s="93">
        <f>SUM('2:16'!AA484)</f>
        <v>0</v>
      </c>
      <c r="AB484" s="73"/>
      <c r="AC484" s="54"/>
      <c r="AD484" s="30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SUM('2:16'!G485)</f>
        <v>0</v>
      </c>
      <c r="H485" s="293">
        <f t="shared" si="96"/>
        <v>0</v>
      </c>
      <c r="I485" s="93">
        <f>SUM('2:16'!I485)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0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SUM('2:16'!G486)</f>
        <v>0</v>
      </c>
      <c r="H486" s="325">
        <f t="shared" si="96"/>
        <v>0</v>
      </c>
      <c r="I486" s="93">
        <f>SUM('2:16'!I486)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SUM('2:16'!G487)</f>
        <v>0</v>
      </c>
      <c r="H487" s="325">
        <f t="shared" si="96"/>
        <v>0</v>
      </c>
      <c r="I487" s="93">
        <f>SUM('2:16'!I487)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>
        <f>SUM('2:16'!G488)</f>
        <v>0</v>
      </c>
      <c r="H488" s="336">
        <f t="shared" si="96"/>
        <v>0</v>
      </c>
      <c r="I488" s="93">
        <f>SUM('2:16'!I488)</f>
        <v>0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423</v>
      </c>
      <c r="C489" s="16" t="s">
        <v>55</v>
      </c>
      <c r="D489" s="17">
        <v>5.04</v>
      </c>
      <c r="E489" s="17"/>
      <c r="F489" s="6"/>
      <c r="G489" s="93">
        <f>SUM('2:16'!G489)</f>
        <v>0</v>
      </c>
      <c r="H489" s="293">
        <f t="shared" si="96"/>
        <v>0</v>
      </c>
      <c r="I489" s="93">
        <f>SUM('2:16'!I489)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SUM('2:16'!O489)</f>
        <v>0</v>
      </c>
      <c r="P489" s="93">
        <f>SUM('2:16'!P489)</f>
        <v>0</v>
      </c>
      <c r="Q489" s="93">
        <f>SUM('2:16'!Q489)</f>
        <v>0</v>
      </c>
      <c r="R489" s="93">
        <f>SUM('2:16'!R489)</f>
        <v>0</v>
      </c>
      <c r="S489" s="93">
        <f>SUM('2:16'!S489)</f>
        <v>0</v>
      </c>
      <c r="T489" s="93">
        <f>SUM('2:16'!T489)</f>
        <v>0</v>
      </c>
      <c r="U489" s="93">
        <f>SUM('2:16'!U489)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SUM('2:16'!X489)</f>
        <v>0</v>
      </c>
      <c r="Y489" s="93">
        <f>SUM('2:16'!Y489)</f>
        <v>0</v>
      </c>
      <c r="Z489" s="93">
        <f>SUM('2:16'!Z489)</f>
        <v>0</v>
      </c>
      <c r="AA489" s="93">
        <f>SUM('2:16'!AA489)</f>
        <v>0</v>
      </c>
      <c r="AB489" s="73"/>
      <c r="AC489" s="54"/>
      <c r="AD489" s="30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712" t="s">
        <v>102</v>
      </c>
      <c r="B490" s="713"/>
      <c r="C490" s="296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0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289"/>
      <c r="D491" s="17">
        <v>3.65</v>
      </c>
      <c r="E491" s="17"/>
      <c r="F491" s="53"/>
      <c r="G491" s="93">
        <f>SUM('2:16'!G491)</f>
        <v>0</v>
      </c>
      <c r="H491" s="293">
        <f>D491*G491</f>
        <v>0</v>
      </c>
      <c r="I491" s="93">
        <f>SUM('2:16'!I491)</f>
        <v>0</v>
      </c>
      <c r="J491" s="31" t="str">
        <f t="array" ref="J491">IF(ISERROR(G491/I491),"",G491/I491)</f>
        <v/>
      </c>
      <c r="K491" s="293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SUM('2:16'!O491)</f>
        <v>0</v>
      </c>
      <c r="P491" s="93">
        <f>SUM('2:16'!P491)</f>
        <v>0</v>
      </c>
      <c r="Q491" s="93">
        <f>SUM('2:16'!Q491)</f>
        <v>0</v>
      </c>
      <c r="R491" s="93">
        <f>SUM('2:16'!R491)</f>
        <v>0</v>
      </c>
      <c r="S491" s="93">
        <f>SUM('2:16'!S491)</f>
        <v>0</v>
      </c>
      <c r="T491" s="93">
        <f>SUM('2:16'!T491)</f>
        <v>0</v>
      </c>
      <c r="U491" s="93">
        <f>SUM('2:16'!U491)</f>
        <v>0</v>
      </c>
      <c r="V491" s="196">
        <f>SUM(X491:AA491)</f>
        <v>0</v>
      </c>
      <c r="W491" s="33" t="str">
        <f t="shared" si="97"/>
        <v/>
      </c>
      <c r="X491" s="93">
        <f>SUM('2:16'!X491)</f>
        <v>0</v>
      </c>
      <c r="Y491" s="93">
        <f>SUM('2:16'!Y491)</f>
        <v>0</v>
      </c>
      <c r="Z491" s="93">
        <f>SUM('2:16'!Z491)</f>
        <v>0</v>
      </c>
      <c r="AA491" s="93">
        <f>SUM('2:16'!AA491)</f>
        <v>0</v>
      </c>
      <c r="AB491" s="73"/>
      <c r="AC491" s="54"/>
      <c r="AD491" s="30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289"/>
      <c r="D492" s="17">
        <v>6.58</v>
      </c>
      <c r="E492" s="17"/>
      <c r="F492" s="6"/>
      <c r="G492" s="93">
        <f>SUM('2:16'!G492)</f>
        <v>0</v>
      </c>
      <c r="H492" s="293">
        <f t="shared" ref="H492:H505" si="98">D492*G492</f>
        <v>0</v>
      </c>
      <c r="I492" s="93">
        <f>SUM('2:16'!I492)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SUM('2:16'!O492)</f>
        <v>0</v>
      </c>
      <c r="P492" s="93">
        <f>SUM('2:16'!P492)</f>
        <v>0</v>
      </c>
      <c r="Q492" s="93">
        <f>SUM('2:16'!Q492)</f>
        <v>0</v>
      </c>
      <c r="R492" s="93">
        <f>SUM('2:16'!R492)</f>
        <v>0</v>
      </c>
      <c r="S492" s="93">
        <f>SUM('2:16'!S492)</f>
        <v>0</v>
      </c>
      <c r="T492" s="93">
        <f>SUM('2:16'!T492)</f>
        <v>0</v>
      </c>
      <c r="U492" s="93">
        <f>SUM('2:16'!U492)</f>
        <v>0</v>
      </c>
      <c r="V492" s="196">
        <f>SUM(X492:AA492)</f>
        <v>0</v>
      </c>
      <c r="W492" s="33" t="str">
        <f t="shared" si="97"/>
        <v/>
      </c>
      <c r="X492" s="93">
        <f>SUM('2:16'!X492)</f>
        <v>0</v>
      </c>
      <c r="Y492" s="93">
        <f>SUM('2:16'!Y492)</f>
        <v>0</v>
      </c>
      <c r="Z492" s="93">
        <f>SUM('2:16'!Z492)</f>
        <v>0</v>
      </c>
      <c r="AA492" s="93">
        <f>SUM('2:16'!AA492)</f>
        <v>0</v>
      </c>
      <c r="AB492" s="73"/>
      <c r="AC492" s="54"/>
      <c r="AD492" s="30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289"/>
      <c r="D493" s="17">
        <v>7.8</v>
      </c>
      <c r="E493" s="17"/>
      <c r="F493" s="6"/>
      <c r="G493" s="93">
        <f>SUM('2:16'!G493)</f>
        <v>0</v>
      </c>
      <c r="H493" s="293">
        <f t="shared" si="98"/>
        <v>0</v>
      </c>
      <c r="I493" s="93">
        <f>SUM('2:16'!I493)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SUM('2:16'!O493)</f>
        <v>0</v>
      </c>
      <c r="P493" s="93">
        <f>SUM('2:16'!P493)</f>
        <v>0</v>
      </c>
      <c r="Q493" s="93">
        <f>SUM('2:16'!Q493)</f>
        <v>0</v>
      </c>
      <c r="R493" s="93">
        <f>SUM('2:16'!R493)</f>
        <v>0</v>
      </c>
      <c r="S493" s="93">
        <f>SUM('2:16'!S493)</f>
        <v>0</v>
      </c>
      <c r="T493" s="93">
        <f>SUM('2:16'!T493)</f>
        <v>0</v>
      </c>
      <c r="U493" s="93">
        <f>SUM('2:16'!U493)</f>
        <v>0</v>
      </c>
      <c r="V493" s="196">
        <f>SUM(X493:AA493)</f>
        <v>0</v>
      </c>
      <c r="W493" s="33" t="str">
        <f t="shared" si="97"/>
        <v/>
      </c>
      <c r="X493" s="93">
        <f>SUM('2:16'!X493)</f>
        <v>0</v>
      </c>
      <c r="Y493" s="93">
        <f>SUM('2:16'!Y493)</f>
        <v>0</v>
      </c>
      <c r="Z493" s="93">
        <f>SUM('2:16'!Z493)</f>
        <v>0</v>
      </c>
      <c r="AA493" s="93">
        <f>SUM('2:16'!AA493)</f>
        <v>0</v>
      </c>
      <c r="AB493" s="73"/>
      <c r="AC493" s="54"/>
      <c r="AD493" s="30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289"/>
      <c r="D494" s="17">
        <v>4.4000000000000004</v>
      </c>
      <c r="E494" s="17"/>
      <c r="F494" s="6"/>
      <c r="G494" s="93">
        <f>SUM('2:16'!G494)</f>
        <v>0</v>
      </c>
      <c r="H494" s="293">
        <f t="shared" si="98"/>
        <v>0</v>
      </c>
      <c r="I494" s="93">
        <f>SUM('2:16'!I494)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SUM('2:16'!O494)</f>
        <v>0</v>
      </c>
      <c r="P494" s="93">
        <f>SUM('2:16'!P494)</f>
        <v>0</v>
      </c>
      <c r="Q494" s="93">
        <f>SUM('2:16'!Q494)</f>
        <v>0</v>
      </c>
      <c r="R494" s="93">
        <f>SUM('2:16'!R494)</f>
        <v>0</v>
      </c>
      <c r="S494" s="93">
        <f>SUM('2:16'!S494)</f>
        <v>0</v>
      </c>
      <c r="T494" s="93">
        <f>SUM('2:16'!T494)</f>
        <v>0</v>
      </c>
      <c r="U494" s="93">
        <f>SUM('2:16'!U494)</f>
        <v>0</v>
      </c>
      <c r="V494" s="196">
        <f>SUM(X494:AA494)</f>
        <v>0</v>
      </c>
      <c r="W494" s="33" t="str">
        <f t="shared" si="97"/>
        <v/>
      </c>
      <c r="X494" s="93">
        <f>SUM('2:16'!X494)</f>
        <v>0</v>
      </c>
      <c r="Y494" s="93">
        <f>SUM('2:16'!Y494)</f>
        <v>0</v>
      </c>
      <c r="Z494" s="93">
        <f>SUM('2:16'!Z494)</f>
        <v>0</v>
      </c>
      <c r="AA494" s="93">
        <f>SUM('2:16'!AA494)</f>
        <v>0</v>
      </c>
      <c r="AB494" s="73"/>
      <c r="AC494" s="54"/>
      <c r="AD494" s="30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358</v>
      </c>
      <c r="C495" s="178" t="s">
        <v>376</v>
      </c>
      <c r="D495" s="17"/>
      <c r="E495" s="17"/>
      <c r="F495" s="6"/>
      <c r="G495" s="93">
        <f>SUM('2:16'!G495)</f>
        <v>0</v>
      </c>
      <c r="H495" s="293">
        <f t="shared" si="98"/>
        <v>0</v>
      </c>
      <c r="I495" s="93">
        <f>SUM('2:16'!I495)</f>
        <v>0</v>
      </c>
      <c r="J495" s="31"/>
      <c r="K495" s="35"/>
      <c r="L495" s="87"/>
      <c r="M495" s="36"/>
      <c r="N495" s="31"/>
      <c r="O495" s="93">
        <f>SUM('2:16'!O495)</f>
        <v>0</v>
      </c>
      <c r="P495" s="93">
        <f>SUM('2:16'!P495)</f>
        <v>0</v>
      </c>
      <c r="Q495" s="93">
        <f>SUM('2:16'!Q495)</f>
        <v>0</v>
      </c>
      <c r="R495" s="93">
        <f>SUM('2:16'!R495)</f>
        <v>0</v>
      </c>
      <c r="S495" s="93">
        <f>SUM('2:16'!S495)</f>
        <v>0</v>
      </c>
      <c r="T495" s="93">
        <f>SUM('2:16'!T495)</f>
        <v>0</v>
      </c>
      <c r="U495" s="93">
        <f>SUM('2:16'!U495)</f>
        <v>0</v>
      </c>
      <c r="V495" s="196"/>
      <c r="W495" s="33"/>
      <c r="X495" s="93">
        <f>SUM('2:16'!X495)</f>
        <v>0</v>
      </c>
      <c r="Y495" s="93">
        <f>SUM('2:16'!Y495)</f>
        <v>0</v>
      </c>
      <c r="Z495" s="93">
        <f>SUM('2:16'!Z495)</f>
        <v>0</v>
      </c>
      <c r="AA495" s="93">
        <f>SUM('2:16'!AA495)</f>
        <v>0</v>
      </c>
      <c r="AB495" s="73"/>
      <c r="AC495" s="54"/>
      <c r="AD495" s="30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289"/>
      <c r="D496" s="17"/>
      <c r="E496" s="17"/>
      <c r="F496" s="6"/>
      <c r="G496" s="93">
        <f>SUM('2:16'!G496)</f>
        <v>0</v>
      </c>
      <c r="H496" s="293">
        <f t="shared" si="98"/>
        <v>0</v>
      </c>
      <c r="I496" s="93">
        <f>SUM('2:16'!I496)</f>
        <v>0</v>
      </c>
      <c r="J496" s="31"/>
      <c r="K496" s="35"/>
      <c r="L496" s="87">
        <v>6</v>
      </c>
      <c r="M496" s="36"/>
      <c r="N496" s="31"/>
      <c r="O496" s="93">
        <f>SUM('2:16'!O496)</f>
        <v>0</v>
      </c>
      <c r="P496" s="93">
        <f>SUM('2:16'!P496)</f>
        <v>0</v>
      </c>
      <c r="Q496" s="93">
        <f>SUM('2:16'!Q496)</f>
        <v>0</v>
      </c>
      <c r="R496" s="93">
        <f>SUM('2:16'!R496)</f>
        <v>0</v>
      </c>
      <c r="S496" s="93">
        <f>SUM('2:16'!S496)</f>
        <v>0</v>
      </c>
      <c r="T496" s="93">
        <f>SUM('2:16'!T496)</f>
        <v>0</v>
      </c>
      <c r="U496" s="93">
        <f>SUM('2:16'!U496)</f>
        <v>0</v>
      </c>
      <c r="V496" s="196"/>
      <c r="W496" s="33"/>
      <c r="X496" s="93">
        <f>SUM('2:16'!X496)</f>
        <v>0</v>
      </c>
      <c r="Y496" s="93">
        <f>SUM('2:16'!Y496)</f>
        <v>0</v>
      </c>
      <c r="Z496" s="93">
        <f>SUM('2:16'!Z496)</f>
        <v>0</v>
      </c>
      <c r="AA496" s="93">
        <f>SUM('2:16'!AA496)</f>
        <v>0</v>
      </c>
      <c r="AB496" s="73"/>
      <c r="AC496" s="54"/>
      <c r="AD496" s="30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289" t="s">
        <v>53</v>
      </c>
      <c r="D497" s="17">
        <v>6.04</v>
      </c>
      <c r="E497" s="17"/>
      <c r="F497" s="6"/>
      <c r="G497" s="93">
        <f>SUM('2:16'!G497)</f>
        <v>0</v>
      </c>
      <c r="H497" s="293">
        <f t="shared" si="98"/>
        <v>0</v>
      </c>
      <c r="I497" s="93">
        <f>SUM('2:16'!I497)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SUM('2:16'!O497)</f>
        <v>0</v>
      </c>
      <c r="P497" s="93">
        <f>SUM('2:16'!P497)</f>
        <v>0</v>
      </c>
      <c r="Q497" s="93">
        <f>SUM('2:16'!Q497)</f>
        <v>0</v>
      </c>
      <c r="R497" s="93">
        <f>SUM('2:16'!R497)</f>
        <v>0</v>
      </c>
      <c r="S497" s="93">
        <f>SUM('2:16'!S497)</f>
        <v>0</v>
      </c>
      <c r="T497" s="93">
        <f>SUM('2:16'!T497)</f>
        <v>0</v>
      </c>
      <c r="U497" s="93">
        <f>SUM('2:16'!U497)</f>
        <v>0</v>
      </c>
      <c r="V497" s="196">
        <f>SUM(X497:AA497)</f>
        <v>0</v>
      </c>
      <c r="W497" s="33" t="str">
        <f>IF(ISERROR(V497/G497),"",V497/G497)</f>
        <v/>
      </c>
      <c r="X497" s="93">
        <f>SUM('2:16'!X497)</f>
        <v>0</v>
      </c>
      <c r="Y497" s="93">
        <f>SUM('2:16'!Y497)</f>
        <v>0</v>
      </c>
      <c r="Z497" s="93">
        <f>SUM('2:16'!Z497)</f>
        <v>0</v>
      </c>
      <c r="AA497" s="93">
        <f>SUM('2:16'!AA497)</f>
        <v>0</v>
      </c>
      <c r="AB497" s="73"/>
      <c r="AC497" s="54"/>
      <c r="AD497" s="30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289" t="s">
        <v>60</v>
      </c>
      <c r="D498" s="17">
        <v>6.04</v>
      </c>
      <c r="E498" s="17"/>
      <c r="F498" s="6"/>
      <c r="G498" s="93">
        <f>SUM('2:16'!G498)</f>
        <v>0</v>
      </c>
      <c r="H498" s="293">
        <f t="shared" si="98"/>
        <v>0</v>
      </c>
      <c r="I498" s="93">
        <f>SUM('2:16'!I498)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SUM('2:16'!O498)</f>
        <v>0</v>
      </c>
      <c r="P498" s="93">
        <f>SUM('2:16'!P498)</f>
        <v>0</v>
      </c>
      <c r="Q498" s="93">
        <f>SUM('2:16'!Q498)</f>
        <v>0</v>
      </c>
      <c r="R498" s="93">
        <f>SUM('2:16'!R498)</f>
        <v>0</v>
      </c>
      <c r="S498" s="93">
        <f>SUM('2:16'!S498)</f>
        <v>0</v>
      </c>
      <c r="T498" s="93">
        <f>SUM('2:16'!T498)</f>
        <v>0</v>
      </c>
      <c r="U498" s="93">
        <f>SUM('2:16'!U498)</f>
        <v>0</v>
      </c>
      <c r="V498" s="196">
        <f>SUM(X498:AA498)</f>
        <v>0</v>
      </c>
      <c r="W498" s="33" t="str">
        <f>IF(ISERROR(V498/G498),"",V498/G498)</f>
        <v/>
      </c>
      <c r="X498" s="93">
        <f>SUM('2:16'!X498)</f>
        <v>0</v>
      </c>
      <c r="Y498" s="93">
        <f>SUM('2:16'!Y498)</f>
        <v>0</v>
      </c>
      <c r="Z498" s="93">
        <f>SUM('2:16'!Z498)</f>
        <v>0</v>
      </c>
      <c r="AA498" s="93">
        <f>SUM('2:16'!AA498)</f>
        <v>0</v>
      </c>
      <c r="AB498" s="73"/>
      <c r="AC498" s="54"/>
      <c r="AD498" s="30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289" t="s">
        <v>53</v>
      </c>
      <c r="D499" s="17"/>
      <c r="E499" s="17"/>
      <c r="F499" s="6"/>
      <c r="G499" s="93">
        <f>SUM('2:16'!G499)</f>
        <v>0</v>
      </c>
      <c r="H499" s="293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0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289" t="s">
        <v>60</v>
      </c>
      <c r="D500" s="17"/>
      <c r="E500" s="17"/>
      <c r="F500" s="6"/>
      <c r="G500" s="93">
        <f>SUM('2:16'!G500)</f>
        <v>0</v>
      </c>
      <c r="H500" s="293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0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SUM('2:16'!G501)</f>
        <v>0</v>
      </c>
      <c r="H501" s="293">
        <f t="shared" si="98"/>
        <v>0</v>
      </c>
      <c r="I501" s="93">
        <f>SUM('2:16'!I501)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SUM('2:16'!O501)</f>
        <v>0</v>
      </c>
      <c r="P501" s="93">
        <f>SUM('2:16'!P501)</f>
        <v>0</v>
      </c>
      <c r="Q501" s="93">
        <f>SUM('2:16'!Q501)</f>
        <v>0</v>
      </c>
      <c r="R501" s="93">
        <f>SUM('2:16'!R501)</f>
        <v>0</v>
      </c>
      <c r="S501" s="93">
        <f>SUM('2:16'!S501)</f>
        <v>0</v>
      </c>
      <c r="T501" s="93">
        <f>SUM('2:16'!T501)</f>
        <v>0</v>
      </c>
      <c r="U501" s="93">
        <f>SUM('2:16'!U501)</f>
        <v>0</v>
      </c>
      <c r="V501" s="196">
        <f>SUM(X501:AA501)</f>
        <v>0</v>
      </c>
      <c r="W501" s="33" t="str">
        <f>IF(ISERROR(V501/G501),"",V501/G501)</f>
        <v/>
      </c>
      <c r="X501" s="93">
        <f>SUM('2:16'!X501)</f>
        <v>0</v>
      </c>
      <c r="Y501" s="93">
        <f>SUM('2:16'!Y501)</f>
        <v>0</v>
      </c>
      <c r="Z501" s="93">
        <f>SUM('2:16'!Z501)</f>
        <v>0</v>
      </c>
      <c r="AA501" s="93">
        <f>SUM('2:16'!AA501)</f>
        <v>0</v>
      </c>
      <c r="AB501" s="73"/>
      <c r="AC501" s="54"/>
      <c r="AD501" s="30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SUM('2:16'!G502)</f>
        <v>0</v>
      </c>
      <c r="H502" s="293">
        <f t="shared" si="98"/>
        <v>0</v>
      </c>
      <c r="I502" s="93">
        <f>SUM('2:16'!I502)</f>
        <v>0</v>
      </c>
      <c r="J502" s="31"/>
      <c r="K502" s="35"/>
      <c r="L502" s="87"/>
      <c r="M502" s="36"/>
      <c r="N502" s="31"/>
      <c r="O502" s="93">
        <f>SUM('2:16'!O502)</f>
        <v>0</v>
      </c>
      <c r="P502" s="93">
        <f>SUM('2:16'!P502)</f>
        <v>0</v>
      </c>
      <c r="Q502" s="93">
        <f>SUM('2:16'!Q502)</f>
        <v>0</v>
      </c>
      <c r="R502" s="93">
        <f>SUM('2:16'!R502)</f>
        <v>0</v>
      </c>
      <c r="S502" s="93">
        <f>SUM('2:16'!S502)</f>
        <v>0</v>
      </c>
      <c r="T502" s="93">
        <f>SUM('2:16'!T502)</f>
        <v>0</v>
      </c>
      <c r="U502" s="93">
        <f>SUM('2:16'!U502)</f>
        <v>0</v>
      </c>
      <c r="V502" s="196"/>
      <c r="W502" s="33"/>
      <c r="X502" s="93">
        <f>SUM('2:16'!X502)</f>
        <v>0</v>
      </c>
      <c r="Y502" s="93">
        <f>SUM('2:16'!Y502)</f>
        <v>0</v>
      </c>
      <c r="Z502" s="93">
        <f>SUM('2:16'!Z502)</f>
        <v>0</v>
      </c>
      <c r="AA502" s="93">
        <f>SUM('2:16'!AA502)</f>
        <v>0</v>
      </c>
      <c r="AB502" s="73"/>
      <c r="AC502" s="54"/>
      <c r="AD502" s="30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290" t="s">
        <v>159</v>
      </c>
      <c r="C503" s="16"/>
      <c r="D503" s="17">
        <v>4.5</v>
      </c>
      <c r="E503" s="17"/>
      <c r="F503" s="6"/>
      <c r="G503" s="93">
        <f>SUM('2:16'!G503)</f>
        <v>0</v>
      </c>
      <c r="H503" s="293">
        <f t="shared" si="98"/>
        <v>0</v>
      </c>
      <c r="I503" s="93">
        <f>SUM('2:16'!I503)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0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290" t="s">
        <v>160</v>
      </c>
      <c r="C504" s="16"/>
      <c r="D504" s="17">
        <v>4.5</v>
      </c>
      <c r="E504" s="17"/>
      <c r="F504" s="6"/>
      <c r="G504" s="93">
        <f>SUM('2:16'!G504)</f>
        <v>0</v>
      </c>
      <c r="H504" s="293">
        <f t="shared" si="98"/>
        <v>0</v>
      </c>
      <c r="I504" s="93">
        <f>SUM('2:16'!I504)</f>
        <v>0</v>
      </c>
      <c r="J504" s="31"/>
      <c r="K504" s="35"/>
      <c r="L504" s="87"/>
      <c r="M504" s="36"/>
      <c r="N504" s="31"/>
      <c r="O504" s="93">
        <f>SUM('2:16'!O504)</f>
        <v>0</v>
      </c>
      <c r="P504" s="93">
        <f>SUM('2:16'!P504)</f>
        <v>0</v>
      </c>
      <c r="Q504" s="93">
        <f>SUM('2:16'!Q504)</f>
        <v>0</v>
      </c>
      <c r="R504" s="93">
        <f>SUM('2:16'!R504)</f>
        <v>0</v>
      </c>
      <c r="S504" s="93">
        <f>SUM('2:16'!S504)</f>
        <v>0</v>
      </c>
      <c r="T504" s="93">
        <f>SUM('2:16'!T504)</f>
        <v>0</v>
      </c>
      <c r="U504" s="93">
        <f>SUM('2:16'!U504)</f>
        <v>0</v>
      </c>
      <c r="V504" s="196"/>
      <c r="W504" s="33"/>
      <c r="X504" s="93">
        <f>SUM('2:16'!X504)</f>
        <v>0</v>
      </c>
      <c r="Y504" s="93">
        <f>SUM('2:16'!Y504)</f>
        <v>0</v>
      </c>
      <c r="Z504" s="93">
        <f>SUM('2:16'!Z504)</f>
        <v>0</v>
      </c>
      <c r="AA504" s="93">
        <f>SUM('2:16'!AA504)</f>
        <v>0</v>
      </c>
      <c r="AB504" s="73"/>
      <c r="AC504" s="54"/>
      <c r="AD504" s="30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290"/>
      <c r="C505" s="16"/>
      <c r="D505" s="17"/>
      <c r="E505" s="17"/>
      <c r="F505" s="6"/>
      <c r="G505" s="93">
        <f>SUM('2:16'!G505)</f>
        <v>0</v>
      </c>
      <c r="H505" s="293">
        <f t="shared" si="98"/>
        <v>0</v>
      </c>
      <c r="I505" s="93">
        <f>SUM('2:16'!I505)</f>
        <v>0</v>
      </c>
      <c r="J505" s="31"/>
      <c r="K505" s="35"/>
      <c r="L505" s="87"/>
      <c r="M505" s="36"/>
      <c r="N505" s="31"/>
      <c r="O505" s="93">
        <f>SUM('2:16'!O505)</f>
        <v>0</v>
      </c>
      <c r="P505" s="93">
        <f>SUM('2:16'!P505)</f>
        <v>0</v>
      </c>
      <c r="Q505" s="93">
        <f>SUM('2:16'!Q505)</f>
        <v>0</v>
      </c>
      <c r="R505" s="93">
        <f>SUM('2:16'!R505)</f>
        <v>0</v>
      </c>
      <c r="S505" s="93">
        <f>SUM('2:16'!S505)</f>
        <v>0</v>
      </c>
      <c r="T505" s="93">
        <f>SUM('2:16'!T505)</f>
        <v>0</v>
      </c>
      <c r="U505" s="93">
        <f>SUM('2:16'!U505)</f>
        <v>0</v>
      </c>
      <c r="V505" s="196"/>
      <c r="W505" s="33"/>
      <c r="X505" s="93">
        <f>SUM('2:16'!X505)</f>
        <v>0</v>
      </c>
      <c r="Y505" s="93">
        <f>SUM('2:16'!Y505)</f>
        <v>0</v>
      </c>
      <c r="Z505" s="93">
        <f>SUM('2:16'!Z505)</f>
        <v>0</v>
      </c>
      <c r="AA505" s="93">
        <f>SUM('2:16'!AA505)</f>
        <v>0</v>
      </c>
      <c r="AB505" s="73"/>
      <c r="AC505" s="54"/>
      <c r="AD505" s="30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712" t="s">
        <v>106</v>
      </c>
      <c r="B506" s="713"/>
      <c r="C506" s="296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99">SUM(M491:M501)</f>
        <v>0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714" t="s">
        <v>108</v>
      </c>
      <c r="B507" s="715"/>
      <c r="C507" s="715"/>
      <c r="D507" s="715"/>
      <c r="E507" s="715"/>
      <c r="F507" s="716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00">SUM(M370,M428,M463,M479,M490,M506)</f>
        <v>0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00"/>
      <c r="AE507" s="77"/>
      <c r="AF507" s="77"/>
      <c r="AG507" s="77"/>
      <c r="AH507" s="77"/>
      <c r="AI507" s="57"/>
      <c r="AJ507" s="57"/>
      <c r="AK507" s="57"/>
      <c r="AL507" s="717"/>
      <c r="AM507" s="717"/>
      <c r="AN507" s="717"/>
      <c r="AO507" s="717"/>
      <c r="AP507" s="717"/>
      <c r="AQ507" s="717"/>
      <c r="AR507" s="717"/>
      <c r="AS507" s="717"/>
      <c r="AT507" s="717"/>
      <c r="AU507" s="717"/>
      <c r="AV507" s="717"/>
      <c r="AW507" s="717"/>
      <c r="AX507" s="717"/>
      <c r="AY507" s="717"/>
      <c r="AZ507" s="717"/>
      <c r="BA507" s="717"/>
    </row>
    <row r="508" spans="1:53" ht="15.75" customHeight="1">
      <c r="A508" s="616" t="s">
        <v>497</v>
      </c>
      <c r="B508" s="291" t="s">
        <v>110</v>
      </c>
      <c r="C508" s="695" t="s">
        <v>111</v>
      </c>
      <c r="D508" s="695"/>
      <c r="E508" s="705" t="s">
        <v>112</v>
      </c>
      <c r="F508" s="705"/>
      <c r="G508" s="675" t="s">
        <v>113</v>
      </c>
      <c r="H508" s="675"/>
      <c r="I508" s="705" t="s">
        <v>114</v>
      </c>
      <c r="J508" s="705"/>
      <c r="K508" s="705" t="s">
        <v>36</v>
      </c>
      <c r="L508" s="705"/>
      <c r="M508" s="705" t="s">
        <v>115</v>
      </c>
      <c r="N508" s="705"/>
      <c r="O508" s="705" t="s">
        <v>116</v>
      </c>
      <c r="P508" s="675" t="s">
        <v>117</v>
      </c>
      <c r="Q508" s="675"/>
      <c r="R508" s="675" t="s">
        <v>36</v>
      </c>
      <c r="S508" s="675"/>
      <c r="T508" s="675" t="s">
        <v>118</v>
      </c>
      <c r="U508" s="675"/>
      <c r="V508" s="675" t="s">
        <v>119</v>
      </c>
      <c r="W508" s="675"/>
      <c r="X508" s="675" t="s">
        <v>36</v>
      </c>
      <c r="Y508" s="675"/>
      <c r="Z508" s="675" t="s">
        <v>118</v>
      </c>
      <c r="AA508" s="675"/>
      <c r="AB508" s="12"/>
      <c r="AC508" s="12"/>
      <c r="AD508" s="12"/>
      <c r="AE508" s="3"/>
      <c r="AF508" s="3"/>
      <c r="AG508" s="3"/>
      <c r="AH508" s="29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17"/>
      <c r="B509" s="291" t="s">
        <v>120</v>
      </c>
      <c r="C509" s="710">
        <f>SUM('2:16'!C509)</f>
        <v>0</v>
      </c>
      <c r="D509" s="711"/>
      <c r="E509" s="709">
        <f>D509*11</f>
        <v>0</v>
      </c>
      <c r="F509" s="709"/>
      <c r="G509" s="584">
        <v>0</v>
      </c>
      <c r="H509" s="585"/>
      <c r="I509" s="705">
        <f>G509*11</f>
        <v>0</v>
      </c>
      <c r="J509" s="705"/>
      <c r="K509" s="705">
        <f>E509-I509</f>
        <v>0</v>
      </c>
      <c r="L509" s="705"/>
      <c r="M509" s="707" t="str">
        <f>IF(ISERROR(K509/E509),"",K509/E509)</f>
        <v/>
      </c>
      <c r="N509" s="707"/>
      <c r="O509" s="705"/>
      <c r="P509" s="675" t="s">
        <v>70</v>
      </c>
      <c r="Q509" s="675"/>
      <c r="R509" s="698">
        <f>SUM(O370:U370)</f>
        <v>0</v>
      </c>
      <c r="S509" s="698"/>
      <c r="T509" s="706" t="str">
        <f t="array" ref="T509">IF(ISERROR(R509/R516),"",R509/R516)</f>
        <v/>
      </c>
      <c r="U509" s="706"/>
      <c r="V509" s="675" t="s">
        <v>41</v>
      </c>
      <c r="W509" s="675"/>
      <c r="X509" s="698">
        <f>SUM(O370,O428,O463,O479,O490,O506)</f>
        <v>0</v>
      </c>
      <c r="Y509" s="698"/>
      <c r="Z509" s="706" t="str">
        <f t="array" ref="Z509">IF(ISERROR(X509/X516),"",X509/X516)</f>
        <v/>
      </c>
      <c r="AA509" s="706"/>
      <c r="AB509" s="12"/>
      <c r="AC509" s="22"/>
      <c r="AD509" s="22"/>
      <c r="AE509" s="3"/>
      <c r="AF509" s="3"/>
      <c r="AG509" s="3"/>
      <c r="AH509" s="30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617"/>
      <c r="B510" s="291" t="s">
        <v>121</v>
      </c>
      <c r="C510" s="710">
        <f>SUM('2:16'!C510)</f>
        <v>0</v>
      </c>
      <c r="D510" s="711"/>
      <c r="E510" s="709">
        <f>D510*11</f>
        <v>0</v>
      </c>
      <c r="F510" s="709"/>
      <c r="G510" s="584">
        <v>0</v>
      </c>
      <c r="H510" s="585"/>
      <c r="I510" s="705">
        <f>G510*11</f>
        <v>0</v>
      </c>
      <c r="J510" s="705"/>
      <c r="K510" s="705">
        <f>E510-I510</f>
        <v>0</v>
      </c>
      <c r="L510" s="705"/>
      <c r="M510" s="707" t="str">
        <f>IF(ISERROR(K510/E510),"",K510/E510)</f>
        <v/>
      </c>
      <c r="N510" s="707"/>
      <c r="O510" s="705"/>
      <c r="P510" s="675" t="s">
        <v>86</v>
      </c>
      <c r="Q510" s="675"/>
      <c r="R510" s="698">
        <f>SUM(O428:U428)</f>
        <v>0</v>
      </c>
      <c r="S510" s="698"/>
      <c r="T510" s="706" t="str">
        <f>IF(ISERROR(R510/R516),"",R510/R516)</f>
        <v/>
      </c>
      <c r="U510" s="706"/>
      <c r="V510" s="675" t="s">
        <v>42</v>
      </c>
      <c r="W510" s="675"/>
      <c r="X510" s="698">
        <f>SUM(O371,O429,O464,O480,O491,O507)</f>
        <v>0</v>
      </c>
      <c r="Y510" s="698"/>
      <c r="Z510" s="706" t="str">
        <f>IF(ISERROR(X510/X516),"",X510/X516)</f>
        <v/>
      </c>
      <c r="AA510" s="706"/>
      <c r="AB510" s="12"/>
      <c r="AC510" s="22"/>
      <c r="AD510" s="22"/>
      <c r="AE510" s="3"/>
      <c r="AF510" s="3"/>
      <c r="AG510" s="3"/>
      <c r="AH510" s="30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617"/>
      <c r="B511" s="291" t="s">
        <v>122</v>
      </c>
      <c r="C511" s="710">
        <f>SUM('2:16'!C511)</f>
        <v>0</v>
      </c>
      <c r="D511" s="711"/>
      <c r="E511" s="709">
        <f>D511*11</f>
        <v>0</v>
      </c>
      <c r="F511" s="709"/>
      <c r="G511" s="584">
        <v>0</v>
      </c>
      <c r="H511" s="585"/>
      <c r="I511" s="705">
        <f>G511*11</f>
        <v>0</v>
      </c>
      <c r="J511" s="705"/>
      <c r="K511" s="705">
        <f>E511-I511</f>
        <v>0</v>
      </c>
      <c r="L511" s="705"/>
      <c r="M511" s="707" t="str">
        <f>IF(ISERROR(K511/E511),"",K511/E511)</f>
        <v/>
      </c>
      <c r="N511" s="707"/>
      <c r="O511" s="705"/>
      <c r="P511" s="675" t="s">
        <v>92</v>
      </c>
      <c r="Q511" s="675"/>
      <c r="R511" s="698">
        <f>SUM(O463:U463)</f>
        <v>0</v>
      </c>
      <c r="S511" s="698"/>
      <c r="T511" s="706" t="str">
        <f>IF(ISERROR(R511/R516),"",R511/R516)</f>
        <v/>
      </c>
      <c r="U511" s="706"/>
      <c r="V511" s="675" t="s">
        <v>43</v>
      </c>
      <c r="W511" s="675"/>
      <c r="X511" s="698">
        <f>SUM(O373,O430,O465,O481,O492,O508)</f>
        <v>0</v>
      </c>
      <c r="Y511" s="698"/>
      <c r="Z511" s="706" t="str">
        <f>IF(ISERROR(X511/X516),"",X511/X516)</f>
        <v/>
      </c>
      <c r="AA511" s="706"/>
      <c r="AB511" s="12"/>
      <c r="AC511" s="22"/>
      <c r="AD511" s="22"/>
      <c r="AE511" s="3"/>
      <c r="AF511" s="3"/>
      <c r="AG511" s="300"/>
      <c r="AH511" s="30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617"/>
      <c r="B512" s="291" t="s">
        <v>47</v>
      </c>
      <c r="C512" s="599">
        <v>1</v>
      </c>
      <c r="D512" s="600"/>
      <c r="E512" s="709">
        <f>D512*11</f>
        <v>0</v>
      </c>
      <c r="F512" s="709"/>
      <c r="G512" s="584">
        <v>1</v>
      </c>
      <c r="H512" s="585"/>
      <c r="I512" s="705">
        <f>G512*11</f>
        <v>11</v>
      </c>
      <c r="J512" s="705"/>
      <c r="K512" s="705">
        <f>E512-I512</f>
        <v>-11</v>
      </c>
      <c r="L512" s="705"/>
      <c r="M512" s="707" t="str">
        <f>IF(ISERROR(K512/E512),"",K512/E512)</f>
        <v/>
      </c>
      <c r="N512" s="707"/>
      <c r="O512" s="705"/>
      <c r="P512" s="675" t="s">
        <v>99</v>
      </c>
      <c r="Q512" s="675"/>
      <c r="R512" s="698">
        <f>SUM(O479:U479)</f>
        <v>0</v>
      </c>
      <c r="S512" s="698"/>
      <c r="T512" s="706" t="str">
        <f>IF(ISERROR(R512/R516),"",R512/R516)</f>
        <v/>
      </c>
      <c r="U512" s="706"/>
      <c r="V512" s="675" t="s">
        <v>44</v>
      </c>
      <c r="W512" s="675"/>
      <c r="X512" s="698">
        <f>SUM(O374,O431,O466,O482,O493,O509)</f>
        <v>0</v>
      </c>
      <c r="Y512" s="698"/>
      <c r="Z512" s="706" t="str">
        <f>IF(ISERROR(X512/X516),"",X512/X516)</f>
        <v/>
      </c>
      <c r="AA512" s="706"/>
      <c r="AB512" s="12"/>
      <c r="AC512" s="22"/>
      <c r="AD512" s="22"/>
      <c r="AE512" s="3"/>
      <c r="AF512" s="3"/>
      <c r="AG512" s="300"/>
      <c r="AH512" s="30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618"/>
      <c r="B513" s="291" t="s">
        <v>123</v>
      </c>
      <c r="C513" s="708">
        <f>SUM(C509:D512)</f>
        <v>1</v>
      </c>
      <c r="D513" s="705"/>
      <c r="E513" s="705">
        <f>SUM(F509:F512)</f>
        <v>0</v>
      </c>
      <c r="F513" s="705"/>
      <c r="G513" s="708">
        <f>SUM(G509:H512)</f>
        <v>1</v>
      </c>
      <c r="H513" s="705"/>
      <c r="I513" s="705">
        <f>SUM(I509:J512)</f>
        <v>11</v>
      </c>
      <c r="J513" s="705"/>
      <c r="K513" s="705">
        <f>SUM(K509:L512)</f>
        <v>-11</v>
      </c>
      <c r="L513" s="705"/>
      <c r="M513" s="707" t="str">
        <f>IF(ISERROR(K513/E513),"",K513/E513)</f>
        <v/>
      </c>
      <c r="N513" s="707"/>
      <c r="O513" s="705"/>
      <c r="P513" s="675" t="s">
        <v>102</v>
      </c>
      <c r="Q513" s="675"/>
      <c r="R513" s="698">
        <f>SUM(O490:U490)</f>
        <v>0</v>
      </c>
      <c r="S513" s="698"/>
      <c r="T513" s="706" t="str">
        <f>IF(ISERROR(R513/R516),"",R513/R516)</f>
        <v/>
      </c>
      <c r="U513" s="706"/>
      <c r="V513" s="675" t="s">
        <v>45</v>
      </c>
      <c r="W513" s="675"/>
      <c r="X513" s="698">
        <f>SUM(O375,O432,O467,O483,O494,O510)</f>
        <v>0</v>
      </c>
      <c r="Y513" s="698"/>
      <c r="Z513" s="706" t="str">
        <f>IF(ISERROR(X513/X516),"",X513/X516)</f>
        <v/>
      </c>
      <c r="AA513" s="706"/>
      <c r="AB513" s="12"/>
      <c r="AC513" s="22"/>
      <c r="AD513" s="22"/>
      <c r="AE513" s="3"/>
      <c r="AF513" s="3"/>
      <c r="AG513" s="300"/>
      <c r="AH513" s="30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297"/>
      <c r="AV513" s="297"/>
      <c r="AW513" s="297"/>
      <c r="AX513" s="297"/>
      <c r="AY513" s="297"/>
      <c r="AZ513" s="297"/>
      <c r="BA513" s="297"/>
    </row>
    <row r="514" spans="1:53" ht="17.25">
      <c r="A514" s="263" t="s">
        <v>498</v>
      </c>
      <c r="B514" s="291">
        <f>G507</f>
        <v>0</v>
      </c>
      <c r="C514" s="698" t="s">
        <v>155</v>
      </c>
      <c r="D514" s="698"/>
      <c r="E514" s="675">
        <f>H507</f>
        <v>0</v>
      </c>
      <c r="F514" s="675"/>
      <c r="G514" s="675" t="s">
        <v>34</v>
      </c>
      <c r="H514" s="675"/>
      <c r="I514" s="704" t="str">
        <f>L507</f>
        <v/>
      </c>
      <c r="J514" s="704"/>
      <c r="K514" s="705" t="s">
        <v>32</v>
      </c>
      <c r="L514" s="705"/>
      <c r="M514" s="704" t="str">
        <f>J507</f>
        <v/>
      </c>
      <c r="N514" s="704"/>
      <c r="O514" s="705"/>
      <c r="P514" s="675" t="s">
        <v>106</v>
      </c>
      <c r="Q514" s="675"/>
      <c r="R514" s="698">
        <f>SUM(O506:U506)</f>
        <v>0</v>
      </c>
      <c r="S514" s="698"/>
      <c r="T514" s="706" t="str">
        <f>IF(ISERROR(R514/R516),"",R514/R516)</f>
        <v/>
      </c>
      <c r="U514" s="706"/>
      <c r="V514" s="675" t="s">
        <v>46</v>
      </c>
      <c r="W514" s="675"/>
      <c r="X514" s="698">
        <f>SUM(O376,O433,O468,O484,O495,O511)</f>
        <v>0</v>
      </c>
      <c r="Y514" s="698"/>
      <c r="Z514" s="706" t="str">
        <f>IF(ISERROR(X514/X516),"",X514/X516)</f>
        <v/>
      </c>
      <c r="AA514" s="706"/>
      <c r="AB514" s="12"/>
      <c r="AC514" s="22"/>
      <c r="AD514" s="22"/>
      <c r="AE514" s="3"/>
      <c r="AF514" s="3"/>
      <c r="AG514" s="300"/>
      <c r="AH514" s="30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297"/>
      <c r="AV514" s="297"/>
      <c r="AW514" s="297"/>
      <c r="AX514" s="297"/>
      <c r="AY514" s="297"/>
      <c r="AZ514" s="297"/>
      <c r="BA514" s="297"/>
    </row>
    <row r="515" spans="1:53" ht="15.75" customHeight="1">
      <c r="A515" s="264" t="s">
        <v>499</v>
      </c>
      <c r="B515" s="291">
        <f>I507+C513</f>
        <v>1</v>
      </c>
      <c r="C515" s="675" t="s">
        <v>114</v>
      </c>
      <c r="D515" s="675"/>
      <c r="E515" s="695">
        <f>K507+I513</f>
        <v>11</v>
      </c>
      <c r="F515" s="695"/>
      <c r="G515" s="675" t="s">
        <v>150</v>
      </c>
      <c r="H515" s="675"/>
      <c r="I515" s="704">
        <f>B515-E515</f>
        <v>-10</v>
      </c>
      <c r="J515" s="704"/>
      <c r="K515" s="705" t="s">
        <v>151</v>
      </c>
      <c r="L515" s="705"/>
      <c r="M515" s="707">
        <f>IF(ISERROR(I515/B515),"",I515/B515)</f>
        <v>-10</v>
      </c>
      <c r="N515" s="707"/>
      <c r="O515" s="705"/>
      <c r="P515" s="675" t="s">
        <v>107</v>
      </c>
      <c r="Q515" s="675"/>
      <c r="R515" s="698"/>
      <c r="S515" s="698"/>
      <c r="T515" s="706" t="str">
        <f>IF(ISERROR(R515/R516),"",R515/R516)</f>
        <v/>
      </c>
      <c r="U515" s="706"/>
      <c r="V515" s="675" t="s">
        <v>47</v>
      </c>
      <c r="W515" s="675"/>
      <c r="X515" s="698">
        <f>SUM(O377,O434,O469,O489,O496,O512)</f>
        <v>0</v>
      </c>
      <c r="Y515" s="698"/>
      <c r="Z515" s="706" t="str">
        <f>IF(ISERROR(X515/X516),"",X515/X516)</f>
        <v/>
      </c>
      <c r="AA515" s="706"/>
      <c r="AB515" s="12"/>
      <c r="AC515" s="22"/>
      <c r="AD515" s="22"/>
      <c r="AE515" s="3"/>
      <c r="AF515" s="3"/>
      <c r="AG515" s="300"/>
      <c r="AH515" s="30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297"/>
      <c r="AV515" s="297"/>
      <c r="AW515" s="297"/>
      <c r="AX515" s="297"/>
      <c r="AY515" s="297"/>
      <c r="AZ515" s="297"/>
      <c r="BA515" s="297"/>
    </row>
    <row r="516" spans="1:53" ht="15.75" customHeight="1">
      <c r="A516" s="264" t="s">
        <v>501</v>
      </c>
      <c r="B516" s="291">
        <f>N507</f>
        <v>0</v>
      </c>
      <c r="C516" s="675" t="s">
        <v>149</v>
      </c>
      <c r="D516" s="675"/>
      <c r="E516" s="706">
        <f>IF(ISERROR(B516/B515),"",B516/B515)</f>
        <v>0</v>
      </c>
      <c r="F516" s="706"/>
      <c r="G516" s="675" t="s">
        <v>158</v>
      </c>
      <c r="H516" s="675"/>
      <c r="I516" s="705">
        <f>V507</f>
        <v>0</v>
      </c>
      <c r="J516" s="705"/>
      <c r="K516" s="705" t="s">
        <v>156</v>
      </c>
      <c r="L516" s="705"/>
      <c r="M516" s="707" t="str">
        <f t="array" ref="M516">IF(ISERROR(I516/B514),"",I516/B514)</f>
        <v/>
      </c>
      <c r="N516" s="707"/>
      <c r="O516" s="705"/>
      <c r="P516" s="675" t="s">
        <v>123</v>
      </c>
      <c r="Q516" s="675"/>
      <c r="R516" s="698">
        <f>SUM(R509:S515)</f>
        <v>0</v>
      </c>
      <c r="S516" s="698"/>
      <c r="T516" s="706">
        <f>SUM(T509:U515)</f>
        <v>0</v>
      </c>
      <c r="U516" s="706"/>
      <c r="V516" s="675" t="s">
        <v>123</v>
      </c>
      <c r="W516" s="675"/>
      <c r="X516" s="698">
        <f>SUM(X509:Y515)</f>
        <v>0</v>
      </c>
      <c r="Y516" s="698"/>
      <c r="Z516" s="706">
        <f>SUM(Z509:AA515)</f>
        <v>0</v>
      </c>
      <c r="AA516" s="706"/>
      <c r="AB516" s="12"/>
      <c r="AC516" s="22"/>
      <c r="AD516" s="22"/>
      <c r="AE516" s="3"/>
      <c r="AF516" s="3"/>
      <c r="AG516" s="300"/>
      <c r="AH516" s="30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297"/>
      <c r="AV516" s="297"/>
      <c r="AW516" s="297"/>
      <c r="AX516" s="297"/>
      <c r="AY516" s="297"/>
      <c r="AZ516" s="297"/>
      <c r="BA516" s="297"/>
    </row>
    <row r="517" spans="1:53" ht="17.25">
      <c r="A517" s="283" t="s">
        <v>502</v>
      </c>
      <c r="B517" s="295"/>
      <c r="C517" s="7"/>
      <c r="D517" s="7"/>
      <c r="E517" s="15"/>
      <c r="F517" s="15"/>
      <c r="G517" s="699" t="str">
        <f>IF(ISERROR(#REF!/#REF!),"",#REF!/#REF!)</f>
        <v/>
      </c>
      <c r="H517" s="699"/>
      <c r="I517" s="699"/>
      <c r="J517" s="8"/>
      <c r="K517" s="47"/>
      <c r="L517" s="12"/>
      <c r="M517" s="12"/>
      <c r="N517" s="699" t="str">
        <f>IF(ISERROR(G517/#REF!),"",G517/#REF!)</f>
        <v/>
      </c>
      <c r="O517" s="699"/>
      <c r="P517" s="699"/>
      <c r="Q517" s="699"/>
      <c r="R517" s="699"/>
      <c r="S517" s="300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295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98" t="s">
        <v>157</v>
      </c>
      <c r="B519" s="698"/>
      <c r="C519" s="695">
        <f>SUM(B171,B342,B514)</f>
        <v>81114</v>
      </c>
      <c r="D519" s="695"/>
      <c r="E519" s="698" t="s">
        <v>124</v>
      </c>
      <c r="F519" s="698"/>
      <c r="G519" s="695">
        <f>SUM(E171,E342,E514)</f>
        <v>469281.38999999996</v>
      </c>
      <c r="H519" s="695"/>
      <c r="I519" s="675" t="s">
        <v>34</v>
      </c>
      <c r="J519" s="698"/>
      <c r="K519" s="700">
        <f>IF(ISERROR(C519/G520),"",C519/G520)</f>
        <v>10.483437293080387</v>
      </c>
      <c r="L519" s="701"/>
      <c r="M519" s="675" t="s">
        <v>32</v>
      </c>
      <c r="N519" s="675"/>
      <c r="O519" s="702">
        <f t="array" ref="O519">IF(ISERROR(C519/C520),"",C519/C520)</f>
        <v>14.834173059865948</v>
      </c>
      <c r="P519" s="703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75" t="s">
        <v>125</v>
      </c>
      <c r="B520" s="675"/>
      <c r="C520" s="695">
        <f>SUM(B172,B343,B515)</f>
        <v>5468.05</v>
      </c>
      <c r="D520" s="695"/>
      <c r="E520" s="675" t="s">
        <v>114</v>
      </c>
      <c r="F520" s="675"/>
      <c r="G520" s="695">
        <f>SUM(E172,E343,E515)</f>
        <v>7737.3477545899423</v>
      </c>
      <c r="H520" s="695"/>
      <c r="I520" s="682" t="s">
        <v>150</v>
      </c>
      <c r="J520" s="683"/>
      <c r="K520" s="686">
        <f>C520-G520</f>
        <v>-2269.2977545899421</v>
      </c>
      <c r="L520" s="685"/>
      <c r="M520" s="686" t="s">
        <v>151</v>
      </c>
      <c r="N520" s="685"/>
      <c r="O520" s="696">
        <f>IF(ISERROR(K520/C520),"",K520/C520)</f>
        <v>-0.4150104250308505</v>
      </c>
      <c r="P520" s="697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82" t="s">
        <v>148</v>
      </c>
      <c r="B521" s="683"/>
      <c r="C521" s="695">
        <f>SUM(B173,B344,B516)</f>
        <v>0</v>
      </c>
      <c r="D521" s="695"/>
      <c r="E521" s="682" t="s">
        <v>149</v>
      </c>
      <c r="F521" s="683"/>
      <c r="G521" s="696">
        <f>IF(ISERROR(C521/C520),"",C521/C520)</f>
        <v>0</v>
      </c>
      <c r="H521" s="697"/>
      <c r="I521" s="675" t="s">
        <v>126</v>
      </c>
      <c r="J521" s="698"/>
      <c r="K521" s="695">
        <f>SUM(I173,I344,I516)</f>
        <v>0</v>
      </c>
      <c r="L521" s="695"/>
      <c r="M521" s="698" t="s">
        <v>127</v>
      </c>
      <c r="N521" s="698"/>
      <c r="O521" s="696">
        <f t="array" ref="O521">IF(ISERROR(K521/C519),"",K521/C519)</f>
        <v>0</v>
      </c>
      <c r="P521" s="697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00"/>
      <c r="H522" s="22"/>
      <c r="I522" s="300"/>
      <c r="J522" s="8"/>
      <c r="K522" s="54"/>
      <c r="L522" s="298"/>
      <c r="M522" s="298"/>
      <c r="N522" s="15"/>
      <c r="O522" s="15"/>
      <c r="P522" s="15"/>
      <c r="Q522" s="15"/>
      <c r="R522" s="15"/>
      <c r="S522" s="15"/>
      <c r="T522" s="298"/>
      <c r="U522" s="298"/>
      <c r="V522" s="201"/>
      <c r="W522" s="29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82" t="s">
        <v>130</v>
      </c>
      <c r="B523" s="683"/>
      <c r="C523" s="682" t="s">
        <v>131</v>
      </c>
      <c r="D523" s="683"/>
      <c r="E523" s="682" t="s">
        <v>118</v>
      </c>
      <c r="F523" s="683"/>
      <c r="G523" s="689" t="s">
        <v>116</v>
      </c>
      <c r="H523" s="690"/>
      <c r="I523" s="682" t="s">
        <v>117</v>
      </c>
      <c r="J523" s="685"/>
      <c r="K523" s="682" t="s">
        <v>14</v>
      </c>
      <c r="L523" s="683"/>
      <c r="M523" s="682" t="s">
        <v>118</v>
      </c>
      <c r="N523" s="683"/>
      <c r="O523" s="675" t="s">
        <v>119</v>
      </c>
      <c r="P523" s="675"/>
      <c r="Q523" s="682" t="s">
        <v>14</v>
      </c>
      <c r="R523" s="683"/>
      <c r="S523" s="682" t="s">
        <v>118</v>
      </c>
      <c r="T523" s="683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87" t="s">
        <v>70</v>
      </c>
      <c r="B524" s="683"/>
      <c r="C524" s="684">
        <f>SUM(G28,G199,G370)</f>
        <v>12980</v>
      </c>
      <c r="D524" s="683"/>
      <c r="E524" s="678">
        <f>IF(ISERROR(C524/C530),"",C524/C530)</f>
        <v>0.16002169785733658</v>
      </c>
      <c r="F524" s="679"/>
      <c r="G524" s="691"/>
      <c r="H524" s="692"/>
      <c r="I524" s="680" t="s">
        <v>15</v>
      </c>
      <c r="J524" s="688"/>
      <c r="K524" s="686">
        <f t="shared" ref="K524:K529" si="101">SUM(R166,U337,U509)</f>
        <v>0</v>
      </c>
      <c r="L524" s="685"/>
      <c r="M524" s="678" t="str">
        <f t="array" ref="M524">IF(ISERROR(K524/K530),"",K524/K530)</f>
        <v/>
      </c>
      <c r="N524" s="679"/>
      <c r="O524" s="675" t="s">
        <v>41</v>
      </c>
      <c r="P524" s="675"/>
      <c r="Q524" s="676">
        <f t="shared" ref="Q524:Q529" si="102">SUM(X166,AA337,AA509)</f>
        <v>0</v>
      </c>
      <c r="R524" s="677"/>
      <c r="S524" s="678" t="str">
        <f t="array" ref="S524">IF(ISERROR(Q524/Q530),"",Q524/Q530)</f>
        <v/>
      </c>
      <c r="T524" s="679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87" t="s">
        <v>86</v>
      </c>
      <c r="B525" s="683"/>
      <c r="C525" s="682">
        <f>SUM(G86,G257,G428)</f>
        <v>26376</v>
      </c>
      <c r="D525" s="683"/>
      <c r="E525" s="678">
        <f>IF(ISERROR(C525/C530),"",C525/C530)</f>
        <v>0.32517198017604854</v>
      </c>
      <c r="F525" s="679"/>
      <c r="G525" s="691"/>
      <c r="H525" s="692"/>
      <c r="I525" s="680" t="s">
        <v>16</v>
      </c>
      <c r="J525" s="688"/>
      <c r="K525" s="686">
        <f t="shared" si="101"/>
        <v>0</v>
      </c>
      <c r="L525" s="685"/>
      <c r="M525" s="678" t="str">
        <f>IF(ISERROR(K525/K530),"",K525/K530)</f>
        <v/>
      </c>
      <c r="N525" s="679"/>
      <c r="O525" s="675" t="s">
        <v>42</v>
      </c>
      <c r="P525" s="675"/>
      <c r="Q525" s="682">
        <f t="shared" si="102"/>
        <v>0</v>
      </c>
      <c r="R525" s="683"/>
      <c r="S525" s="678" t="str">
        <f>IF(ISERROR(Q525/Q530),"",Q525/Q530)</f>
        <v/>
      </c>
      <c r="T525" s="679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87" t="s">
        <v>92</v>
      </c>
      <c r="B526" s="683"/>
      <c r="C526" s="682">
        <f>SUM(G121,G292,G463)</f>
        <v>12654</v>
      </c>
      <c r="D526" s="683"/>
      <c r="E526" s="678">
        <f>IF(ISERROR(C526/C530),"",C526/C530)</f>
        <v>0.15600266291885495</v>
      </c>
      <c r="F526" s="679"/>
      <c r="G526" s="691"/>
      <c r="H526" s="692"/>
      <c r="I526" s="680" t="s">
        <v>17</v>
      </c>
      <c r="J526" s="688"/>
      <c r="K526" s="686">
        <f t="shared" si="101"/>
        <v>0</v>
      </c>
      <c r="L526" s="685"/>
      <c r="M526" s="678" t="str">
        <f>IF(ISERROR(K526/K530),"",K526/K530)</f>
        <v/>
      </c>
      <c r="N526" s="679"/>
      <c r="O526" s="675" t="s">
        <v>43</v>
      </c>
      <c r="P526" s="675"/>
      <c r="Q526" s="682">
        <f t="shared" si="102"/>
        <v>0</v>
      </c>
      <c r="R526" s="683"/>
      <c r="S526" s="678" t="str">
        <f>IF(ISERROR(Q526/Q530),"",Q526/Q530)</f>
        <v/>
      </c>
      <c r="T526" s="679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87" t="s">
        <v>99</v>
      </c>
      <c r="B527" s="683"/>
      <c r="C527" s="682">
        <f>SUM(G137,G308,G479)</f>
        <v>3997</v>
      </c>
      <c r="D527" s="683"/>
      <c r="E527" s="678">
        <f>IF(ISERROR(C527/C530),"",C527/C530)</f>
        <v>4.927632714451266E-2</v>
      </c>
      <c r="F527" s="679"/>
      <c r="G527" s="691"/>
      <c r="H527" s="692"/>
      <c r="I527" s="680" t="s">
        <v>18</v>
      </c>
      <c r="J527" s="688"/>
      <c r="K527" s="686">
        <f t="shared" si="101"/>
        <v>0</v>
      </c>
      <c r="L527" s="685"/>
      <c r="M527" s="678" t="str">
        <f>IF(ISERROR(K527/K530),"",K527/K530)</f>
        <v/>
      </c>
      <c r="N527" s="679"/>
      <c r="O527" s="675" t="s">
        <v>21</v>
      </c>
      <c r="P527" s="675"/>
      <c r="Q527" s="682">
        <f t="shared" si="102"/>
        <v>0</v>
      </c>
      <c r="R527" s="683"/>
      <c r="S527" s="678" t="str">
        <f>IF(ISERROR(Q527/Q530),"",Q527/Q530)</f>
        <v/>
      </c>
      <c r="T527" s="679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87" t="s">
        <v>102</v>
      </c>
      <c r="B528" s="683"/>
      <c r="C528" s="682">
        <f>SUM(G148,G319,G490)</f>
        <v>6748</v>
      </c>
      <c r="D528" s="683"/>
      <c r="E528" s="678">
        <f>IF(ISERROR(C528/C530),"",C528/C530)</f>
        <v>8.319155756096358E-2</v>
      </c>
      <c r="F528" s="679"/>
      <c r="G528" s="691"/>
      <c r="H528" s="692"/>
      <c r="I528" s="680" t="s">
        <v>19</v>
      </c>
      <c r="J528" s="688"/>
      <c r="K528" s="686">
        <f t="shared" si="101"/>
        <v>0</v>
      </c>
      <c r="L528" s="685"/>
      <c r="M528" s="678" t="str">
        <f>IF(ISERROR(K528/K530),"",K528/K530)</f>
        <v/>
      </c>
      <c r="N528" s="679"/>
      <c r="O528" s="675" t="s">
        <v>45</v>
      </c>
      <c r="P528" s="675"/>
      <c r="Q528" s="682">
        <f t="shared" si="102"/>
        <v>0</v>
      </c>
      <c r="R528" s="683"/>
      <c r="S528" s="678" t="str">
        <f>IF(ISERROR(Q528/Q530),"",Q528/Q530)</f>
        <v/>
      </c>
      <c r="T528" s="679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87" t="s">
        <v>106</v>
      </c>
      <c r="B529" s="683"/>
      <c r="C529" s="682">
        <f>SUM(G163,G334,G506)</f>
        <v>18359</v>
      </c>
      <c r="D529" s="683"/>
      <c r="E529" s="678">
        <f>IF(ISERROR(C529/C530),"",C529/C530)</f>
        <v>0.22633577434228369</v>
      </c>
      <c r="F529" s="679"/>
      <c r="G529" s="691"/>
      <c r="H529" s="692"/>
      <c r="I529" s="680" t="s">
        <v>20</v>
      </c>
      <c r="J529" s="688"/>
      <c r="K529" s="686">
        <f t="shared" si="101"/>
        <v>0</v>
      </c>
      <c r="L529" s="685"/>
      <c r="M529" s="678" t="str">
        <f>IF(ISERROR(K529/K530),"",K529/K530)</f>
        <v/>
      </c>
      <c r="N529" s="679"/>
      <c r="O529" s="675" t="s">
        <v>46</v>
      </c>
      <c r="P529" s="675"/>
      <c r="Q529" s="682">
        <f t="shared" si="102"/>
        <v>0</v>
      </c>
      <c r="R529" s="683"/>
      <c r="S529" s="678" t="str">
        <f>IF(ISERROR(Q529/Q530),"",Q529/Q530)</f>
        <v/>
      </c>
      <c r="T529" s="679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82" t="s">
        <v>123</v>
      </c>
      <c r="B530" s="683"/>
      <c r="C530" s="684">
        <f>SUM(C524:C529)</f>
        <v>81114</v>
      </c>
      <c r="D530" s="683"/>
      <c r="E530" s="678">
        <f>SUM(E524:F529)</f>
        <v>1</v>
      </c>
      <c r="F530" s="683"/>
      <c r="G530" s="693"/>
      <c r="H530" s="694"/>
      <c r="I530" s="682" t="s">
        <v>123</v>
      </c>
      <c r="J530" s="685"/>
      <c r="K530" s="686">
        <f>SUM(R173,U344,U516)</f>
        <v>0</v>
      </c>
      <c r="L530" s="685"/>
      <c r="M530" s="678">
        <f>SUM(M524:N529)</f>
        <v>0</v>
      </c>
      <c r="N530" s="679"/>
      <c r="O530" s="675" t="s">
        <v>123</v>
      </c>
      <c r="P530" s="675"/>
      <c r="Q530" s="676">
        <f>SUM(X173,AA344,AA516)</f>
        <v>0</v>
      </c>
      <c r="R530" s="677"/>
      <c r="S530" s="678">
        <f>SUM(S524:T529)</f>
        <v>0</v>
      </c>
      <c r="T530" s="679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338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298"/>
      <c r="AC531" s="298"/>
      <c r="AD531" s="298"/>
      <c r="AE531" s="298"/>
      <c r="AF531" s="298"/>
      <c r="AG531" s="298"/>
      <c r="AH531" s="298"/>
      <c r="AI531" s="298"/>
      <c r="AJ531" s="298"/>
      <c r="AK531" s="298"/>
      <c r="AL531" s="29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80" t="s">
        <v>132</v>
      </c>
      <c r="B532" s="681"/>
      <c r="C532" s="289" t="s">
        <v>133</v>
      </c>
      <c r="D532" s="289" t="s">
        <v>134</v>
      </c>
      <c r="E532" s="289" t="s">
        <v>3</v>
      </c>
      <c r="F532" s="289" t="s">
        <v>4</v>
      </c>
      <c r="G532" s="289" t="s">
        <v>5</v>
      </c>
      <c r="H532" s="87" t="s">
        <v>6</v>
      </c>
      <c r="I532" s="87" t="s">
        <v>7</v>
      </c>
      <c r="J532" s="87" t="s">
        <v>135</v>
      </c>
      <c r="K532" s="292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293" t="s">
        <v>138</v>
      </c>
      <c r="Q532" s="87" t="s">
        <v>139</v>
      </c>
      <c r="R532" s="36" t="s">
        <v>140</v>
      </c>
      <c r="S532" s="289" t="s">
        <v>141</v>
      </c>
      <c r="T532" s="289" t="s">
        <v>142</v>
      </c>
      <c r="U532" s="51"/>
      <c r="V532" s="203"/>
      <c r="X532" s="14"/>
      <c r="Y532" s="14"/>
      <c r="Z532" s="15"/>
      <c r="AA532" s="15"/>
      <c r="AB532" s="15"/>
      <c r="AC532" s="298"/>
      <c r="AD532" s="298"/>
      <c r="AE532" s="298"/>
      <c r="AF532" s="298"/>
      <c r="AG532" s="298"/>
      <c r="AH532" s="298"/>
      <c r="AI532" s="298"/>
      <c r="AJ532" s="298"/>
      <c r="AK532" s="298"/>
      <c r="AL532" s="298"/>
      <c r="AM532" s="298"/>
      <c r="AN532" s="15"/>
      <c r="AO532" s="29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71" t="s">
        <v>143</v>
      </c>
      <c r="B533" s="672"/>
      <c r="C533" s="93">
        <f>SUM('2:16'!C533)</f>
        <v>322</v>
      </c>
      <c r="D533" s="93">
        <f>SUM('2:16'!D533)</f>
        <v>322</v>
      </c>
      <c r="E533" s="93">
        <f>SUM('2:16'!E533)</f>
        <v>0</v>
      </c>
      <c r="F533" s="93">
        <f>SUM('2:16'!F533)</f>
        <v>0</v>
      </c>
      <c r="G533" s="93">
        <f>SUM('2:16'!G533)</f>
        <v>0</v>
      </c>
      <c r="H533" s="93">
        <f>SUM('2:16'!H533)</f>
        <v>0</v>
      </c>
      <c r="I533" s="93">
        <f>SUM('2:16'!I533)</f>
        <v>0</v>
      </c>
      <c r="J533" s="93">
        <f>+C533-H533-I533</f>
        <v>322</v>
      </c>
      <c r="K533" s="93">
        <f>SUM('2:16'!K533)</f>
        <v>0</v>
      </c>
      <c r="L533" s="93">
        <f>SUM('2:16'!L533)</f>
        <v>0</v>
      </c>
      <c r="M533" s="93">
        <f>SUM('2:16'!M533)</f>
        <v>0</v>
      </c>
      <c r="N533" s="93">
        <f>SUM('2:16'!N533)</f>
        <v>0</v>
      </c>
      <c r="O533" s="93">
        <f>SUM('2:16'!O533)</f>
        <v>0</v>
      </c>
      <c r="P533" s="93">
        <f>SUM('2:16'!P533)</f>
        <v>0</v>
      </c>
      <c r="Q533" s="93">
        <f>J533-K533-L533</f>
        <v>322</v>
      </c>
      <c r="R533" s="93">
        <f>Q533*11-M533-N533</f>
        <v>3542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298"/>
      <c r="AD533" s="298"/>
      <c r="AE533" s="298"/>
      <c r="AF533" s="298"/>
      <c r="AG533" s="298"/>
      <c r="AH533" s="298"/>
      <c r="AI533" s="298"/>
      <c r="AJ533" s="298"/>
      <c r="AK533" s="298"/>
      <c r="AL533" s="298"/>
      <c r="AM533" s="298"/>
      <c r="AN533" s="15"/>
      <c r="AO533" s="29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71" t="s">
        <v>144</v>
      </c>
      <c r="B534" s="672"/>
      <c r="C534" s="93">
        <f>SUM('2:16'!C534)</f>
        <v>399</v>
      </c>
      <c r="D534" s="93">
        <f>SUM('2:16'!D534)</f>
        <v>399</v>
      </c>
      <c r="E534" s="93">
        <f>SUM('2:16'!E534)</f>
        <v>0</v>
      </c>
      <c r="F534" s="93">
        <f>SUM('2:16'!F534)</f>
        <v>0</v>
      </c>
      <c r="G534" s="93">
        <f>SUM('2:16'!G534)</f>
        <v>0</v>
      </c>
      <c r="H534" s="93">
        <f>SUM('2:16'!H534)</f>
        <v>0</v>
      </c>
      <c r="I534" s="93">
        <f>SUM('2:16'!I534)</f>
        <v>0</v>
      </c>
      <c r="J534" s="93">
        <f>C534-G534-H534-I534</f>
        <v>399</v>
      </c>
      <c r="K534" s="93">
        <f>SUM('2:16'!K534)</f>
        <v>0</v>
      </c>
      <c r="L534" s="93">
        <f>SUM('2:16'!L534)</f>
        <v>0</v>
      </c>
      <c r="M534" s="93">
        <f>SUM('2:16'!M534)</f>
        <v>0</v>
      </c>
      <c r="N534" s="93">
        <f>SUM('2:16'!N534)</f>
        <v>0</v>
      </c>
      <c r="O534" s="93">
        <f>SUM('2:16'!O534)</f>
        <v>0</v>
      </c>
      <c r="P534" s="93">
        <f>SUM('2:16'!P534)</f>
        <v>0</v>
      </c>
      <c r="Q534" s="93">
        <f>J534-K534-L534</f>
        <v>399</v>
      </c>
      <c r="R534" s="93">
        <f>Q534*11-M534-N534</f>
        <v>4389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298"/>
      <c r="AD534" s="298"/>
      <c r="AE534" s="298"/>
      <c r="AF534" s="298"/>
      <c r="AG534" s="298"/>
      <c r="AH534" s="298"/>
      <c r="AI534" s="298"/>
      <c r="AJ534" s="298"/>
      <c r="AK534" s="298"/>
      <c r="AL534" s="298"/>
      <c r="AM534" s="298"/>
      <c r="AN534" s="15"/>
      <c r="AO534" s="29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71" t="s">
        <v>145</v>
      </c>
      <c r="B535" s="672"/>
      <c r="C535" s="93">
        <f>SUM('2:16'!C535)</f>
        <v>86</v>
      </c>
      <c r="D535" s="93">
        <f>SUM('2:16'!D535)</f>
        <v>86</v>
      </c>
      <c r="E535" s="93">
        <f>SUM('2:16'!E535)</f>
        <v>0</v>
      </c>
      <c r="F535" s="93">
        <f>SUM('2:16'!F535)</f>
        <v>0</v>
      </c>
      <c r="G535" s="93">
        <f>SUM('2:16'!G535)</f>
        <v>0</v>
      </c>
      <c r="H535" s="93">
        <f>SUM('2:16'!H535)</f>
        <v>0</v>
      </c>
      <c r="I535" s="93">
        <f>SUM('2:16'!I535)</f>
        <v>0</v>
      </c>
      <c r="J535" s="93">
        <f>C535-G535-H535-I535</f>
        <v>86</v>
      </c>
      <c r="K535" s="93">
        <f>SUM('2:16'!K535)</f>
        <v>0</v>
      </c>
      <c r="L535" s="93">
        <f>SUM('2:16'!L535)</f>
        <v>0</v>
      </c>
      <c r="M535" s="93">
        <f>SUM('2:16'!M535)</f>
        <v>0</v>
      </c>
      <c r="N535" s="93">
        <f>SUM('2:16'!N535)</f>
        <v>0</v>
      </c>
      <c r="O535" s="93">
        <f>SUM('2:16'!O535)</f>
        <v>0</v>
      </c>
      <c r="P535" s="93">
        <f>SUM('2:16'!P535)</f>
        <v>0</v>
      </c>
      <c r="Q535" s="93">
        <f>J535-K535-L535</f>
        <v>86</v>
      </c>
      <c r="R535" s="93">
        <f>Q535*11-M535-N535</f>
        <v>946</v>
      </c>
      <c r="S535" s="184">
        <f t="array" ref="S535">IF(ISERROR(Q535/J535),"",Q535/J535)</f>
        <v>1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298"/>
      <c r="AD535" s="298"/>
      <c r="AE535" s="298"/>
      <c r="AF535" s="298"/>
      <c r="AG535" s="298"/>
      <c r="AH535" s="298"/>
      <c r="AI535" s="298"/>
      <c r="AJ535" s="298"/>
      <c r="AK535" s="298"/>
      <c r="AL535" s="298"/>
      <c r="AM535" s="298"/>
      <c r="AN535" s="15"/>
      <c r="AO535" s="29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73" t="s">
        <v>11</v>
      </c>
      <c r="B536" s="674"/>
      <c r="C536" s="37">
        <f>SUM(C533:C535)</f>
        <v>807</v>
      </c>
      <c r="D536" s="37">
        <f>SUM(D533:D535)</f>
        <v>807</v>
      </c>
      <c r="E536" s="37">
        <f t="shared" ref="E536:N536" si="103">SUM(E533:E535)</f>
        <v>0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807</v>
      </c>
      <c r="K536" s="88">
        <f t="shared" si="103"/>
        <v>0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807</v>
      </c>
      <c r="R536" s="37">
        <f>SUM(R533:R535)</f>
        <v>8877</v>
      </c>
      <c r="S536" s="38">
        <f t="array" ref="S536">IF(ISERROR(Q536/J536),"",Q536/J536)</f>
        <v>1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12980</v>
      </c>
      <c r="K544" s="101">
        <f>+H28+H199+H370</f>
        <v>65674.890000000014</v>
      </c>
      <c r="L544" s="101">
        <f>+I28+I199+I370</f>
        <v>674.5</v>
      </c>
      <c r="M544" s="50">
        <f>+J544/L544</f>
        <v>19.243884358784285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26376</v>
      </c>
      <c r="K545" s="101">
        <f>+H428+H257+H86</f>
        <v>133057.78</v>
      </c>
      <c r="L545" s="101">
        <f>+I428+I257+I86</f>
        <v>646.5</v>
      </c>
      <c r="M545" s="50">
        <f>+J545/L545</f>
        <v>40.798143851508122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12654</v>
      </c>
      <c r="K546" s="101">
        <f>+H463+H292+H121</f>
        <v>63649.94999999999</v>
      </c>
      <c r="L546" s="101">
        <f>+I463+I292+I121</f>
        <v>1046</v>
      </c>
      <c r="M546" s="50">
        <f>+J546/L546</f>
        <v>12.097514340344167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3997</v>
      </c>
      <c r="K547" s="101">
        <f>+H479+H308+H137</f>
        <v>20194.52</v>
      </c>
      <c r="L547" s="101">
        <f>+I479+I308+I137</f>
        <v>179</v>
      </c>
      <c r="M547" s="50">
        <f>+J547/L547</f>
        <v>22.329608938547487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18359</v>
      </c>
      <c r="K548" s="101">
        <f>+H506+H334+H163</f>
        <v>152694.32999999996</v>
      </c>
      <c r="L548" s="101">
        <f>+I506+I334+I163</f>
        <v>2412</v>
      </c>
      <c r="M548" s="50">
        <f>+J548/L548</f>
        <v>7.6115257048092868</v>
      </c>
    </row>
    <row r="549" spans="1:13">
      <c r="A549" s="285"/>
      <c r="B549" s="221"/>
      <c r="C549" s="221"/>
      <c r="D549" s="223"/>
      <c r="E549" s="221"/>
      <c r="J549" s="101">
        <f>SUM(J544:J548)</f>
        <v>74366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101"/>
      <c r="E551" s="221"/>
      <c r="G551" t="s">
        <v>168</v>
      </c>
    </row>
    <row r="552" spans="1:13">
      <c r="A552" s="285"/>
      <c r="B552" s="221"/>
      <c r="C552" s="364"/>
      <c r="D552" s="101"/>
      <c r="E552" s="221"/>
      <c r="H552" s="100" t="s">
        <v>163</v>
      </c>
      <c r="J552" s="46">
        <f>+G28</f>
        <v>12980</v>
      </c>
      <c r="K552" s="101">
        <f>+H28</f>
        <v>65674.890000000014</v>
      </c>
      <c r="L552" s="101">
        <f>+I28</f>
        <v>674.5</v>
      </c>
      <c r="M552" s="102">
        <f>+J552/L552</f>
        <v>19.243884358784285</v>
      </c>
    </row>
    <row r="553" spans="1:13">
      <c r="A553" s="285"/>
      <c r="B553" s="221"/>
      <c r="C553" s="221"/>
      <c r="D553" s="101"/>
      <c r="E553" s="221"/>
      <c r="H553" s="100" t="s">
        <v>164</v>
      </c>
      <c r="J553" s="46">
        <f>G86</f>
        <v>26376</v>
      </c>
      <c r="K553" s="101">
        <f>H86</f>
        <v>133057.78</v>
      </c>
      <c r="L553" s="101">
        <f>I86</f>
        <v>646.5</v>
      </c>
      <c r="M553" s="102">
        <f>+J553/L553</f>
        <v>40.798143851508122</v>
      </c>
    </row>
    <row r="554" spans="1:13">
      <c r="E554" s="218"/>
      <c r="H554" s="100" t="s">
        <v>165</v>
      </c>
      <c r="J554" s="46">
        <f>+G121</f>
        <v>12654</v>
      </c>
      <c r="K554" s="101">
        <f>+H121</f>
        <v>63649.94999999999</v>
      </c>
      <c r="L554" s="101">
        <f>+I121</f>
        <v>1046</v>
      </c>
      <c r="M554" s="102">
        <f>+J554/L554</f>
        <v>12.097514340344167</v>
      </c>
    </row>
    <row r="555" spans="1:13">
      <c r="H555" s="100" t="s">
        <v>166</v>
      </c>
      <c r="J555" s="46">
        <f>+G137</f>
        <v>3997</v>
      </c>
      <c r="K555" s="101">
        <f>+H137</f>
        <v>20194.52</v>
      </c>
      <c r="L555" s="101">
        <f>+I137</f>
        <v>179</v>
      </c>
      <c r="M555" s="102">
        <f>+J555/L555</f>
        <v>22.329608938547487</v>
      </c>
    </row>
    <row r="556" spans="1:13">
      <c r="H556" s="100" t="s">
        <v>167</v>
      </c>
      <c r="J556" s="46">
        <f>+G163</f>
        <v>18359</v>
      </c>
      <c r="K556" s="101">
        <f>+H163</f>
        <v>152694.32999999996</v>
      </c>
      <c r="L556" s="101">
        <f>+I163</f>
        <v>2412</v>
      </c>
      <c r="M556" s="102">
        <f>+J556/L556</f>
        <v>7.6115257048092868</v>
      </c>
    </row>
    <row r="557" spans="1:13">
      <c r="J557" s="46">
        <f>+B171</f>
        <v>81114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0</v>
      </c>
      <c r="K559" s="101">
        <f>+H199</f>
        <v>0</v>
      </c>
      <c r="L559" s="101">
        <f>+I199</f>
        <v>0</v>
      </c>
      <c r="M559" s="102" t="e">
        <f>+J559/L559</f>
        <v>#DIV/0!</v>
      </c>
    </row>
    <row r="560" spans="1:13">
      <c r="H560" s="100" t="s">
        <v>164</v>
      </c>
      <c r="J560" s="46">
        <f>+G257</f>
        <v>0</v>
      </c>
      <c r="K560" s="101">
        <f>+H257</f>
        <v>0</v>
      </c>
      <c r="L560" s="101">
        <f>+I257</f>
        <v>0</v>
      </c>
      <c r="M560" s="102" t="e">
        <f>+J560/L560</f>
        <v>#DIV/0!</v>
      </c>
    </row>
    <row r="561" spans="7:13">
      <c r="H561" s="100" t="s">
        <v>165</v>
      </c>
      <c r="J561" s="46">
        <f>+G292</f>
        <v>0</v>
      </c>
      <c r="K561" s="101">
        <f>+H292</f>
        <v>0</v>
      </c>
      <c r="L561" s="101">
        <f>+I292</f>
        <v>0</v>
      </c>
      <c r="M561" s="102" t="e">
        <f>+J561/L561</f>
        <v>#DIV/0!</v>
      </c>
    </row>
    <row r="562" spans="7:13">
      <c r="H562" s="100" t="s">
        <v>166</v>
      </c>
      <c r="J562" s="46">
        <f>+G308</f>
        <v>0</v>
      </c>
      <c r="K562" s="101">
        <f>+H308</f>
        <v>0</v>
      </c>
      <c r="L562" s="101">
        <f>+I308</f>
        <v>0</v>
      </c>
      <c r="M562" s="102" t="e">
        <f>+J562/L562</f>
        <v>#DIV/0!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0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0</v>
      </c>
      <c r="K567" s="101">
        <f>+H463</f>
        <v>0</v>
      </c>
      <c r="L567" s="101">
        <f>+I463</f>
        <v>0</v>
      </c>
      <c r="M567" s="102" t="e">
        <f>+J567/L567</f>
        <v>#DIV/0!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0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281" zoomScaleNormal="100" workbookViewId="0">
      <selection activeCell="G288" sqref="G288"/>
    </sheetView>
  </sheetViews>
  <sheetFormatPr defaultRowHeight="14.25"/>
  <cols>
    <col min="1" max="1" width="12.875" style="237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04" hidden="1" customWidth="1"/>
    <col min="23" max="27" width="9.125" hidden="1" customWidth="1"/>
    <col min="28" max="28" width="9" style="218"/>
    <col min="29" max="29" width="10.5" style="235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229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46" t="s">
        <v>23</v>
      </c>
      <c r="B2" s="746"/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  <c r="N2" s="746"/>
      <c r="O2" s="746"/>
      <c r="P2" s="746"/>
      <c r="Q2" s="746"/>
      <c r="R2" s="746"/>
      <c r="S2" s="746"/>
      <c r="T2" s="746"/>
      <c r="U2" s="746"/>
      <c r="V2" s="746"/>
      <c r="W2" s="746"/>
      <c r="X2" s="746"/>
      <c r="Y2" s="746"/>
      <c r="Z2" s="746"/>
      <c r="AA2" s="746"/>
      <c r="AB2" s="308"/>
      <c r="AC2" s="230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68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11"/>
      <c r="AC3" s="231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747" t="s">
        <v>12</v>
      </c>
      <c r="B4" s="726" t="s">
        <v>25</v>
      </c>
      <c r="C4" s="726" t="s">
        <v>26</v>
      </c>
      <c r="D4" s="726" t="s">
        <v>27</v>
      </c>
      <c r="E4" s="738" t="s">
        <v>28</v>
      </c>
      <c r="F4" s="741" t="s">
        <v>29</v>
      </c>
      <c r="G4" s="705" t="s">
        <v>30</v>
      </c>
      <c r="H4" s="705"/>
      <c r="I4" s="726" t="s">
        <v>31</v>
      </c>
      <c r="J4" s="729" t="s">
        <v>32</v>
      </c>
      <c r="K4" s="732" t="s">
        <v>33</v>
      </c>
      <c r="L4" s="726" t="s">
        <v>34</v>
      </c>
      <c r="M4" s="735" t="s">
        <v>35</v>
      </c>
      <c r="N4" s="723" t="s">
        <v>36</v>
      </c>
      <c r="O4" s="705" t="s">
        <v>37</v>
      </c>
      <c r="P4" s="705"/>
      <c r="Q4" s="705"/>
      <c r="R4" s="705"/>
      <c r="S4" s="705"/>
      <c r="T4" s="705"/>
      <c r="U4" s="705"/>
      <c r="V4" s="724" t="s">
        <v>38</v>
      </c>
      <c r="W4" s="723" t="s">
        <v>39</v>
      </c>
      <c r="X4" s="705" t="s">
        <v>40</v>
      </c>
      <c r="Y4" s="705"/>
      <c r="Z4" s="705"/>
      <c r="AA4" s="705"/>
      <c r="AB4" s="750" t="s">
        <v>431</v>
      </c>
      <c r="AC4" s="752" t="s">
        <v>432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48"/>
      <c r="B5" s="727"/>
      <c r="C5" s="727"/>
      <c r="D5" s="727"/>
      <c r="E5" s="739"/>
      <c r="F5" s="742"/>
      <c r="G5" s="705"/>
      <c r="H5" s="705"/>
      <c r="I5" s="727"/>
      <c r="J5" s="730"/>
      <c r="K5" s="733"/>
      <c r="L5" s="727"/>
      <c r="M5" s="736"/>
      <c r="N5" s="723"/>
      <c r="O5" s="705" t="s">
        <v>41</v>
      </c>
      <c r="P5" s="705" t="s">
        <v>42</v>
      </c>
      <c r="Q5" s="705" t="s">
        <v>43</v>
      </c>
      <c r="R5" s="722" t="s">
        <v>44</v>
      </c>
      <c r="S5" s="675" t="s">
        <v>45</v>
      </c>
      <c r="T5" s="705" t="s">
        <v>46</v>
      </c>
      <c r="U5" s="705" t="s">
        <v>47</v>
      </c>
      <c r="V5" s="724"/>
      <c r="W5" s="723"/>
      <c r="X5" s="705" t="s">
        <v>13</v>
      </c>
      <c r="Y5" s="705" t="s">
        <v>48</v>
      </c>
      <c r="Z5" s="705" t="s">
        <v>49</v>
      </c>
      <c r="AA5" s="705" t="s">
        <v>47</v>
      </c>
      <c r="AB5" s="751"/>
      <c r="AC5" s="752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749"/>
      <c r="B6" s="728"/>
      <c r="C6" s="728"/>
      <c r="D6" s="728"/>
      <c r="E6" s="740"/>
      <c r="F6" s="743"/>
      <c r="G6" s="208" t="s">
        <v>50</v>
      </c>
      <c r="H6" s="208" t="s">
        <v>51</v>
      </c>
      <c r="I6" s="728"/>
      <c r="J6" s="731"/>
      <c r="K6" s="734"/>
      <c r="L6" s="728"/>
      <c r="M6" s="736"/>
      <c r="N6" s="723"/>
      <c r="O6" s="705"/>
      <c r="P6" s="705"/>
      <c r="Q6" s="705"/>
      <c r="R6" s="722"/>
      <c r="S6" s="675"/>
      <c r="T6" s="705"/>
      <c r="U6" s="705"/>
      <c r="V6" s="724"/>
      <c r="W6" s="723"/>
      <c r="X6" s="705"/>
      <c r="Y6" s="705"/>
      <c r="Z6" s="705"/>
      <c r="AA6" s="705"/>
      <c r="AB6" s="751"/>
      <c r="AC6" s="752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SUM('2:7'!G7)</f>
        <v>0</v>
      </c>
      <c r="H7" s="95">
        <f t="shared" ref="H7:H24" si="0">D7*G7</f>
        <v>0</v>
      </c>
      <c r="I7" s="93">
        <f>SUM('2:7'!I7)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SUM('2:7'!N7)</f>
        <v>0</v>
      </c>
      <c r="O7" s="93">
        <f>SUM('2:7'!O7)</f>
        <v>0</v>
      </c>
      <c r="P7" s="93">
        <f>SUM('2:7'!P7)</f>
        <v>0</v>
      </c>
      <c r="Q7" s="93">
        <f>SUM('2:7'!Q7)</f>
        <v>0</v>
      </c>
      <c r="R7" s="93">
        <f>SUM('2:7'!R7)</f>
        <v>0</v>
      </c>
      <c r="S7" s="93">
        <f>SUM('2:7'!S7)</f>
        <v>0</v>
      </c>
      <c r="T7" s="93">
        <f>SUM('2:7'!T7)</f>
        <v>0</v>
      </c>
      <c r="U7" s="93">
        <f>SUM('2:7'!U7)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SUM('2:7'!X7)</f>
        <v>0</v>
      </c>
      <c r="Y7" s="93">
        <f>SUM('2:7'!Y7)</f>
        <v>0</v>
      </c>
      <c r="Z7" s="93">
        <f>SUM('2:7'!Z7)</f>
        <v>0</v>
      </c>
      <c r="AA7" s="93">
        <f>SUM('2:7'!AA7)</f>
        <v>0</v>
      </c>
      <c r="AB7" s="322">
        <v>0.65</v>
      </c>
      <c r="AC7" s="232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270"/>
      <c r="B8" s="62" t="s">
        <v>54</v>
      </c>
      <c r="C8" s="16" t="s">
        <v>53</v>
      </c>
      <c r="D8" s="17">
        <v>5.03</v>
      </c>
      <c r="E8" s="17"/>
      <c r="F8" s="6"/>
      <c r="G8" s="93">
        <f>SUM('2:7'!G8)</f>
        <v>0</v>
      </c>
      <c r="H8" s="95">
        <f t="shared" si="0"/>
        <v>0</v>
      </c>
      <c r="I8" s="93">
        <f>SUM('2:7'!I8)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SUM('2:7'!N8)</f>
        <v>0</v>
      </c>
      <c r="O8" s="93">
        <f>SUM('2:7'!O8)</f>
        <v>0</v>
      </c>
      <c r="P8" s="93">
        <f>SUM('2:7'!P8)</f>
        <v>0</v>
      </c>
      <c r="Q8" s="93">
        <f>SUM('2:7'!Q8)</f>
        <v>0</v>
      </c>
      <c r="R8" s="93">
        <f>SUM('2:7'!R8)</f>
        <v>0</v>
      </c>
      <c r="S8" s="93">
        <f>SUM('2:7'!S8)</f>
        <v>0</v>
      </c>
      <c r="T8" s="93">
        <f>SUM('2:7'!T8)</f>
        <v>0</v>
      </c>
      <c r="U8" s="93">
        <f>SUM('2:7'!U8)</f>
        <v>0</v>
      </c>
      <c r="V8" s="195">
        <f t="shared" si="2"/>
        <v>0</v>
      </c>
      <c r="W8" s="33" t="str">
        <f t="shared" si="3"/>
        <v/>
      </c>
      <c r="X8" s="93">
        <f>SUM('2:7'!X8)</f>
        <v>0</v>
      </c>
      <c r="Y8" s="93">
        <f>SUM('2:7'!Y8)</f>
        <v>0</v>
      </c>
      <c r="Z8" s="93">
        <f>SUM('2:7'!Z8)</f>
        <v>0</v>
      </c>
      <c r="AA8" s="93">
        <f>SUM('2:7'!AA8)</f>
        <v>0</v>
      </c>
      <c r="AB8" s="309">
        <v>0.48</v>
      </c>
      <c r="AC8" s="232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271"/>
      <c r="B9" s="62" t="s">
        <v>54</v>
      </c>
      <c r="C9" s="16" t="s">
        <v>55</v>
      </c>
      <c r="D9" s="17">
        <v>5.03</v>
      </c>
      <c r="E9" s="17"/>
      <c r="F9" s="6"/>
      <c r="G9" s="93">
        <f>SUM('2:7'!G9)</f>
        <v>0</v>
      </c>
      <c r="H9" s="95">
        <f t="shared" si="0"/>
        <v>0</v>
      </c>
      <c r="I9" s="93">
        <f>SUM('2:7'!I9)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SUM('2:7'!N9)</f>
        <v>0</v>
      </c>
      <c r="O9" s="93">
        <f>SUM('2:7'!O9)</f>
        <v>0</v>
      </c>
      <c r="P9" s="93">
        <f>SUM('2:7'!P9)</f>
        <v>0</v>
      </c>
      <c r="Q9" s="93">
        <f>SUM('2:7'!Q9)</f>
        <v>0</v>
      </c>
      <c r="R9" s="93">
        <f>SUM('2:7'!R9)</f>
        <v>0</v>
      </c>
      <c r="S9" s="93">
        <f>SUM('2:7'!S9)</f>
        <v>0</v>
      </c>
      <c r="T9" s="93">
        <f>SUM('2:7'!T9)</f>
        <v>0</v>
      </c>
      <c r="U9" s="93">
        <f>SUM('2:7'!U9)</f>
        <v>0</v>
      </c>
      <c r="V9" s="195">
        <f t="shared" si="2"/>
        <v>0</v>
      </c>
      <c r="W9" s="33" t="str">
        <f t="shared" si="3"/>
        <v/>
      </c>
      <c r="X9" s="93">
        <f>SUM('2:7'!X9)</f>
        <v>0</v>
      </c>
      <c r="Y9" s="93">
        <f>SUM('2:7'!Y9)</f>
        <v>0</v>
      </c>
      <c r="Z9" s="93">
        <f>SUM('2:7'!Z9)</f>
        <v>0</v>
      </c>
      <c r="AA9" s="93">
        <f>SUM('2:7'!AA9)</f>
        <v>0</v>
      </c>
      <c r="AB9" s="309">
        <v>0.43</v>
      </c>
      <c r="AC9" s="232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SUM('2:7'!G10)</f>
        <v>1480</v>
      </c>
      <c r="H10" s="95">
        <f t="shared" si="0"/>
        <v>7444.4000000000005</v>
      </c>
      <c r="I10" s="93">
        <f>SUM('2:7'!I10)</f>
        <v>84</v>
      </c>
      <c r="J10" s="31">
        <f t="array" ref="J10">IF(ISERROR(G10/I10),"",G10/I10)</f>
        <v>17.61904761904762</v>
      </c>
      <c r="K10" s="35">
        <f t="array" ref="K10">IF(ISERROR(G10/L10),"",G10/L10)</f>
        <v>77.89473684210526</v>
      </c>
      <c r="L10" s="87">
        <v>19</v>
      </c>
      <c r="M10" s="36">
        <f t="shared" si="1"/>
        <v>6.1052631578947398</v>
      </c>
      <c r="N10" s="93">
        <f>SUM('2:7'!N10)</f>
        <v>0</v>
      </c>
      <c r="O10" s="93">
        <f>SUM('2:7'!O10)</f>
        <v>0</v>
      </c>
      <c r="P10" s="93">
        <f>SUM('2:7'!P10)</f>
        <v>0</v>
      </c>
      <c r="Q10" s="93">
        <f>SUM('2:7'!Q10)</f>
        <v>0</v>
      </c>
      <c r="R10" s="93">
        <f>SUM('2:7'!R10)</f>
        <v>0</v>
      </c>
      <c r="S10" s="93">
        <f>SUM('2:7'!S10)</f>
        <v>0</v>
      </c>
      <c r="T10" s="93">
        <f>SUM('2:7'!T10)</f>
        <v>0</v>
      </c>
      <c r="U10" s="93">
        <f>SUM('2:7'!U10)</f>
        <v>0</v>
      </c>
      <c r="V10" s="195">
        <f t="shared" si="2"/>
        <v>0</v>
      </c>
      <c r="W10" s="33">
        <f t="shared" si="3"/>
        <v>0</v>
      </c>
      <c r="X10" s="93">
        <f>SUM('2:7'!X10)</f>
        <v>0</v>
      </c>
      <c r="Y10" s="93">
        <f>SUM('2:7'!Y10)</f>
        <v>0</v>
      </c>
      <c r="Z10" s="93">
        <f>SUM('2:7'!Z10)</f>
        <v>0</v>
      </c>
      <c r="AA10" s="93">
        <f>SUM('2:7'!AA10)</f>
        <v>0</v>
      </c>
      <c r="AB10" s="309">
        <v>0.55000000000000004</v>
      </c>
      <c r="AC10" s="232">
        <f t="shared" si="4"/>
        <v>814.00000000000011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SUM('2:7'!G11)</f>
        <v>645</v>
      </c>
      <c r="H11" s="95">
        <f t="shared" si="0"/>
        <v>3244.3500000000004</v>
      </c>
      <c r="I11" s="93">
        <f>SUM('2:7'!I11)</f>
        <v>40</v>
      </c>
      <c r="J11" s="31">
        <f t="array" ref="J11">IF(ISERROR(G11/I11),"",G11/I11)</f>
        <v>16.125</v>
      </c>
      <c r="K11" s="35">
        <f t="array" ref="K11">IF(ISERROR(G11/L11),"",G11/L11)</f>
        <v>32.25</v>
      </c>
      <c r="L11" s="87">
        <v>20</v>
      </c>
      <c r="M11" s="36">
        <f t="shared" si="1"/>
        <v>7.75</v>
      </c>
      <c r="N11" s="93">
        <f>SUM('2:7'!N11)</f>
        <v>0</v>
      </c>
      <c r="O11" s="93">
        <f>SUM('2:7'!O11)</f>
        <v>0</v>
      </c>
      <c r="P11" s="93">
        <f>SUM('2:7'!P11)</f>
        <v>0</v>
      </c>
      <c r="Q11" s="93">
        <f>SUM('2:7'!Q11)</f>
        <v>0</v>
      </c>
      <c r="R11" s="93">
        <f>SUM('2:7'!R11)</f>
        <v>0</v>
      </c>
      <c r="S11" s="93">
        <f>SUM('2:7'!S11)</f>
        <v>0</v>
      </c>
      <c r="T11" s="93">
        <f>SUM('2:7'!T11)</f>
        <v>0</v>
      </c>
      <c r="U11" s="93">
        <f>SUM('2:7'!U11)</f>
        <v>0</v>
      </c>
      <c r="V11" s="195">
        <f t="shared" si="2"/>
        <v>0</v>
      </c>
      <c r="W11" s="33">
        <f t="shared" si="3"/>
        <v>0</v>
      </c>
      <c r="X11" s="93">
        <f>SUM('2:7'!X11)</f>
        <v>0</v>
      </c>
      <c r="Y11" s="93">
        <f>SUM('2:7'!Y11)</f>
        <v>0</v>
      </c>
      <c r="Z11" s="93">
        <f>SUM('2:7'!Z11)</f>
        <v>0</v>
      </c>
      <c r="AA11" s="93">
        <f>SUM('2:7'!AA11)</f>
        <v>0</v>
      </c>
      <c r="AB11" s="309">
        <v>0.52</v>
      </c>
      <c r="AC11" s="232">
        <f t="shared" si="4"/>
        <v>335.40000000000003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SUM('2:7'!G12)</f>
        <v>0</v>
      </c>
      <c r="H12" s="95">
        <f t="shared" si="0"/>
        <v>0</v>
      </c>
      <c r="I12" s="93">
        <f>SUM('2:7'!I12)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SUM('2:7'!N12)</f>
        <v>0</v>
      </c>
      <c r="O12" s="93">
        <f>SUM('2:7'!O12)</f>
        <v>0</v>
      </c>
      <c r="P12" s="93">
        <f>SUM('2:7'!P12)</f>
        <v>0</v>
      </c>
      <c r="Q12" s="93">
        <f>SUM('2:7'!Q12)</f>
        <v>0</v>
      </c>
      <c r="R12" s="93">
        <f>SUM('2:7'!R12)</f>
        <v>0</v>
      </c>
      <c r="S12" s="93">
        <f>SUM('2:7'!S12)</f>
        <v>0</v>
      </c>
      <c r="T12" s="93">
        <f>SUM('2:7'!T12)</f>
        <v>0</v>
      </c>
      <c r="U12" s="93">
        <f>SUM('2:7'!U12)</f>
        <v>0</v>
      </c>
      <c r="V12" s="195">
        <f t="shared" si="2"/>
        <v>0</v>
      </c>
      <c r="W12" s="33" t="str">
        <f t="shared" si="3"/>
        <v/>
      </c>
      <c r="X12" s="93">
        <f>SUM('2:7'!X12)</f>
        <v>0</v>
      </c>
      <c r="Y12" s="93">
        <f>SUM('2:7'!Y12)</f>
        <v>0</v>
      </c>
      <c r="Z12" s="93">
        <f>SUM('2:7'!Z12)</f>
        <v>0</v>
      </c>
      <c r="AA12" s="93">
        <f>SUM('2:7'!AA12)</f>
        <v>0</v>
      </c>
      <c r="AB12" s="309">
        <v>0.55000000000000004</v>
      </c>
      <c r="AC12" s="232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SUM('2:7'!G13)</f>
        <v>0</v>
      </c>
      <c r="H13" s="95">
        <f t="shared" si="0"/>
        <v>0</v>
      </c>
      <c r="I13" s="93">
        <f>SUM('2:7'!I13)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SUM('2:7'!N13)</f>
        <v>0</v>
      </c>
      <c r="O13" s="93">
        <f>SUM('2:7'!O13)</f>
        <v>0</v>
      </c>
      <c r="P13" s="93">
        <f>SUM('2:7'!P13)</f>
        <v>0</v>
      </c>
      <c r="Q13" s="93">
        <f>SUM('2:7'!Q13)</f>
        <v>0</v>
      </c>
      <c r="R13" s="93">
        <f>SUM('2:7'!R13)</f>
        <v>0</v>
      </c>
      <c r="S13" s="93">
        <f>SUM('2:7'!S13)</f>
        <v>0</v>
      </c>
      <c r="T13" s="93">
        <f>SUM('2:7'!T13)</f>
        <v>0</v>
      </c>
      <c r="U13" s="93">
        <f>SUM('2:7'!U13)</f>
        <v>0</v>
      </c>
      <c r="V13" s="195">
        <f t="shared" si="2"/>
        <v>0</v>
      </c>
      <c r="W13" s="33" t="str">
        <f t="shared" si="3"/>
        <v/>
      </c>
      <c r="X13" s="93">
        <f>SUM('2:7'!X13)</f>
        <v>0</v>
      </c>
      <c r="Y13" s="93">
        <f>SUM('2:7'!Y13)</f>
        <v>0</v>
      </c>
      <c r="Z13" s="93">
        <f>SUM('2:7'!Z13)</f>
        <v>0</v>
      </c>
      <c r="AA13" s="93">
        <f>SUM('2:7'!AA13)</f>
        <v>0</v>
      </c>
      <c r="AB13" s="309">
        <v>0.45</v>
      </c>
      <c r="AC13" s="232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SUM('2:7'!G14)</f>
        <v>0</v>
      </c>
      <c r="H14" s="95">
        <f t="shared" si="0"/>
        <v>0</v>
      </c>
      <c r="I14" s="93">
        <f>SUM('2:7'!I14)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SUM('2:7'!N14)</f>
        <v>0</v>
      </c>
      <c r="O14" s="93">
        <f>SUM('2:7'!O14)</f>
        <v>0</v>
      </c>
      <c r="P14" s="93">
        <f>SUM('2:7'!P14)</f>
        <v>0</v>
      </c>
      <c r="Q14" s="93">
        <f>SUM('2:7'!Q14)</f>
        <v>0</v>
      </c>
      <c r="R14" s="93">
        <f>SUM('2:7'!R14)</f>
        <v>0</v>
      </c>
      <c r="S14" s="93">
        <f>SUM('2:7'!S14)</f>
        <v>0</v>
      </c>
      <c r="T14" s="93">
        <f>SUM('2:7'!T14)</f>
        <v>0</v>
      </c>
      <c r="U14" s="93">
        <f>SUM('2:7'!U14)</f>
        <v>0</v>
      </c>
      <c r="V14" s="195">
        <f t="shared" si="2"/>
        <v>0</v>
      </c>
      <c r="W14" s="33" t="str">
        <f t="shared" si="3"/>
        <v/>
      </c>
      <c r="X14" s="93">
        <f>SUM('2:7'!X14)</f>
        <v>0</v>
      </c>
      <c r="Y14" s="93">
        <f>SUM('2:7'!Y14)</f>
        <v>0</v>
      </c>
      <c r="Z14" s="93">
        <f>SUM('2:7'!Z14)</f>
        <v>0</v>
      </c>
      <c r="AA14" s="93">
        <f>SUM('2:7'!AA14)</f>
        <v>0</v>
      </c>
      <c r="AB14" s="309">
        <v>0.45</v>
      </c>
      <c r="AC14" s="232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270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SUM('2:7'!G15)</f>
        <v>0</v>
      </c>
      <c r="H15" s="95">
        <f t="shared" si="0"/>
        <v>0</v>
      </c>
      <c r="I15" s="93">
        <f>SUM('2:7'!I15)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SUM('2:7'!N15)</f>
        <v>0</v>
      </c>
      <c r="O15" s="93">
        <f>SUM('2:7'!O15)</f>
        <v>0</v>
      </c>
      <c r="P15" s="93">
        <f>SUM('2:7'!P15)</f>
        <v>0</v>
      </c>
      <c r="Q15" s="93">
        <f>SUM('2:7'!Q15)</f>
        <v>0</v>
      </c>
      <c r="R15" s="93">
        <f>SUM('2:7'!R15)</f>
        <v>0</v>
      </c>
      <c r="S15" s="93">
        <f>SUM('2:7'!S15)</f>
        <v>0</v>
      </c>
      <c r="T15" s="93">
        <f>SUM('2:7'!T15)</f>
        <v>0</v>
      </c>
      <c r="U15" s="93">
        <f>SUM('2:7'!U15)</f>
        <v>0</v>
      </c>
      <c r="V15" s="195">
        <f t="shared" si="2"/>
        <v>0</v>
      </c>
      <c r="W15" s="33" t="str">
        <f t="shared" si="3"/>
        <v/>
      </c>
      <c r="X15" s="93">
        <f>SUM('2:7'!X15)</f>
        <v>0</v>
      </c>
      <c r="Y15" s="93">
        <f>SUM('2:7'!Y15)</f>
        <v>0</v>
      </c>
      <c r="Z15" s="93">
        <f>SUM('2:7'!Z15)</f>
        <v>0</v>
      </c>
      <c r="AA15" s="93">
        <f>SUM('2:7'!AA15)</f>
        <v>0</v>
      </c>
      <c r="AB15" s="309">
        <v>0.61</v>
      </c>
      <c r="AC15" s="232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27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SUM('2:7'!G16)</f>
        <v>0</v>
      </c>
      <c r="H16" s="95">
        <f t="shared" si="0"/>
        <v>0</v>
      </c>
      <c r="I16" s="93">
        <f>SUM('2:7'!I16)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SUM('2:7'!N16)</f>
        <v>0</v>
      </c>
      <c r="O16" s="93">
        <f>SUM('2:7'!O16)</f>
        <v>0</v>
      </c>
      <c r="P16" s="93">
        <f>SUM('2:7'!P16)</f>
        <v>0</v>
      </c>
      <c r="Q16" s="93">
        <f>SUM('2:7'!Q16)</f>
        <v>0</v>
      </c>
      <c r="R16" s="93">
        <f>SUM('2:7'!R16)</f>
        <v>0</v>
      </c>
      <c r="S16" s="93">
        <f>SUM('2:7'!S16)</f>
        <v>0</v>
      </c>
      <c r="T16" s="93">
        <f>SUM('2:7'!T16)</f>
        <v>0</v>
      </c>
      <c r="U16" s="93">
        <f>SUM('2:7'!U16)</f>
        <v>0</v>
      </c>
      <c r="V16" s="195">
        <f t="shared" si="2"/>
        <v>0</v>
      </c>
      <c r="W16" s="33" t="str">
        <f t="shared" si="3"/>
        <v/>
      </c>
      <c r="X16" s="93">
        <f>SUM('2:7'!X16)</f>
        <v>0</v>
      </c>
      <c r="Y16" s="93">
        <f>SUM('2:7'!Y16)</f>
        <v>0</v>
      </c>
      <c r="Z16" s="93">
        <f>SUM('2:7'!Z16)</f>
        <v>0</v>
      </c>
      <c r="AA16" s="93">
        <f>SUM('2:7'!AA16)</f>
        <v>0</v>
      </c>
      <c r="AB16" s="309">
        <v>0.61</v>
      </c>
      <c r="AC16" s="232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272">
        <v>30100063</v>
      </c>
      <c r="B17" s="182" t="s">
        <v>480</v>
      </c>
      <c r="C17" s="16" t="s">
        <v>172</v>
      </c>
      <c r="D17" s="17"/>
      <c r="E17" s="17"/>
      <c r="F17" s="6"/>
      <c r="G17" s="93">
        <f>SUM('2:7'!G17)</f>
        <v>0</v>
      </c>
      <c r="H17" s="95">
        <f t="shared" si="0"/>
        <v>0</v>
      </c>
      <c r="I17" s="93">
        <f>SUM('2:7'!I17)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5">IF(ISERROR(I17-K17),"",I17-K17)</f>
        <v>0</v>
      </c>
      <c r="N17" s="93">
        <f>SUM('2:7'!N17)</f>
        <v>0</v>
      </c>
      <c r="O17" s="93">
        <f>SUM('2:7'!O17)</f>
        <v>0</v>
      </c>
      <c r="P17" s="93">
        <f>SUM('2:7'!P17)</f>
        <v>0</v>
      </c>
      <c r="Q17" s="93">
        <f>SUM('2:7'!Q17)</f>
        <v>0</v>
      </c>
      <c r="R17" s="93">
        <f>SUM('2:7'!R17)</f>
        <v>0</v>
      </c>
      <c r="S17" s="93">
        <f>SUM('2:7'!S17)</f>
        <v>0</v>
      </c>
      <c r="T17" s="93">
        <f>SUM('2:7'!T17)</f>
        <v>0</v>
      </c>
      <c r="U17" s="93">
        <f>SUM('2:7'!U17)</f>
        <v>0</v>
      </c>
      <c r="V17" s="195">
        <f t="shared" si="2"/>
        <v>0</v>
      </c>
      <c r="W17" s="33" t="str">
        <f>IF(ISERROR(V17/G17),"",V17/G17)</f>
        <v/>
      </c>
      <c r="X17" s="93">
        <f>SUM('2:7'!X17)</f>
        <v>0</v>
      </c>
      <c r="Y17" s="93">
        <f>SUM('2:7'!Y17)</f>
        <v>0</v>
      </c>
      <c r="Z17" s="93">
        <f>SUM('2:7'!Z17)</f>
        <v>0</v>
      </c>
      <c r="AA17" s="93">
        <f>SUM('2:7'!AA17)</f>
        <v>0</v>
      </c>
      <c r="AB17" s="309">
        <v>0.43</v>
      </c>
      <c r="AC17" s="232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SUM('2:7'!G18)</f>
        <v>0</v>
      </c>
      <c r="H18" s="95">
        <f t="shared" si="0"/>
        <v>0</v>
      </c>
      <c r="I18" s="93">
        <f>SUM('2:7'!I18)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5"/>
        <v>0</v>
      </c>
      <c r="N18" s="93">
        <f>SUM('2:7'!N18)</f>
        <v>0</v>
      </c>
      <c r="O18" s="93">
        <f>SUM('2:7'!O18)</f>
        <v>0</v>
      </c>
      <c r="P18" s="93">
        <f>SUM('2:7'!P18)</f>
        <v>0</v>
      </c>
      <c r="Q18" s="93">
        <f>SUM('2:7'!Q18)</f>
        <v>0</v>
      </c>
      <c r="R18" s="93">
        <f>SUM('2:7'!R18)</f>
        <v>0</v>
      </c>
      <c r="S18" s="93">
        <f>SUM('2:7'!S18)</f>
        <v>0</v>
      </c>
      <c r="T18" s="93">
        <f>SUM('2:7'!T18)</f>
        <v>0</v>
      </c>
      <c r="U18" s="93">
        <f>SUM('2:7'!U18)</f>
        <v>0</v>
      </c>
      <c r="V18" s="195">
        <f t="shared" si="2"/>
        <v>0</v>
      </c>
      <c r="W18" s="33" t="str">
        <f>IF(ISERROR(V18/G18),"",V18/G18)</f>
        <v/>
      </c>
      <c r="X18" s="93">
        <f>SUM('2:7'!X18)</f>
        <v>0</v>
      </c>
      <c r="Y18" s="93">
        <f>SUM('2:7'!Y18)</f>
        <v>0</v>
      </c>
      <c r="Z18" s="93">
        <f>SUM('2:7'!Z18)</f>
        <v>0</v>
      </c>
      <c r="AA18" s="93">
        <f>SUM('2:7'!AA18)</f>
        <v>0</v>
      </c>
      <c r="AB18" s="309">
        <v>0.43</v>
      </c>
      <c r="AC18" s="232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27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SUM('2:7'!G19)</f>
        <v>1753</v>
      </c>
      <c r="H19" s="95">
        <f t="shared" si="0"/>
        <v>8870.1799999999985</v>
      </c>
      <c r="I19" s="93">
        <f>SUM('2:7'!I19)</f>
        <v>100</v>
      </c>
      <c r="J19" s="31">
        <f t="array" ref="J19">IF(ISERROR(G19/I19),"",G19/I19)</f>
        <v>17.53</v>
      </c>
      <c r="K19" s="35">
        <f t="array" ref="K19">IF(ISERROR(G19/L19),"",G19/L19)</f>
        <v>92.263157894736835</v>
      </c>
      <c r="L19" s="87">
        <v>19</v>
      </c>
      <c r="M19" s="36">
        <f t="shared" si="5"/>
        <v>7.7368421052631646</v>
      </c>
      <c r="N19" s="93">
        <f>SUM('2:7'!N19)</f>
        <v>0</v>
      </c>
      <c r="O19" s="93">
        <f>SUM('2:7'!O19)</f>
        <v>0</v>
      </c>
      <c r="P19" s="93">
        <f>SUM('2:7'!P19)</f>
        <v>0</v>
      </c>
      <c r="Q19" s="93">
        <f>SUM('2:7'!Q19)</f>
        <v>0</v>
      </c>
      <c r="R19" s="93">
        <f>SUM('2:7'!R19)</f>
        <v>0</v>
      </c>
      <c r="S19" s="93">
        <f>SUM('2:7'!S19)</f>
        <v>0</v>
      </c>
      <c r="T19" s="93">
        <f>SUM('2:7'!T19)</f>
        <v>0</v>
      </c>
      <c r="U19" s="93">
        <f>SUM('2:7'!U19)</f>
        <v>0</v>
      </c>
      <c r="V19" s="195">
        <f t="shared" si="2"/>
        <v>0</v>
      </c>
      <c r="W19" s="33">
        <f>IF(ISERROR(V19/G19),"",V19/G19)</f>
        <v>0</v>
      </c>
      <c r="X19" s="93">
        <f>SUM('2:7'!X19)</f>
        <v>0</v>
      </c>
      <c r="Y19" s="93">
        <f>SUM('2:7'!Y19)</f>
        <v>0</v>
      </c>
      <c r="Z19" s="93">
        <f>SUM('2:7'!Z19)</f>
        <v>0</v>
      </c>
      <c r="AA19" s="93">
        <f>SUM('2:7'!AA19)</f>
        <v>0</v>
      </c>
      <c r="AB19" s="309">
        <v>0.55000000000000004</v>
      </c>
      <c r="AC19" s="232">
        <f t="shared" si="4"/>
        <v>964.15000000000009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27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SUM('2:7'!G20)</f>
        <v>3247</v>
      </c>
      <c r="H20" s="95">
        <f t="shared" si="0"/>
        <v>16527.23</v>
      </c>
      <c r="I20" s="93">
        <f>SUM('2:7'!I20)</f>
        <v>142.5</v>
      </c>
      <c r="J20" s="31">
        <f t="array" ref="J20">IF(ISERROR(G20/I20),"",G20/I20)</f>
        <v>22.785964912280701</v>
      </c>
      <c r="K20" s="35">
        <f t="array" ref="K20">IF(ISERROR(G20/L20),"",G20/L20)</f>
        <v>141.17391304347825</v>
      </c>
      <c r="L20" s="87">
        <v>23</v>
      </c>
      <c r="M20" s="36">
        <f t="shared" si="5"/>
        <v>1.326086956521749</v>
      </c>
      <c r="N20" s="93">
        <f>SUM('2:7'!N20)</f>
        <v>0</v>
      </c>
      <c r="O20" s="93">
        <f>SUM('2:7'!O20)</f>
        <v>0</v>
      </c>
      <c r="P20" s="93">
        <f>SUM('2:7'!P20)</f>
        <v>0</v>
      </c>
      <c r="Q20" s="93">
        <f>SUM('2:7'!Q20)</f>
        <v>0</v>
      </c>
      <c r="R20" s="93">
        <f>SUM('2:7'!R20)</f>
        <v>0</v>
      </c>
      <c r="S20" s="93">
        <f>SUM('2:7'!S20)</f>
        <v>0</v>
      </c>
      <c r="T20" s="93">
        <f>SUM('2:7'!T20)</f>
        <v>0</v>
      </c>
      <c r="U20" s="93">
        <f>SUM('2:7'!U20)</f>
        <v>0</v>
      </c>
      <c r="V20" s="195">
        <f t="shared" si="2"/>
        <v>0</v>
      </c>
      <c r="W20" s="33">
        <f>IF(ISERROR(V20/G20),"",V20/G20)</f>
        <v>0</v>
      </c>
      <c r="X20" s="93">
        <f>SUM('2:7'!X20)</f>
        <v>0</v>
      </c>
      <c r="Y20" s="93">
        <f>SUM('2:7'!Y20)</f>
        <v>0</v>
      </c>
      <c r="Z20" s="93">
        <f>SUM('2:7'!Z20)</f>
        <v>0</v>
      </c>
      <c r="AA20" s="93">
        <f>SUM('2:7'!AA20)</f>
        <v>0</v>
      </c>
      <c r="AB20" s="309">
        <v>0.45</v>
      </c>
      <c r="AC20" s="232">
        <f t="shared" si="4"/>
        <v>1461.15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27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SUM('2:7'!G21)</f>
        <v>0</v>
      </c>
      <c r="H21" s="95">
        <f t="shared" si="0"/>
        <v>0</v>
      </c>
      <c r="I21" s="93">
        <f>SUM('2:7'!I21)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SUM('2:7'!N21)</f>
        <v>0</v>
      </c>
      <c r="O21" s="93">
        <f>SUM('2:7'!O21)</f>
        <v>0</v>
      </c>
      <c r="P21" s="93">
        <f>SUM('2:7'!P21)</f>
        <v>0</v>
      </c>
      <c r="Q21" s="93">
        <f>SUM('2:7'!Q21)</f>
        <v>0</v>
      </c>
      <c r="R21" s="93">
        <f>SUM('2:7'!R21)</f>
        <v>0</v>
      </c>
      <c r="S21" s="93">
        <f>SUM('2:7'!S21)</f>
        <v>0</v>
      </c>
      <c r="T21" s="93">
        <f>SUM('2:7'!T21)</f>
        <v>0</v>
      </c>
      <c r="U21" s="93">
        <f>SUM('2:7'!U21)</f>
        <v>0</v>
      </c>
      <c r="V21" s="195">
        <f t="shared" si="2"/>
        <v>0</v>
      </c>
      <c r="W21" s="33" t="str">
        <f>IF(ISERROR(V21/G21),"",V21/G21)</f>
        <v/>
      </c>
      <c r="X21" s="93">
        <f>SUM('2:7'!X21)</f>
        <v>0</v>
      </c>
      <c r="Y21" s="93">
        <f>SUM('2:7'!Y21)</f>
        <v>0</v>
      </c>
      <c r="Z21" s="93">
        <f>SUM('2:7'!Z21)</f>
        <v>0</v>
      </c>
      <c r="AA21" s="93">
        <f>SUM('2:7'!AA21)</f>
        <v>0</v>
      </c>
      <c r="AB21" s="309">
        <v>0.45</v>
      </c>
      <c r="AC21" s="232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270">
        <v>30100003</v>
      </c>
      <c r="B22" s="64" t="s">
        <v>161</v>
      </c>
      <c r="C22" s="208" t="s">
        <v>64</v>
      </c>
      <c r="D22" s="17">
        <v>4.8</v>
      </c>
      <c r="E22" s="17"/>
      <c r="F22" s="6"/>
      <c r="G22" s="93">
        <f>SUM('2:7'!G22)</f>
        <v>0</v>
      </c>
      <c r="H22" s="95">
        <f t="shared" si="0"/>
        <v>0</v>
      </c>
      <c r="I22" s="93">
        <f>SUM('2:7'!I22)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5"/>
        <v>0</v>
      </c>
      <c r="N22" s="93">
        <f>SUM('2:7'!N22)</f>
        <v>0</v>
      </c>
      <c r="O22" s="93">
        <f>SUM('2:7'!O22)</f>
        <v>0</v>
      </c>
      <c r="P22" s="93">
        <f>SUM('2:7'!P22)</f>
        <v>0</v>
      </c>
      <c r="Q22" s="93">
        <f>SUM('2:7'!Q22)</f>
        <v>0</v>
      </c>
      <c r="R22" s="93">
        <f>SUM('2:7'!R22)</f>
        <v>0</v>
      </c>
      <c r="S22" s="93">
        <f>SUM('2:7'!S22)</f>
        <v>0</v>
      </c>
      <c r="T22" s="93">
        <f>SUM('2:7'!T22)</f>
        <v>0</v>
      </c>
      <c r="U22" s="93">
        <f>SUM('2:7'!U22)</f>
        <v>0</v>
      </c>
      <c r="V22" s="195">
        <f t="shared" si="2"/>
        <v>0</v>
      </c>
      <c r="W22" s="33"/>
      <c r="X22" s="93">
        <f>SUM('2:7'!X22)</f>
        <v>0</v>
      </c>
      <c r="Y22" s="93">
        <f>SUM('2:7'!Y22)</f>
        <v>0</v>
      </c>
      <c r="Z22" s="93">
        <f>SUM('2:7'!Z22)</f>
        <v>0</v>
      </c>
      <c r="AA22" s="93">
        <f>SUM('2:7'!AA22)</f>
        <v>0</v>
      </c>
      <c r="AB22" s="309">
        <v>0.95</v>
      </c>
      <c r="AC22" s="232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270">
        <v>30100004</v>
      </c>
      <c r="B23" s="64" t="s">
        <v>161</v>
      </c>
      <c r="C23" s="208" t="s">
        <v>61</v>
      </c>
      <c r="D23" s="17">
        <v>4.8</v>
      </c>
      <c r="E23" s="17"/>
      <c r="F23" s="6"/>
      <c r="G23" s="93">
        <f>SUM('2:7'!G23)</f>
        <v>0</v>
      </c>
      <c r="H23" s="95">
        <f t="shared" si="0"/>
        <v>0</v>
      </c>
      <c r="I23" s="93">
        <f>SUM('2:7'!I23)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5"/>
        <v>0</v>
      </c>
      <c r="N23" s="93">
        <f>SUM('2:7'!N23)</f>
        <v>0</v>
      </c>
      <c r="O23" s="93">
        <f>SUM('2:7'!O23)</f>
        <v>0</v>
      </c>
      <c r="P23" s="93">
        <f>SUM('2:7'!P23)</f>
        <v>0</v>
      </c>
      <c r="Q23" s="93">
        <f>SUM('2:7'!Q23)</f>
        <v>0</v>
      </c>
      <c r="R23" s="93">
        <f>SUM('2:7'!R23)</f>
        <v>0</v>
      </c>
      <c r="S23" s="93">
        <f>SUM('2:7'!S23)</f>
        <v>0</v>
      </c>
      <c r="T23" s="93">
        <f>SUM('2:7'!T23)</f>
        <v>0</v>
      </c>
      <c r="U23" s="93">
        <f>SUM('2:7'!U23)</f>
        <v>0</v>
      </c>
      <c r="V23" s="195">
        <f t="shared" si="2"/>
        <v>0</v>
      </c>
      <c r="W23" s="33"/>
      <c r="X23" s="93">
        <f>SUM('2:7'!X23)</f>
        <v>0</v>
      </c>
      <c r="Y23" s="93">
        <f>SUM('2:7'!Y23)</f>
        <v>0</v>
      </c>
      <c r="Z23" s="93">
        <f>SUM('2:7'!Z23)</f>
        <v>0</v>
      </c>
      <c r="AA23" s="93">
        <f>SUM('2:7'!AA23)</f>
        <v>0</v>
      </c>
      <c r="AB23" s="309">
        <v>0.95</v>
      </c>
      <c r="AC23" s="232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270">
        <v>30100006</v>
      </c>
      <c r="B24" s="64" t="s">
        <v>161</v>
      </c>
      <c r="C24" s="208" t="s">
        <v>53</v>
      </c>
      <c r="D24" s="17">
        <v>4.8</v>
      </c>
      <c r="E24" s="17"/>
      <c r="F24" s="6"/>
      <c r="G24" s="93">
        <f>SUM('2:7'!G24)</f>
        <v>0</v>
      </c>
      <c r="H24" s="95">
        <f t="shared" si="0"/>
        <v>0</v>
      </c>
      <c r="I24" s="93">
        <f>SUM('2:7'!I24)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5"/>
        <v>0</v>
      </c>
      <c r="N24" s="93">
        <f>SUM('2:7'!N24)</f>
        <v>0</v>
      </c>
      <c r="O24" s="93">
        <f>SUM('2:7'!O24)</f>
        <v>0</v>
      </c>
      <c r="P24" s="93">
        <f>SUM('2:7'!P24)</f>
        <v>0</v>
      </c>
      <c r="Q24" s="93">
        <f>SUM('2:7'!Q24)</f>
        <v>0</v>
      </c>
      <c r="R24" s="93">
        <f>SUM('2:7'!R24)</f>
        <v>0</v>
      </c>
      <c r="S24" s="93">
        <f>SUM('2:7'!S24)</f>
        <v>0</v>
      </c>
      <c r="T24" s="93">
        <f>SUM('2:7'!T24)</f>
        <v>0</v>
      </c>
      <c r="U24" s="93">
        <f>SUM('2:7'!U24)</f>
        <v>0</v>
      </c>
      <c r="V24" s="195">
        <f t="shared" si="2"/>
        <v>0</v>
      </c>
      <c r="W24" s="33"/>
      <c r="X24" s="93">
        <f>SUM('2:7'!X24)</f>
        <v>0</v>
      </c>
      <c r="Y24" s="93">
        <f>SUM('2:7'!Y24)</f>
        <v>0</v>
      </c>
      <c r="Z24" s="93">
        <f>SUM('2:7'!Z24)</f>
        <v>0</v>
      </c>
      <c r="AA24" s="93">
        <f>SUM('2:7'!AA24)</f>
        <v>0</v>
      </c>
      <c r="AB24" s="309">
        <v>0.95</v>
      </c>
      <c r="AC24" s="232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270">
        <v>30100005</v>
      </c>
      <c r="B25" s="64" t="s">
        <v>161</v>
      </c>
      <c r="C25" s="208" t="s">
        <v>73</v>
      </c>
      <c r="D25" s="17">
        <v>4.8</v>
      </c>
      <c r="E25" s="17"/>
      <c r="F25" s="6"/>
      <c r="G25" s="93">
        <f>SUM('2:7'!G25)</f>
        <v>0</v>
      </c>
      <c r="H25" s="95">
        <f>D25*G25</f>
        <v>0</v>
      </c>
      <c r="I25" s="93">
        <f>SUM('2:7'!I25)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5"/>
        <v>0</v>
      </c>
      <c r="N25" s="93">
        <f>SUM('2:7'!N25)</f>
        <v>0</v>
      </c>
      <c r="O25" s="93">
        <f>SUM('2:7'!O25)</f>
        <v>0</v>
      </c>
      <c r="P25" s="93">
        <f>SUM('2:7'!P25)</f>
        <v>0</v>
      </c>
      <c r="Q25" s="93">
        <f>SUM('2:7'!Q25)</f>
        <v>0</v>
      </c>
      <c r="R25" s="93">
        <f>SUM('2:7'!R25)</f>
        <v>0</v>
      </c>
      <c r="S25" s="93">
        <f>SUM('2:7'!S25)</f>
        <v>0</v>
      </c>
      <c r="T25" s="93">
        <f>SUM('2:7'!T25)</f>
        <v>0</v>
      </c>
      <c r="U25" s="93">
        <f>SUM('2:7'!U25)</f>
        <v>0</v>
      </c>
      <c r="V25" s="195">
        <f t="shared" si="2"/>
        <v>0</v>
      </c>
      <c r="W25" s="33"/>
      <c r="X25" s="93">
        <f>SUM('2:7'!X25)</f>
        <v>0</v>
      </c>
      <c r="Y25" s="93">
        <f>SUM('2:7'!Y25)</f>
        <v>0</v>
      </c>
      <c r="Z25" s="93">
        <f>SUM('2:7'!Z25)</f>
        <v>0</v>
      </c>
      <c r="AA25" s="93">
        <f>SUM('2:7'!AA25)</f>
        <v>0</v>
      </c>
      <c r="AB25" s="309">
        <v>0.95</v>
      </c>
      <c r="AC25" s="232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27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SUM('2:7'!G26)</f>
        <v>0</v>
      </c>
      <c r="H26" s="95">
        <f>D26*G26</f>
        <v>0</v>
      </c>
      <c r="I26" s="93">
        <f>SUM('2:7'!I26)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5"/>
        <v>0</v>
      </c>
      <c r="N26" s="93">
        <f>SUM('2:7'!N26)</f>
        <v>0</v>
      </c>
      <c r="O26" s="93">
        <f>SUM('2:7'!O26)</f>
        <v>0</v>
      </c>
      <c r="P26" s="93">
        <f>SUM('2:7'!P26)</f>
        <v>0</v>
      </c>
      <c r="Q26" s="93">
        <f>SUM('2:7'!Q26)</f>
        <v>0</v>
      </c>
      <c r="R26" s="93">
        <f>SUM('2:7'!R26)</f>
        <v>0</v>
      </c>
      <c r="S26" s="93">
        <f>SUM('2:7'!S26)</f>
        <v>0</v>
      </c>
      <c r="T26" s="93">
        <f>SUM('2:7'!T26)</f>
        <v>0</v>
      </c>
      <c r="U26" s="93">
        <f>SUM('2:7'!U26)</f>
        <v>0</v>
      </c>
      <c r="V26" s="195">
        <f t="shared" si="2"/>
        <v>0</v>
      </c>
      <c r="W26" s="33" t="str">
        <f>IF(ISERROR(V26/G26),"",V26/G26)</f>
        <v/>
      </c>
      <c r="X26" s="93">
        <f>SUM('2:7'!X26)</f>
        <v>0</v>
      </c>
      <c r="Y26" s="93">
        <f>SUM('2:7'!Y26)</f>
        <v>0</v>
      </c>
      <c r="Z26" s="93">
        <f>SUM('2:7'!Z26)</f>
        <v>0</v>
      </c>
      <c r="AA26" s="93">
        <f>SUM('2:7'!AA26)</f>
        <v>0</v>
      </c>
      <c r="AB26" s="309">
        <v>0.44</v>
      </c>
      <c r="AC26" s="232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SUM('2:7'!G27)</f>
        <v>0</v>
      </c>
      <c r="H27" s="95">
        <f>D27*G27</f>
        <v>0</v>
      </c>
      <c r="I27" s="93">
        <f>SUM('2:7'!I27)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5"/>
        <v>0</v>
      </c>
      <c r="N27" s="93">
        <f>SUM('2:7'!N27)</f>
        <v>0</v>
      </c>
      <c r="O27" s="93">
        <f>SUM('2:7'!O27)</f>
        <v>0</v>
      </c>
      <c r="P27" s="93">
        <f>SUM('2:7'!P27)</f>
        <v>0</v>
      </c>
      <c r="Q27" s="93">
        <f>SUM('2:7'!Q27)</f>
        <v>0</v>
      </c>
      <c r="R27" s="93">
        <f>SUM('2:7'!R27)</f>
        <v>0</v>
      </c>
      <c r="S27" s="93">
        <f>SUM('2:7'!S27)</f>
        <v>0</v>
      </c>
      <c r="T27" s="93">
        <f>SUM('2:7'!T27)</f>
        <v>0</v>
      </c>
      <c r="U27" s="93">
        <f>SUM('2:7'!U27)</f>
        <v>0</v>
      </c>
      <c r="V27" s="195">
        <f t="shared" si="2"/>
        <v>0</v>
      </c>
      <c r="W27" s="33" t="str">
        <f>IF(ISERROR(V27/G27),"",V27/G27)</f>
        <v/>
      </c>
      <c r="X27" s="93">
        <f>SUM('2:7'!X27)</f>
        <v>0</v>
      </c>
      <c r="Y27" s="93">
        <f>SUM('2:7'!Y27)</f>
        <v>0</v>
      </c>
      <c r="Z27" s="93">
        <f>SUM('2:7'!Z27)</f>
        <v>0</v>
      </c>
      <c r="AA27" s="93">
        <f>SUM('2:7'!AA27)</f>
        <v>0</v>
      </c>
      <c r="AB27" s="309">
        <v>0.44</v>
      </c>
      <c r="AC27" s="232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718" t="s">
        <v>70</v>
      </c>
      <c r="B28" s="719"/>
      <c r="C28" s="31" t="s">
        <v>71</v>
      </c>
      <c r="D28" s="30"/>
      <c r="E28" s="30"/>
      <c r="F28" s="30"/>
      <c r="G28" s="94">
        <f>SUM(G7:G27)</f>
        <v>7125</v>
      </c>
      <c r="H28" s="30">
        <f>SUM(H7:H27)</f>
        <v>36086.160000000003</v>
      </c>
      <c r="I28" s="30">
        <f>SUM(I7:I27)</f>
        <v>366.5</v>
      </c>
      <c r="J28" s="31">
        <f t="array" ref="J28">IF(ISERROR(G28/I28),"",G28/I28)</f>
        <v>19.440654843110504</v>
      </c>
      <c r="K28" s="30">
        <f>SUM(K7:K27)</f>
        <v>343.58180778032033</v>
      </c>
      <c r="L28" s="98"/>
      <c r="M28" s="89">
        <f t="shared" ref="M28:AA28" si="6">SUM(M7:M27)</f>
        <v>22.918192219679653</v>
      </c>
      <c r="N28" s="30">
        <f t="shared" si="6"/>
        <v>0</v>
      </c>
      <c r="O28" s="34">
        <f t="shared" si="6"/>
        <v>0</v>
      </c>
      <c r="P28" s="34">
        <f t="shared" si="6"/>
        <v>0</v>
      </c>
      <c r="Q28" s="34">
        <f t="shared" si="6"/>
        <v>0</v>
      </c>
      <c r="R28" s="34">
        <f t="shared" si="6"/>
        <v>0</v>
      </c>
      <c r="S28" s="34">
        <f t="shared" si="6"/>
        <v>0</v>
      </c>
      <c r="T28" s="34">
        <f t="shared" si="6"/>
        <v>0</v>
      </c>
      <c r="U28" s="34">
        <f t="shared" si="6"/>
        <v>0</v>
      </c>
      <c r="V28" s="196">
        <f t="shared" si="6"/>
        <v>0</v>
      </c>
      <c r="W28" s="33">
        <f t="shared" si="6"/>
        <v>0</v>
      </c>
      <c r="X28" s="92">
        <f t="shared" si="6"/>
        <v>0</v>
      </c>
      <c r="Y28" s="92">
        <f t="shared" si="6"/>
        <v>0</v>
      </c>
      <c r="Z28" s="92">
        <f t="shared" si="6"/>
        <v>0</v>
      </c>
      <c r="AA28" s="92">
        <f t="shared" si="6"/>
        <v>0</v>
      </c>
      <c r="AB28" s="87"/>
      <c r="AC28" s="91">
        <f>SUM(AC7:AC27)</f>
        <v>3574.7000000000003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7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SUM('2:7'!G29)</f>
        <v>941</v>
      </c>
      <c r="H29" s="212">
        <f t="shared" ref="H29:H85" si="7">D29*G29</f>
        <v>4733.2300000000005</v>
      </c>
      <c r="I29" s="93">
        <f>SUM('2:7'!I29)</f>
        <v>12</v>
      </c>
      <c r="J29" s="31">
        <f t="array" ref="J29">IF(ISERROR(G29/I29),"",G29/I29)</f>
        <v>78.416666666666671</v>
      </c>
      <c r="K29" s="35">
        <f t="array" ref="K29">IF(ISERROR(G29/L29),"",G29/L29)</f>
        <v>18.096153846153847</v>
      </c>
      <c r="L29" s="87">
        <v>52</v>
      </c>
      <c r="M29" s="36">
        <f>IF(ISERROR(I29-K29),"",I29-K29)</f>
        <v>-6.0961538461538467</v>
      </c>
      <c r="N29" s="93">
        <f>SUM('2:7'!N29)</f>
        <v>0</v>
      </c>
      <c r="O29" s="93">
        <f>SUM('2:7'!O29)</f>
        <v>0</v>
      </c>
      <c r="P29" s="93">
        <f>SUM('2:7'!P29)</f>
        <v>0</v>
      </c>
      <c r="Q29" s="93">
        <f>SUM('2:7'!Q29)</f>
        <v>0</v>
      </c>
      <c r="R29" s="93">
        <f>SUM('2:7'!R29)</f>
        <v>0</v>
      </c>
      <c r="S29" s="93">
        <f>SUM('2:7'!S29)</f>
        <v>0</v>
      </c>
      <c r="T29" s="93">
        <f>SUM('2:7'!T29)</f>
        <v>0</v>
      </c>
      <c r="U29" s="93">
        <f>SUM('2:7'!U29)</f>
        <v>0</v>
      </c>
      <c r="V29" s="196">
        <f>SUM(X29:AA29)</f>
        <v>0</v>
      </c>
      <c r="W29" s="33">
        <f>IF(ISERROR(V29/G29),"",V29/G29)</f>
        <v>0</v>
      </c>
      <c r="X29" s="93">
        <f>SUM('2:7'!X29)</f>
        <v>0</v>
      </c>
      <c r="Y29" s="93">
        <f>SUM('2:7'!Y29)</f>
        <v>0</v>
      </c>
      <c r="Z29" s="93">
        <f>SUM('2:7'!Z29)</f>
        <v>0</v>
      </c>
      <c r="AA29" s="93">
        <f>SUM('2:7'!AA29)</f>
        <v>0</v>
      </c>
      <c r="AB29" s="309">
        <v>0.19</v>
      </c>
      <c r="AC29" s="232">
        <f t="shared" si="4"/>
        <v>178.79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70">
        <v>30100011</v>
      </c>
      <c r="B30" s="180" t="s">
        <v>448</v>
      </c>
      <c r="C30" s="177" t="s">
        <v>427</v>
      </c>
      <c r="D30" s="17">
        <v>5.03</v>
      </c>
      <c r="E30" s="17"/>
      <c r="F30" s="6"/>
      <c r="G30" s="93">
        <f>SUM('2:7'!G30)</f>
        <v>959</v>
      </c>
      <c r="H30" s="212">
        <f t="shared" si="7"/>
        <v>4823.7700000000004</v>
      </c>
      <c r="I30" s="93"/>
      <c r="J30" s="31"/>
      <c r="K30" s="35">
        <f t="array" ref="K30">IF(ISERROR(G30/L30),"",G30/L30)</f>
        <v>18.442307692307693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309">
        <v>0.19</v>
      </c>
      <c r="AC30" s="232">
        <f t="shared" si="4"/>
        <v>182.21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27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SUM('2:7'!G31)</f>
        <v>1417</v>
      </c>
      <c r="H31" s="212">
        <f t="shared" si="7"/>
        <v>7127.51</v>
      </c>
      <c r="I31" s="93">
        <f>SUM('2:7'!I31)</f>
        <v>19</v>
      </c>
      <c r="J31" s="31">
        <f t="array" ref="J31">IF(ISERROR(G31/I31),"",G31/I31)</f>
        <v>74.578947368421055</v>
      </c>
      <c r="K31" s="35">
        <f t="array" ref="K31">IF(ISERROR(G31/L31),"",G31/L31)</f>
        <v>27.25</v>
      </c>
      <c r="L31" s="87">
        <v>52</v>
      </c>
      <c r="M31" s="36">
        <f>IF(ISERROR(I31-K31),"",I31-K31)</f>
        <v>-8.25</v>
      </c>
      <c r="N31" s="93">
        <f>SUM('2:7'!N31)</f>
        <v>0</v>
      </c>
      <c r="O31" s="93">
        <f>SUM('2:7'!O31)</f>
        <v>0</v>
      </c>
      <c r="P31" s="93">
        <f>SUM('2:7'!P31)</f>
        <v>0</v>
      </c>
      <c r="Q31" s="93">
        <f>SUM('2:7'!Q31)</f>
        <v>0</v>
      </c>
      <c r="R31" s="93">
        <f>SUM('2:7'!R31)</f>
        <v>0</v>
      </c>
      <c r="S31" s="93">
        <f>SUM('2:7'!S31)</f>
        <v>0</v>
      </c>
      <c r="T31" s="93">
        <f>SUM('2:7'!T31)</f>
        <v>0</v>
      </c>
      <c r="U31" s="93">
        <f>SUM('2:7'!U31)</f>
        <v>0</v>
      </c>
      <c r="V31" s="196">
        <f>SUM(X31:AA31)</f>
        <v>0</v>
      </c>
      <c r="W31" s="33">
        <f>IF(ISERROR(V31/G31),"",V31/G31)</f>
        <v>0</v>
      </c>
      <c r="X31" s="93">
        <f>SUM('2:7'!X31)</f>
        <v>0</v>
      </c>
      <c r="Y31" s="93">
        <f>SUM('2:7'!Y31)</f>
        <v>0</v>
      </c>
      <c r="Z31" s="93">
        <f>SUM('2:7'!Z31)</f>
        <v>0</v>
      </c>
      <c r="AA31" s="93">
        <f>SUM('2:7'!AA31)</f>
        <v>0</v>
      </c>
      <c r="AB31" s="309">
        <v>0.19</v>
      </c>
      <c r="AC31" s="232">
        <f t="shared" si="4"/>
        <v>269.23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27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SUM('2:7'!G32)</f>
        <v>91</v>
      </c>
      <c r="H32" s="212">
        <f t="shared" si="7"/>
        <v>457.73</v>
      </c>
      <c r="I32" s="93">
        <f>SUM('2:7'!I32)</f>
        <v>2</v>
      </c>
      <c r="J32" s="31">
        <f t="array" ref="J32">IF(ISERROR(G32/I32),"",G32/I32)</f>
        <v>45.5</v>
      </c>
      <c r="K32" s="35">
        <f t="array" ref="K32">IF(ISERROR(G32/L32),"",G32/L32)</f>
        <v>1.75</v>
      </c>
      <c r="L32" s="87">
        <v>52</v>
      </c>
      <c r="M32" s="36">
        <f>IF(ISERROR(I32-K32),"",I32-K32)</f>
        <v>0.25</v>
      </c>
      <c r="N32" s="93">
        <f>SUM('2:7'!N32)</f>
        <v>0</v>
      </c>
      <c r="O32" s="93">
        <f>SUM('2:7'!O32)</f>
        <v>0</v>
      </c>
      <c r="P32" s="93">
        <f>SUM('2:7'!P32)</f>
        <v>0</v>
      </c>
      <c r="Q32" s="93">
        <f>SUM('2:7'!Q32)</f>
        <v>0</v>
      </c>
      <c r="R32" s="93">
        <f>SUM('2:7'!R32)</f>
        <v>0</v>
      </c>
      <c r="S32" s="93">
        <f>SUM('2:7'!S32)</f>
        <v>0</v>
      </c>
      <c r="T32" s="93">
        <f>SUM('2:7'!T32)</f>
        <v>0</v>
      </c>
      <c r="U32" s="93">
        <f>SUM('2:7'!U32)</f>
        <v>0</v>
      </c>
      <c r="V32" s="196">
        <f>SUM(X32:AA32)</f>
        <v>0</v>
      </c>
      <c r="W32" s="33">
        <f>IF(ISERROR(V32/G32),"",V32/G32)</f>
        <v>0</v>
      </c>
      <c r="X32" s="93">
        <f>SUM('2:7'!X32)</f>
        <v>0</v>
      </c>
      <c r="Y32" s="93">
        <f>SUM('2:7'!Y32)</f>
        <v>0</v>
      </c>
      <c r="Z32" s="93">
        <f>SUM('2:7'!Z32)</f>
        <v>0</v>
      </c>
      <c r="AA32" s="93">
        <f>SUM('2:7'!AA32)</f>
        <v>0</v>
      </c>
      <c r="AB32" s="309">
        <v>0.19</v>
      </c>
      <c r="AC32" s="232">
        <f t="shared" si="4"/>
        <v>17.29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27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SUM('2:7'!G33)</f>
        <v>0</v>
      </c>
      <c r="H33" s="212">
        <f t="shared" si="7"/>
        <v>0</v>
      </c>
      <c r="I33" s="93">
        <f>SUM('2:7'!I33)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>IF(ISERROR(I33-K33),"",I33-K33)</f>
        <v>0</v>
      </c>
      <c r="N33" s="93">
        <f>SUM('2:7'!N33)</f>
        <v>0</v>
      </c>
      <c r="O33" s="93">
        <f>SUM('2:7'!O33)</f>
        <v>0</v>
      </c>
      <c r="P33" s="93">
        <f>SUM('2:7'!P33)</f>
        <v>0</v>
      </c>
      <c r="Q33" s="93">
        <f>SUM('2:7'!Q33)</f>
        <v>0</v>
      </c>
      <c r="R33" s="93">
        <f>SUM('2:7'!R33)</f>
        <v>0</v>
      </c>
      <c r="S33" s="93">
        <f>SUM('2:7'!S33)</f>
        <v>0</v>
      </c>
      <c r="T33" s="93">
        <f>SUM('2:7'!T33)</f>
        <v>0</v>
      </c>
      <c r="U33" s="93">
        <f>SUM('2:7'!U33)</f>
        <v>0</v>
      </c>
      <c r="V33" s="196">
        <f>SUM(X33:AA33)</f>
        <v>0</v>
      </c>
      <c r="W33" s="33" t="str">
        <f>IF(ISERROR(V33/G33),"",V33/G33)</f>
        <v/>
      </c>
      <c r="X33" s="93">
        <f>SUM('2:7'!X33)</f>
        <v>0</v>
      </c>
      <c r="Y33" s="93">
        <f>SUM('2:7'!Y33)</f>
        <v>0</v>
      </c>
      <c r="Z33" s="93">
        <f>SUM('2:7'!Z33)</f>
        <v>0</v>
      </c>
      <c r="AA33" s="93">
        <f>SUM('2:7'!AA33)</f>
        <v>0</v>
      </c>
      <c r="AB33" s="309">
        <v>0.19</v>
      </c>
      <c r="AC33" s="232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270">
        <v>30100016</v>
      </c>
      <c r="B34" s="247" t="s">
        <v>449</v>
      </c>
      <c r="C34" s="177" t="s">
        <v>415</v>
      </c>
      <c r="D34" s="17"/>
      <c r="E34" s="17"/>
      <c r="F34" s="6"/>
      <c r="G34" s="93">
        <f>SUM('2:7'!G34)</f>
        <v>0</v>
      </c>
      <c r="H34" s="212">
        <f t="shared" si="7"/>
        <v>0</v>
      </c>
      <c r="I34" s="93">
        <f>SUM('2:7'!I34)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309">
        <v>0.19</v>
      </c>
      <c r="AC34" s="232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270">
        <v>30100017</v>
      </c>
      <c r="B35" s="247" t="s">
        <v>449</v>
      </c>
      <c r="C35" s="177" t="s">
        <v>416</v>
      </c>
      <c r="D35" s="17"/>
      <c r="E35" s="17"/>
      <c r="F35" s="6"/>
      <c r="G35" s="93">
        <f>SUM('2:7'!G35)</f>
        <v>0</v>
      </c>
      <c r="H35" s="212">
        <f t="shared" si="7"/>
        <v>0</v>
      </c>
      <c r="I35" s="93">
        <f>SUM('2:7'!I35)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309">
        <v>0.19</v>
      </c>
      <c r="AC35" s="232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270">
        <v>30100015</v>
      </c>
      <c r="B36" s="247" t="s">
        <v>449</v>
      </c>
      <c r="C36" s="177" t="s">
        <v>61</v>
      </c>
      <c r="D36" s="17"/>
      <c r="E36" s="17"/>
      <c r="F36" s="6"/>
      <c r="G36" s="93">
        <f>SUM('2:7'!G36)</f>
        <v>0</v>
      </c>
      <c r="H36" s="212">
        <f t="shared" si="7"/>
        <v>0</v>
      </c>
      <c r="I36" s="93">
        <f>SUM('2:7'!I36)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309">
        <v>0.19</v>
      </c>
      <c r="AC36" s="232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270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SUM('2:7'!G37)</f>
        <v>730</v>
      </c>
      <c r="H37" s="212">
        <f t="shared" si="7"/>
        <v>3708.4</v>
      </c>
      <c r="I37" s="93">
        <f>SUM('2:7'!I37)</f>
        <v>22</v>
      </c>
      <c r="J37" s="31">
        <f t="array" ref="J37">IF(ISERROR(G37/I37),"",G37/I37)</f>
        <v>33.18181818181818</v>
      </c>
      <c r="K37" s="35">
        <f t="array" ref="K37">IF(ISERROR(G37/L37),"",G37/L37)</f>
        <v>34.761904761904759</v>
      </c>
      <c r="L37" s="87">
        <v>21</v>
      </c>
      <c r="M37" s="36">
        <f t="shared" ref="M37:M66" si="8">IF(ISERROR(I37-K37),"",I37-K37)</f>
        <v>-12.761904761904759</v>
      </c>
      <c r="N37" s="93">
        <f>SUM('2:7'!N37)</f>
        <v>0</v>
      </c>
      <c r="O37" s="93">
        <f>SUM('2:7'!O37)</f>
        <v>0</v>
      </c>
      <c r="P37" s="93">
        <f>SUM('2:7'!P37)</f>
        <v>0</v>
      </c>
      <c r="Q37" s="93">
        <f>SUM('2:7'!Q37)</f>
        <v>0</v>
      </c>
      <c r="R37" s="93">
        <f>SUM('2:7'!R37)</f>
        <v>0</v>
      </c>
      <c r="S37" s="93">
        <f>SUM('2:7'!S37)</f>
        <v>0</v>
      </c>
      <c r="T37" s="93">
        <f>SUM('2:7'!T37)</f>
        <v>0</v>
      </c>
      <c r="U37" s="93">
        <f>SUM('2:7'!U37)</f>
        <v>0</v>
      </c>
      <c r="V37" s="196">
        <f t="shared" ref="V37:V48" si="9">SUM(X37:AA37)</f>
        <v>0</v>
      </c>
      <c r="W37" s="33">
        <f t="shared" ref="W37:W48" si="10">IF(ISERROR(V37/G37),"",V37/G37)</f>
        <v>0</v>
      </c>
      <c r="X37" s="93">
        <f>SUM('2:7'!X37)</f>
        <v>0</v>
      </c>
      <c r="Y37" s="93">
        <f>SUM('2:7'!Y37)</f>
        <v>0</v>
      </c>
      <c r="Z37" s="93">
        <f>SUM('2:7'!Z37)</f>
        <v>0</v>
      </c>
      <c r="AA37" s="93">
        <f>SUM('2:7'!AA37)</f>
        <v>0</v>
      </c>
      <c r="AB37" s="309">
        <v>0.49</v>
      </c>
      <c r="AC37" s="232">
        <f t="shared" si="4"/>
        <v>357.7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270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SUM('2:7'!G38)</f>
        <v>720</v>
      </c>
      <c r="H38" s="212">
        <f t="shared" si="7"/>
        <v>3657.6</v>
      </c>
      <c r="I38" s="93">
        <f>SUM('2:7'!I38)</f>
        <v>22</v>
      </c>
      <c r="J38" s="31">
        <f t="array" ref="J38">IF(ISERROR(G38/I38),"",G38/I38)</f>
        <v>32.727272727272727</v>
      </c>
      <c r="K38" s="35">
        <f t="array" ref="K38">IF(ISERROR(G38/L38),"",G38/L38)</f>
        <v>34.285714285714285</v>
      </c>
      <c r="L38" s="87">
        <v>21</v>
      </c>
      <c r="M38" s="36">
        <f t="shared" si="8"/>
        <v>-12.285714285714285</v>
      </c>
      <c r="N38" s="93">
        <f>SUM('2:7'!N38)</f>
        <v>0</v>
      </c>
      <c r="O38" s="93">
        <f>SUM('2:7'!O38)</f>
        <v>0</v>
      </c>
      <c r="P38" s="93">
        <f>SUM('2:7'!P38)</f>
        <v>0</v>
      </c>
      <c r="Q38" s="93">
        <f>SUM('2:7'!Q38)</f>
        <v>0</v>
      </c>
      <c r="R38" s="93">
        <f>SUM('2:7'!R38)</f>
        <v>0</v>
      </c>
      <c r="S38" s="93">
        <f>SUM('2:7'!S38)</f>
        <v>0</v>
      </c>
      <c r="T38" s="93">
        <f>SUM('2:7'!T38)</f>
        <v>0</v>
      </c>
      <c r="U38" s="93">
        <f>SUM('2:7'!U38)</f>
        <v>0</v>
      </c>
      <c r="V38" s="196">
        <f t="shared" si="9"/>
        <v>0</v>
      </c>
      <c r="W38" s="33">
        <f t="shared" si="10"/>
        <v>0</v>
      </c>
      <c r="X38" s="93">
        <f>SUM('2:7'!X38)</f>
        <v>0</v>
      </c>
      <c r="Y38" s="93">
        <f>SUM('2:7'!Y38)</f>
        <v>0</v>
      </c>
      <c r="Z38" s="93">
        <f>SUM('2:7'!Z38)</f>
        <v>0</v>
      </c>
      <c r="AA38" s="93">
        <f>SUM('2:7'!AA38)</f>
        <v>0</v>
      </c>
      <c r="AB38" s="309">
        <v>0.49</v>
      </c>
      <c r="AC38" s="232">
        <f t="shared" si="4"/>
        <v>352.8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27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SUM('2:7'!G39)</f>
        <v>0</v>
      </c>
      <c r="H39" s="212">
        <f t="shared" si="7"/>
        <v>0</v>
      </c>
      <c r="I39" s="93">
        <f>SUM('2:7'!I39)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8"/>
        <v>0</v>
      </c>
      <c r="N39" s="93">
        <f>SUM('2:7'!N39)</f>
        <v>0</v>
      </c>
      <c r="O39" s="93">
        <f>SUM('2:7'!O39)</f>
        <v>0</v>
      </c>
      <c r="P39" s="93">
        <f>SUM('2:7'!P39)</f>
        <v>0</v>
      </c>
      <c r="Q39" s="93">
        <f>SUM('2:7'!Q39)</f>
        <v>0</v>
      </c>
      <c r="R39" s="93">
        <f>SUM('2:7'!R39)</f>
        <v>0</v>
      </c>
      <c r="S39" s="93">
        <f>SUM('2:7'!S39)</f>
        <v>0</v>
      </c>
      <c r="T39" s="93">
        <f>SUM('2:7'!T39)</f>
        <v>0</v>
      </c>
      <c r="U39" s="93">
        <f>SUM('2:7'!U39)</f>
        <v>0</v>
      </c>
      <c r="V39" s="196">
        <f t="shared" si="9"/>
        <v>0</v>
      </c>
      <c r="W39" s="33" t="str">
        <f t="shared" si="10"/>
        <v/>
      </c>
      <c r="X39" s="93">
        <f>SUM('2:7'!X39)</f>
        <v>0</v>
      </c>
      <c r="Y39" s="93">
        <f>SUM('2:7'!Y39)</f>
        <v>0</v>
      </c>
      <c r="Z39" s="93">
        <f>SUM('2:7'!Z39)</f>
        <v>0</v>
      </c>
      <c r="AA39" s="93">
        <f>SUM('2:7'!AA39)</f>
        <v>0</v>
      </c>
      <c r="AB39" s="309">
        <v>0.49</v>
      </c>
      <c r="AC39" s="232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270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SUM('2:7'!G40)</f>
        <v>0</v>
      </c>
      <c r="H40" s="212">
        <f t="shared" si="7"/>
        <v>0</v>
      </c>
      <c r="I40" s="93">
        <f>SUM('2:7'!I40)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8"/>
        <v>0</v>
      </c>
      <c r="N40" s="93">
        <f>SUM('2:7'!N40)</f>
        <v>0</v>
      </c>
      <c r="O40" s="93">
        <f>SUM('2:7'!O40)</f>
        <v>0</v>
      </c>
      <c r="P40" s="93">
        <f>SUM('2:7'!P40)</f>
        <v>0</v>
      </c>
      <c r="Q40" s="93">
        <f>SUM('2:7'!Q40)</f>
        <v>0</v>
      </c>
      <c r="R40" s="93">
        <f>SUM('2:7'!R40)</f>
        <v>0</v>
      </c>
      <c r="S40" s="93">
        <f>SUM('2:7'!S40)</f>
        <v>0</v>
      </c>
      <c r="T40" s="93">
        <f>SUM('2:7'!T40)</f>
        <v>0</v>
      </c>
      <c r="U40" s="93">
        <f>SUM('2:7'!U40)</f>
        <v>0</v>
      </c>
      <c r="V40" s="196">
        <f t="shared" si="9"/>
        <v>0</v>
      </c>
      <c r="W40" s="33" t="str">
        <f t="shared" si="10"/>
        <v/>
      </c>
      <c r="X40" s="93">
        <f>SUM('2:7'!X40)</f>
        <v>0</v>
      </c>
      <c r="Y40" s="93">
        <f>SUM('2:7'!Y40)</f>
        <v>0</v>
      </c>
      <c r="Z40" s="93">
        <f>SUM('2:7'!Z40)</f>
        <v>0</v>
      </c>
      <c r="AA40" s="93">
        <f>SUM('2:7'!AA40)</f>
        <v>0</v>
      </c>
      <c r="AB40" s="309">
        <v>0.49</v>
      </c>
      <c r="AC40" s="232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27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SUM('2:7'!G41)</f>
        <v>0</v>
      </c>
      <c r="H41" s="212">
        <f t="shared" si="7"/>
        <v>0</v>
      </c>
      <c r="I41" s="93">
        <f>SUM('2:7'!I41)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8"/>
        <v>0</v>
      </c>
      <c r="N41" s="93">
        <f>SUM('2:7'!N41)</f>
        <v>0</v>
      </c>
      <c r="O41" s="93">
        <f>SUM('2:7'!O41)</f>
        <v>0</v>
      </c>
      <c r="P41" s="93">
        <f>SUM('2:7'!P41)</f>
        <v>0</v>
      </c>
      <c r="Q41" s="93">
        <f>SUM('2:7'!Q41)</f>
        <v>0</v>
      </c>
      <c r="R41" s="93">
        <f>SUM('2:7'!R41)</f>
        <v>0</v>
      </c>
      <c r="S41" s="93">
        <f>SUM('2:7'!S41)</f>
        <v>0</v>
      </c>
      <c r="T41" s="93">
        <f>SUM('2:7'!T41)</f>
        <v>0</v>
      </c>
      <c r="U41" s="93">
        <f>SUM('2:7'!U41)</f>
        <v>0</v>
      </c>
      <c r="V41" s="196">
        <f t="shared" si="9"/>
        <v>0</v>
      </c>
      <c r="W41" s="33" t="str">
        <f t="shared" si="10"/>
        <v/>
      </c>
      <c r="X41" s="93">
        <f>SUM('2:7'!X41)</f>
        <v>0</v>
      </c>
      <c r="Y41" s="93">
        <f>SUM('2:7'!Y41)</f>
        <v>0</v>
      </c>
      <c r="Z41" s="93">
        <f>SUM('2:7'!Z41)</f>
        <v>0</v>
      </c>
      <c r="AA41" s="93">
        <f>SUM('2:7'!AA41)</f>
        <v>0</v>
      </c>
      <c r="AB41" s="309">
        <v>0.49</v>
      </c>
      <c r="AC41" s="232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27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SUM('2:7'!G42)</f>
        <v>678</v>
      </c>
      <c r="H42" s="212">
        <f t="shared" si="7"/>
        <v>3444.2400000000002</v>
      </c>
      <c r="I42" s="93">
        <f>SUM('2:7'!I42)</f>
        <v>20</v>
      </c>
      <c r="J42" s="31">
        <f t="array" ref="J42">IF(ISERROR(G42/I42),"",G42/I42)</f>
        <v>33.9</v>
      </c>
      <c r="K42" s="35">
        <f t="array" ref="K42">IF(ISERROR(G42/L42),"",G42/L42)</f>
        <v>32.285714285714285</v>
      </c>
      <c r="L42" s="87">
        <v>21</v>
      </c>
      <c r="M42" s="36">
        <f t="shared" si="8"/>
        <v>-12.285714285714285</v>
      </c>
      <c r="N42" s="93">
        <f>SUM('2:7'!N42)</f>
        <v>0</v>
      </c>
      <c r="O42" s="93">
        <f>SUM('2:7'!O42)</f>
        <v>0</v>
      </c>
      <c r="P42" s="93">
        <f>SUM('2:7'!P42)</f>
        <v>0</v>
      </c>
      <c r="Q42" s="93">
        <f>SUM('2:7'!Q42)</f>
        <v>0</v>
      </c>
      <c r="R42" s="93">
        <f>SUM('2:7'!R42)</f>
        <v>0</v>
      </c>
      <c r="S42" s="93">
        <f>SUM('2:7'!S42)</f>
        <v>0</v>
      </c>
      <c r="T42" s="93">
        <f>SUM('2:7'!T42)</f>
        <v>0</v>
      </c>
      <c r="U42" s="93">
        <f>SUM('2:7'!U42)</f>
        <v>0</v>
      </c>
      <c r="V42" s="196">
        <f t="shared" si="9"/>
        <v>0</v>
      </c>
      <c r="W42" s="33">
        <f t="shared" si="10"/>
        <v>0</v>
      </c>
      <c r="X42" s="93">
        <f>SUM('2:7'!X42)</f>
        <v>0</v>
      </c>
      <c r="Y42" s="93">
        <f>SUM('2:7'!Y42)</f>
        <v>0</v>
      </c>
      <c r="Z42" s="93">
        <f>SUM('2:7'!Z42)</f>
        <v>0</v>
      </c>
      <c r="AA42" s="93">
        <f>SUM('2:7'!AA42)</f>
        <v>0</v>
      </c>
      <c r="AB42" s="309">
        <v>0.49</v>
      </c>
      <c r="AC42" s="232">
        <f t="shared" si="4"/>
        <v>332.21999999999997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27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SUM('2:7'!G43)</f>
        <v>0</v>
      </c>
      <c r="H43" s="212">
        <f t="shared" si="7"/>
        <v>0</v>
      </c>
      <c r="I43" s="93">
        <f>SUM('2:7'!I43)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8"/>
        <v>0</v>
      </c>
      <c r="N43" s="93">
        <f>SUM('2:7'!N43)</f>
        <v>0</v>
      </c>
      <c r="O43" s="93">
        <f>SUM('2:7'!O43)</f>
        <v>0</v>
      </c>
      <c r="P43" s="93">
        <f>SUM('2:7'!P43)</f>
        <v>0</v>
      </c>
      <c r="Q43" s="93">
        <f>SUM('2:7'!Q43)</f>
        <v>0</v>
      </c>
      <c r="R43" s="93">
        <f>SUM('2:7'!R43)</f>
        <v>0</v>
      </c>
      <c r="S43" s="93">
        <f>SUM('2:7'!S43)</f>
        <v>0</v>
      </c>
      <c r="T43" s="93">
        <f>SUM('2:7'!T43)</f>
        <v>0</v>
      </c>
      <c r="U43" s="93">
        <f>SUM('2:7'!U43)</f>
        <v>0</v>
      </c>
      <c r="V43" s="196">
        <f t="shared" si="9"/>
        <v>0</v>
      </c>
      <c r="W43" s="33" t="str">
        <f t="shared" si="10"/>
        <v/>
      </c>
      <c r="X43" s="93">
        <f>SUM('2:7'!X43)</f>
        <v>0</v>
      </c>
      <c r="Y43" s="93">
        <f>SUM('2:7'!Y43)</f>
        <v>0</v>
      </c>
      <c r="Z43" s="93">
        <f>SUM('2:7'!Z43)</f>
        <v>0</v>
      </c>
      <c r="AA43" s="93">
        <f>SUM('2:7'!AA43)</f>
        <v>0</v>
      </c>
      <c r="AB43" s="309">
        <v>0.49</v>
      </c>
      <c r="AC43" s="232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27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SUM('2:7'!G44)</f>
        <v>0</v>
      </c>
      <c r="H44" s="212">
        <f t="shared" si="7"/>
        <v>0</v>
      </c>
      <c r="I44" s="93">
        <f>SUM('2:7'!I44)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8"/>
        <v>0</v>
      </c>
      <c r="N44" s="93">
        <f>SUM('2:7'!N44)</f>
        <v>0</v>
      </c>
      <c r="O44" s="93">
        <f>SUM('2:7'!O44)</f>
        <v>0</v>
      </c>
      <c r="P44" s="93">
        <f>SUM('2:7'!P44)</f>
        <v>0</v>
      </c>
      <c r="Q44" s="93">
        <f>SUM('2:7'!Q44)</f>
        <v>0</v>
      </c>
      <c r="R44" s="93">
        <f>SUM('2:7'!R44)</f>
        <v>0</v>
      </c>
      <c r="S44" s="93">
        <f>SUM('2:7'!S44)</f>
        <v>0</v>
      </c>
      <c r="T44" s="93">
        <f>SUM('2:7'!T44)</f>
        <v>0</v>
      </c>
      <c r="U44" s="93">
        <f>SUM('2:7'!U44)</f>
        <v>0</v>
      </c>
      <c r="V44" s="196">
        <f t="shared" si="9"/>
        <v>0</v>
      </c>
      <c r="W44" s="33" t="str">
        <f t="shared" si="10"/>
        <v/>
      </c>
      <c r="X44" s="93">
        <f>SUM('2:7'!X44)</f>
        <v>0</v>
      </c>
      <c r="Y44" s="93">
        <f>SUM('2:7'!Y44)</f>
        <v>0</v>
      </c>
      <c r="Z44" s="93">
        <f>SUM('2:7'!Z44)</f>
        <v>0</v>
      </c>
      <c r="AA44" s="93">
        <f>SUM('2:7'!AA44)</f>
        <v>0</v>
      </c>
      <c r="AB44" s="309">
        <v>0.49</v>
      </c>
      <c r="AC44" s="232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27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SUM('2:7'!G45)</f>
        <v>0</v>
      </c>
      <c r="H45" s="212">
        <f t="shared" si="7"/>
        <v>0</v>
      </c>
      <c r="I45" s="93">
        <f>SUM('2:7'!I45)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8"/>
        <v>0</v>
      </c>
      <c r="N45" s="93">
        <f>SUM('2:7'!N45)</f>
        <v>0</v>
      </c>
      <c r="O45" s="93">
        <f>SUM('2:7'!O45)</f>
        <v>0</v>
      </c>
      <c r="P45" s="93">
        <f>SUM('2:7'!P45)</f>
        <v>0</v>
      </c>
      <c r="Q45" s="93">
        <f>SUM('2:7'!Q45)</f>
        <v>0</v>
      </c>
      <c r="R45" s="93">
        <f>SUM('2:7'!R45)</f>
        <v>0</v>
      </c>
      <c r="S45" s="93">
        <f>SUM('2:7'!S45)</f>
        <v>0</v>
      </c>
      <c r="T45" s="93">
        <f>SUM('2:7'!T45)</f>
        <v>0</v>
      </c>
      <c r="U45" s="93">
        <f>SUM('2:7'!U45)</f>
        <v>0</v>
      </c>
      <c r="V45" s="196">
        <f t="shared" si="9"/>
        <v>0</v>
      </c>
      <c r="W45" s="33" t="str">
        <f t="shared" si="10"/>
        <v/>
      </c>
      <c r="X45" s="93">
        <f>SUM('2:7'!X45)</f>
        <v>0</v>
      </c>
      <c r="Y45" s="93">
        <f>SUM('2:7'!Y45)</f>
        <v>0</v>
      </c>
      <c r="Z45" s="93">
        <f>SUM('2:7'!Z45)</f>
        <v>0</v>
      </c>
      <c r="AA45" s="93">
        <f>SUM('2:7'!AA45)</f>
        <v>0</v>
      </c>
      <c r="AB45" s="309">
        <v>0.18</v>
      </c>
      <c r="AC45" s="232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27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SUM('2:7'!G46)</f>
        <v>0</v>
      </c>
      <c r="H46" s="212">
        <f t="shared" si="7"/>
        <v>0</v>
      </c>
      <c r="I46" s="93">
        <f>SUM('2:7'!I46)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8"/>
        <v>0</v>
      </c>
      <c r="N46" s="93">
        <f>SUM('2:7'!N46)</f>
        <v>0</v>
      </c>
      <c r="O46" s="93">
        <f>SUM('2:7'!O46)</f>
        <v>0</v>
      </c>
      <c r="P46" s="93">
        <f>SUM('2:7'!P46)</f>
        <v>0</v>
      </c>
      <c r="Q46" s="93">
        <f>SUM('2:7'!Q46)</f>
        <v>0</v>
      </c>
      <c r="R46" s="93">
        <f>SUM('2:7'!R46)</f>
        <v>0</v>
      </c>
      <c r="S46" s="93">
        <f>SUM('2:7'!S46)</f>
        <v>0</v>
      </c>
      <c r="T46" s="93">
        <f>SUM('2:7'!T46)</f>
        <v>0</v>
      </c>
      <c r="U46" s="93">
        <f>SUM('2:7'!U46)</f>
        <v>0</v>
      </c>
      <c r="V46" s="196">
        <f t="shared" si="9"/>
        <v>0</v>
      </c>
      <c r="W46" s="33" t="str">
        <f t="shared" si="10"/>
        <v/>
      </c>
      <c r="X46" s="93">
        <f>SUM('2:7'!X46)</f>
        <v>0</v>
      </c>
      <c r="Y46" s="93">
        <f>SUM('2:7'!Y46)</f>
        <v>0</v>
      </c>
      <c r="Z46" s="93">
        <f>SUM('2:7'!Z46)</f>
        <v>0</v>
      </c>
      <c r="AA46" s="93">
        <f>SUM('2:7'!AA46)</f>
        <v>0</v>
      </c>
      <c r="AB46" s="309">
        <v>0.18</v>
      </c>
      <c r="AC46" s="232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27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SUM('2:7'!G47)</f>
        <v>0</v>
      </c>
      <c r="H47" s="212">
        <f t="shared" si="7"/>
        <v>0</v>
      </c>
      <c r="I47" s="93">
        <f>SUM('2:7'!I47)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8"/>
        <v>0</v>
      </c>
      <c r="N47" s="93">
        <f>SUM('2:7'!N47)</f>
        <v>0</v>
      </c>
      <c r="O47" s="93">
        <f>SUM('2:7'!O47)</f>
        <v>0</v>
      </c>
      <c r="P47" s="93">
        <f>SUM('2:7'!P47)</f>
        <v>0</v>
      </c>
      <c r="Q47" s="93">
        <f>SUM('2:7'!Q47)</f>
        <v>0</v>
      </c>
      <c r="R47" s="93">
        <f>SUM('2:7'!R47)</f>
        <v>0</v>
      </c>
      <c r="S47" s="93">
        <f>SUM('2:7'!S47)</f>
        <v>0</v>
      </c>
      <c r="T47" s="93">
        <f>SUM('2:7'!T47)</f>
        <v>0</v>
      </c>
      <c r="U47" s="93">
        <f>SUM('2:7'!U47)</f>
        <v>0</v>
      </c>
      <c r="V47" s="196">
        <f t="shared" si="9"/>
        <v>0</v>
      </c>
      <c r="W47" s="33" t="str">
        <f t="shared" si="10"/>
        <v/>
      </c>
      <c r="X47" s="93">
        <f>SUM('2:7'!X47)</f>
        <v>0</v>
      </c>
      <c r="Y47" s="93">
        <f>SUM('2:7'!Y47)</f>
        <v>0</v>
      </c>
      <c r="Z47" s="93">
        <f>SUM('2:7'!Z47)</f>
        <v>0</v>
      </c>
      <c r="AA47" s="93">
        <f>SUM('2:7'!AA47)</f>
        <v>0</v>
      </c>
      <c r="AB47" s="309">
        <v>0.18</v>
      </c>
      <c r="AC47" s="232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27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SUM('2:7'!G48)</f>
        <v>0</v>
      </c>
      <c r="H48" s="212">
        <f t="shared" si="7"/>
        <v>0</v>
      </c>
      <c r="I48" s="93">
        <f>SUM('2:7'!I48)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8"/>
        <v>0</v>
      </c>
      <c r="N48" s="93">
        <f>SUM('2:7'!N48)</f>
        <v>0</v>
      </c>
      <c r="O48" s="93">
        <f>SUM('2:7'!O48)</f>
        <v>0</v>
      </c>
      <c r="P48" s="93">
        <f>SUM('2:7'!P48)</f>
        <v>0</v>
      </c>
      <c r="Q48" s="93">
        <f>SUM('2:7'!Q48)</f>
        <v>0</v>
      </c>
      <c r="R48" s="93">
        <f>SUM('2:7'!R48)</f>
        <v>0</v>
      </c>
      <c r="S48" s="93">
        <f>SUM('2:7'!S48)</f>
        <v>0</v>
      </c>
      <c r="T48" s="93">
        <f>SUM('2:7'!T48)</f>
        <v>0</v>
      </c>
      <c r="U48" s="93">
        <f>SUM('2:7'!U48)</f>
        <v>0</v>
      </c>
      <c r="V48" s="196">
        <f t="shared" si="9"/>
        <v>0</v>
      </c>
      <c r="W48" s="33" t="str">
        <f t="shared" si="10"/>
        <v/>
      </c>
      <c r="X48" s="93">
        <f>SUM('2:7'!X48)</f>
        <v>0</v>
      </c>
      <c r="Y48" s="93">
        <f>SUM('2:7'!Y48)</f>
        <v>0</v>
      </c>
      <c r="Z48" s="93">
        <f>SUM('2:7'!Z48)</f>
        <v>0</v>
      </c>
      <c r="AA48" s="93">
        <f>SUM('2:7'!AA48)</f>
        <v>0</v>
      </c>
      <c r="AB48" s="309">
        <v>0.18</v>
      </c>
      <c r="AC48" s="232">
        <f t="shared" si="4"/>
        <v>0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27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SUM('2:7'!G49)</f>
        <v>0</v>
      </c>
      <c r="H49" s="212">
        <f t="shared" si="7"/>
        <v>0</v>
      </c>
      <c r="I49" s="93">
        <f>SUM('2:7'!I49)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8"/>
        <v>0</v>
      </c>
      <c r="N49" s="93">
        <f>SUM('2:7'!N49)</f>
        <v>0</v>
      </c>
      <c r="O49" s="93">
        <f>SUM('2:7'!O49)</f>
        <v>0</v>
      </c>
      <c r="P49" s="93">
        <f>SUM('2:7'!P49)</f>
        <v>0</v>
      </c>
      <c r="Q49" s="93">
        <f>SUM('2:7'!Q49)</f>
        <v>0</v>
      </c>
      <c r="R49" s="93">
        <f>SUM('2:7'!R49)</f>
        <v>0</v>
      </c>
      <c r="S49" s="93">
        <f>SUM('2:7'!S49)</f>
        <v>0</v>
      </c>
      <c r="T49" s="93">
        <f>SUM('2:7'!T49)</f>
        <v>0</v>
      </c>
      <c r="U49" s="93">
        <f>SUM('2:7'!U49)</f>
        <v>0</v>
      </c>
      <c r="V49" s="196"/>
      <c r="W49" s="33"/>
      <c r="X49" s="93">
        <f>SUM('2:7'!X49)</f>
        <v>0</v>
      </c>
      <c r="Y49" s="93">
        <f>SUM('2:7'!Y49)</f>
        <v>0</v>
      </c>
      <c r="Z49" s="93">
        <f>SUM('2:7'!Z49)</f>
        <v>0</v>
      </c>
      <c r="AA49" s="93">
        <f>SUM('2:7'!AA49)</f>
        <v>0</v>
      </c>
      <c r="AB49" s="309">
        <v>0.19</v>
      </c>
      <c r="AC49" s="232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27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SUM('2:7'!G50)</f>
        <v>0</v>
      </c>
      <c r="H50" s="212">
        <f t="shared" si="7"/>
        <v>0</v>
      </c>
      <c r="I50" s="93">
        <f>SUM('2:7'!I50)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8"/>
        <v>0</v>
      </c>
      <c r="N50" s="93">
        <f>SUM('2:7'!N50)</f>
        <v>0</v>
      </c>
      <c r="O50" s="93">
        <f>SUM('2:7'!O50)</f>
        <v>0</v>
      </c>
      <c r="P50" s="93">
        <f>SUM('2:7'!P50)</f>
        <v>0</v>
      </c>
      <c r="Q50" s="93">
        <f>SUM('2:7'!Q50)</f>
        <v>0</v>
      </c>
      <c r="R50" s="93">
        <f>SUM('2:7'!R50)</f>
        <v>0</v>
      </c>
      <c r="S50" s="93">
        <f>SUM('2:7'!S50)</f>
        <v>0</v>
      </c>
      <c r="T50" s="93">
        <f>SUM('2:7'!T50)</f>
        <v>0</v>
      </c>
      <c r="U50" s="93">
        <f>SUM('2:7'!U50)</f>
        <v>0</v>
      </c>
      <c r="V50" s="196"/>
      <c r="W50" s="33"/>
      <c r="X50" s="93">
        <f>SUM('2:7'!X50)</f>
        <v>0</v>
      </c>
      <c r="Y50" s="93">
        <f>SUM('2:7'!Y50)</f>
        <v>0</v>
      </c>
      <c r="Z50" s="93">
        <f>SUM('2:7'!Z50)</f>
        <v>0</v>
      </c>
      <c r="AA50" s="93">
        <f>SUM('2:7'!AA50)</f>
        <v>0</v>
      </c>
      <c r="AB50" s="309">
        <v>0.19</v>
      </c>
      <c r="AC50" s="232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270">
        <v>30100021</v>
      </c>
      <c r="B51" s="180" t="s">
        <v>450</v>
      </c>
      <c r="C51" s="16" t="s">
        <v>389</v>
      </c>
      <c r="D51" s="17">
        <v>5.03</v>
      </c>
      <c r="E51" s="17"/>
      <c r="F51" s="6"/>
      <c r="G51" s="93">
        <f>SUM('2:7'!G51)</f>
        <v>0</v>
      </c>
      <c r="H51" s="212">
        <f t="shared" si="7"/>
        <v>0</v>
      </c>
      <c r="I51" s="93">
        <f>SUM('2:7'!I51)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8"/>
        <v>0</v>
      </c>
      <c r="N51" s="93">
        <f>SUM('2:7'!N51)</f>
        <v>0</v>
      </c>
      <c r="O51" s="93">
        <f>SUM('2:7'!O51)</f>
        <v>0</v>
      </c>
      <c r="P51" s="93">
        <f>SUM('2:7'!P51)</f>
        <v>0</v>
      </c>
      <c r="Q51" s="93">
        <f>SUM('2:7'!Q51)</f>
        <v>0</v>
      </c>
      <c r="R51" s="93">
        <f>SUM('2:7'!R51)</f>
        <v>0</v>
      </c>
      <c r="S51" s="93">
        <f>SUM('2:7'!S51)</f>
        <v>0</v>
      </c>
      <c r="T51" s="93">
        <f>SUM('2:7'!T51)</f>
        <v>0</v>
      </c>
      <c r="U51" s="93">
        <f>SUM('2:7'!U51)</f>
        <v>0</v>
      </c>
      <c r="V51" s="196"/>
      <c r="W51" s="33"/>
      <c r="X51" s="93">
        <f>SUM('2:7'!X51)</f>
        <v>0</v>
      </c>
      <c r="Y51" s="93">
        <f>SUM('2:7'!Y51)</f>
        <v>0</v>
      </c>
      <c r="Z51" s="93">
        <f>SUM('2:7'!Z51)</f>
        <v>0</v>
      </c>
      <c r="AA51" s="93">
        <f>SUM('2:7'!AA51)</f>
        <v>0</v>
      </c>
      <c r="AB51" s="309">
        <v>0.19</v>
      </c>
      <c r="AC51" s="232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270">
        <v>30100018</v>
      </c>
      <c r="B52" s="180" t="s">
        <v>450</v>
      </c>
      <c r="C52" s="16" t="s">
        <v>391</v>
      </c>
      <c r="D52" s="17">
        <v>5.03</v>
      </c>
      <c r="E52" s="17"/>
      <c r="F52" s="6"/>
      <c r="G52" s="93">
        <f>SUM('2:7'!G52)</f>
        <v>0</v>
      </c>
      <c r="H52" s="212">
        <f t="shared" si="7"/>
        <v>0</v>
      </c>
      <c r="I52" s="93">
        <f>SUM('2:7'!I52)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8"/>
        <v>0</v>
      </c>
      <c r="N52" s="93">
        <f>SUM('2:7'!N52)</f>
        <v>0</v>
      </c>
      <c r="O52" s="93">
        <f>SUM('2:7'!O52)</f>
        <v>0</v>
      </c>
      <c r="P52" s="93">
        <f>SUM('2:7'!P52)</f>
        <v>0</v>
      </c>
      <c r="Q52" s="93">
        <f>SUM('2:7'!Q52)</f>
        <v>0</v>
      </c>
      <c r="R52" s="93">
        <f>SUM('2:7'!R52)</f>
        <v>0</v>
      </c>
      <c r="S52" s="93">
        <f>SUM('2:7'!S52)</f>
        <v>0</v>
      </c>
      <c r="T52" s="93">
        <f>SUM('2:7'!T52)</f>
        <v>0</v>
      </c>
      <c r="U52" s="93">
        <f>SUM('2:7'!U52)</f>
        <v>0</v>
      </c>
      <c r="V52" s="196"/>
      <c r="W52" s="33"/>
      <c r="X52" s="93">
        <f>SUM('2:7'!X52)</f>
        <v>0</v>
      </c>
      <c r="Y52" s="93">
        <f>SUM('2:7'!Y52)</f>
        <v>0</v>
      </c>
      <c r="Z52" s="93">
        <f>SUM('2:7'!Z52)</f>
        <v>0</v>
      </c>
      <c r="AA52" s="93">
        <f>SUM('2:7'!AA52)</f>
        <v>0</v>
      </c>
      <c r="AB52" s="309">
        <v>0.19</v>
      </c>
      <c r="AC52" s="232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273">
        <v>30700007</v>
      </c>
      <c r="B53" s="180" t="s">
        <v>451</v>
      </c>
      <c r="C53" s="177" t="s">
        <v>364</v>
      </c>
      <c r="D53" s="17">
        <v>5.03</v>
      </c>
      <c r="E53" s="17"/>
      <c r="F53" s="6"/>
      <c r="G53" s="93">
        <f>SUM('2:7'!G53)</f>
        <v>0</v>
      </c>
      <c r="H53" s="212">
        <f t="shared" si="7"/>
        <v>0</v>
      </c>
      <c r="I53" s="93">
        <f>SUM('2:7'!I53)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8"/>
        <v>0</v>
      </c>
      <c r="N53" s="93">
        <f>SUM('2:7'!N53)</f>
        <v>0</v>
      </c>
      <c r="O53" s="93">
        <f>SUM('2:7'!O53)</f>
        <v>0</v>
      </c>
      <c r="P53" s="93">
        <f>SUM('2:7'!P53)</f>
        <v>0</v>
      </c>
      <c r="Q53" s="93">
        <f>SUM('2:7'!Q53)</f>
        <v>0</v>
      </c>
      <c r="R53" s="93">
        <f>SUM('2:7'!R53)</f>
        <v>0</v>
      </c>
      <c r="S53" s="93">
        <f>SUM('2:7'!S53)</f>
        <v>0</v>
      </c>
      <c r="T53" s="93">
        <f>SUM('2:7'!T53)</f>
        <v>0</v>
      </c>
      <c r="U53" s="93">
        <f>SUM('2:7'!U53)</f>
        <v>0</v>
      </c>
      <c r="V53" s="196"/>
      <c r="W53" s="33"/>
      <c r="X53" s="93">
        <f>SUM('2:7'!X53)</f>
        <v>0</v>
      </c>
      <c r="Y53" s="93">
        <f>SUM('2:7'!Y53)</f>
        <v>0</v>
      </c>
      <c r="Z53" s="93">
        <f>SUM('2:7'!Z53)</f>
        <v>0</v>
      </c>
      <c r="AA53" s="93">
        <f>SUM('2:7'!AA53)</f>
        <v>0</v>
      </c>
      <c r="AB53" s="312">
        <v>0.94</v>
      </c>
      <c r="AC53" s="232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273">
        <v>30700006</v>
      </c>
      <c r="B54" s="180" t="s">
        <v>451</v>
      </c>
      <c r="C54" s="177" t="s">
        <v>365</v>
      </c>
      <c r="D54" s="17">
        <v>5.03</v>
      </c>
      <c r="E54" s="17"/>
      <c r="F54" s="6"/>
      <c r="G54" s="93">
        <f>SUM('2:7'!G54)</f>
        <v>0</v>
      </c>
      <c r="H54" s="212">
        <f t="shared" si="7"/>
        <v>0</v>
      </c>
      <c r="I54" s="93">
        <f>SUM('2:7'!I54)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8"/>
        <v>0</v>
      </c>
      <c r="N54" s="93">
        <f>SUM('2:7'!N54)</f>
        <v>0</v>
      </c>
      <c r="O54" s="93">
        <f>SUM('2:7'!O54)</f>
        <v>0</v>
      </c>
      <c r="P54" s="93">
        <f>SUM('2:7'!P54)</f>
        <v>0</v>
      </c>
      <c r="Q54" s="93">
        <f>SUM('2:7'!Q54)</f>
        <v>0</v>
      </c>
      <c r="R54" s="93">
        <f>SUM('2:7'!R54)</f>
        <v>0</v>
      </c>
      <c r="S54" s="93">
        <f>SUM('2:7'!S54)</f>
        <v>0</v>
      </c>
      <c r="T54" s="93">
        <f>SUM('2:7'!T54)</f>
        <v>0</v>
      </c>
      <c r="U54" s="93">
        <f>SUM('2:7'!U54)</f>
        <v>0</v>
      </c>
      <c r="V54" s="196"/>
      <c r="W54" s="33"/>
      <c r="X54" s="93">
        <f>SUM('2:7'!X54)</f>
        <v>0</v>
      </c>
      <c r="Y54" s="93">
        <f>SUM('2:7'!Y54)</f>
        <v>0</v>
      </c>
      <c r="Z54" s="93">
        <f>SUM('2:7'!Z54)</f>
        <v>0</v>
      </c>
      <c r="AA54" s="93">
        <f>SUM('2:7'!AA54)</f>
        <v>0</v>
      </c>
      <c r="AB54" s="312">
        <v>0.94</v>
      </c>
      <c r="AC54" s="232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273">
        <v>30700008</v>
      </c>
      <c r="B55" s="180" t="s">
        <v>451</v>
      </c>
      <c r="C55" s="177" t="s">
        <v>366</v>
      </c>
      <c r="D55" s="17">
        <v>5.03</v>
      </c>
      <c r="E55" s="17"/>
      <c r="F55" s="6"/>
      <c r="G55" s="93">
        <f>SUM('2:7'!G55)</f>
        <v>0</v>
      </c>
      <c r="H55" s="212">
        <f t="shared" si="7"/>
        <v>0</v>
      </c>
      <c r="I55" s="93">
        <f>SUM('2:7'!I55)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8"/>
        <v>0</v>
      </c>
      <c r="N55" s="93">
        <f>SUM('2:7'!N55)</f>
        <v>0</v>
      </c>
      <c r="O55" s="93">
        <f>SUM('2:7'!O55)</f>
        <v>0</v>
      </c>
      <c r="P55" s="93">
        <f>SUM('2:7'!P55)</f>
        <v>0</v>
      </c>
      <c r="Q55" s="93">
        <f>SUM('2:7'!Q55)</f>
        <v>0</v>
      </c>
      <c r="R55" s="93">
        <f>SUM('2:7'!R55)</f>
        <v>0</v>
      </c>
      <c r="S55" s="93">
        <f>SUM('2:7'!S55)</f>
        <v>0</v>
      </c>
      <c r="T55" s="93">
        <f>SUM('2:7'!T55)</f>
        <v>0</v>
      </c>
      <c r="U55" s="93">
        <f>SUM('2:7'!U55)</f>
        <v>0</v>
      </c>
      <c r="V55" s="196"/>
      <c r="W55" s="33"/>
      <c r="X55" s="93">
        <f>SUM('2:7'!X55)</f>
        <v>0</v>
      </c>
      <c r="Y55" s="93">
        <f>SUM('2:7'!Y55)</f>
        <v>0</v>
      </c>
      <c r="Z55" s="93">
        <f>SUM('2:7'!Z55)</f>
        <v>0</v>
      </c>
      <c r="AA55" s="93">
        <f>SUM('2:7'!AA55)</f>
        <v>0</v>
      </c>
      <c r="AB55" s="312">
        <v>0.94</v>
      </c>
      <c r="AC55" s="232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273">
        <v>30700009</v>
      </c>
      <c r="B56" s="180" t="s">
        <v>451</v>
      </c>
      <c r="C56" s="177" t="s">
        <v>367</v>
      </c>
      <c r="D56" s="17">
        <v>5.03</v>
      </c>
      <c r="E56" s="17"/>
      <c r="F56" s="6"/>
      <c r="G56" s="93">
        <f>SUM('2:7'!G56)</f>
        <v>0</v>
      </c>
      <c r="H56" s="212">
        <f t="shared" si="7"/>
        <v>0</v>
      </c>
      <c r="I56" s="93">
        <f>SUM('2:7'!I56)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8"/>
        <v>0</v>
      </c>
      <c r="N56" s="93">
        <f>SUM('2:7'!N56)</f>
        <v>0</v>
      </c>
      <c r="O56" s="93">
        <f>SUM('2:7'!O56)</f>
        <v>0</v>
      </c>
      <c r="P56" s="93">
        <f>SUM('2:7'!P56)</f>
        <v>0</v>
      </c>
      <c r="Q56" s="93">
        <f>SUM('2:7'!Q56)</f>
        <v>0</v>
      </c>
      <c r="R56" s="93">
        <f>SUM('2:7'!R56)</f>
        <v>0</v>
      </c>
      <c r="S56" s="93">
        <f>SUM('2:7'!S56)</f>
        <v>0</v>
      </c>
      <c r="T56" s="93">
        <f>SUM('2:7'!T56)</f>
        <v>0</v>
      </c>
      <c r="U56" s="93">
        <f>SUM('2:7'!U56)</f>
        <v>0</v>
      </c>
      <c r="V56" s="196"/>
      <c r="W56" s="33"/>
      <c r="X56" s="93">
        <f>SUM('2:7'!X56)</f>
        <v>0</v>
      </c>
      <c r="Y56" s="93">
        <f>SUM('2:7'!Y56)</f>
        <v>0</v>
      </c>
      <c r="Z56" s="93">
        <f>SUM('2:7'!Z56)</f>
        <v>0</v>
      </c>
      <c r="AA56" s="93">
        <f>SUM('2:7'!AA56)</f>
        <v>0</v>
      </c>
      <c r="AB56" s="312">
        <v>0.94</v>
      </c>
      <c r="AC56" s="232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27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SUM('2:7'!G57)</f>
        <v>849</v>
      </c>
      <c r="H57" s="212">
        <f t="shared" si="7"/>
        <v>4270.47</v>
      </c>
      <c r="I57" s="93">
        <f>SUM('2:7'!I57)</f>
        <v>10</v>
      </c>
      <c r="J57" s="31">
        <f t="array" ref="J57">IF(ISERROR(G57/I57),"",G57/I57)</f>
        <v>84.9</v>
      </c>
      <c r="K57" s="35">
        <f t="array" ref="K57">IF(ISERROR(G57/L57),"",G57/L57)</f>
        <v>21.225000000000001</v>
      </c>
      <c r="L57" s="87">
        <v>40</v>
      </c>
      <c r="M57" s="36">
        <f t="shared" si="8"/>
        <v>-11.225000000000001</v>
      </c>
      <c r="N57" s="93">
        <f>SUM('2:7'!N57)</f>
        <v>0</v>
      </c>
      <c r="O57" s="93">
        <f>SUM('2:7'!O57)</f>
        <v>0</v>
      </c>
      <c r="P57" s="93">
        <f>SUM('2:7'!P57)</f>
        <v>0</v>
      </c>
      <c r="Q57" s="93">
        <f>SUM('2:7'!Q57)</f>
        <v>0</v>
      </c>
      <c r="R57" s="93">
        <f>SUM('2:7'!R57)</f>
        <v>0</v>
      </c>
      <c r="S57" s="93">
        <f>SUM('2:7'!S57)</f>
        <v>0</v>
      </c>
      <c r="T57" s="93">
        <f>SUM('2:7'!T57)</f>
        <v>0</v>
      </c>
      <c r="U57" s="93">
        <f>SUM('2:7'!U57)</f>
        <v>0</v>
      </c>
      <c r="V57" s="196">
        <f t="shared" ref="V57:V66" si="11">SUM(X57:AA57)</f>
        <v>0</v>
      </c>
      <c r="W57" s="33">
        <f t="shared" ref="W57:W66" si="12">IF(ISERROR(V57/G57),"",V57/G57)</f>
        <v>0</v>
      </c>
      <c r="X57" s="93">
        <f>SUM('2:7'!X57)</f>
        <v>0</v>
      </c>
      <c r="Y57" s="93">
        <f>SUM('2:7'!Y57)</f>
        <v>0</v>
      </c>
      <c r="Z57" s="93">
        <f>SUM('2:7'!Z57)</f>
        <v>0</v>
      </c>
      <c r="AA57" s="93">
        <f>SUM('2:7'!AA57)</f>
        <v>0</v>
      </c>
      <c r="AB57" s="309">
        <v>0.19</v>
      </c>
      <c r="AC57" s="232">
        <f t="shared" si="4"/>
        <v>161.31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27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SUM('2:7'!G58)</f>
        <v>651</v>
      </c>
      <c r="H58" s="212">
        <f t="shared" si="7"/>
        <v>3274.53</v>
      </c>
      <c r="I58" s="93">
        <f>SUM('2:7'!I58)</f>
        <v>18</v>
      </c>
      <c r="J58" s="31">
        <f t="array" ref="J58">IF(ISERROR(G58/I58),"",G58/I58)</f>
        <v>36.166666666666664</v>
      </c>
      <c r="K58" s="35">
        <f t="array" ref="K58">IF(ISERROR(G58/L58),"",G58/L58)</f>
        <v>16.274999999999999</v>
      </c>
      <c r="L58" s="87">
        <v>40</v>
      </c>
      <c r="M58" s="36">
        <f t="shared" si="8"/>
        <v>1.7250000000000014</v>
      </c>
      <c r="N58" s="93">
        <f>SUM('2:7'!N58)</f>
        <v>0</v>
      </c>
      <c r="O58" s="93">
        <f>SUM('2:7'!O58)</f>
        <v>0</v>
      </c>
      <c r="P58" s="93">
        <f>SUM('2:7'!P58)</f>
        <v>0</v>
      </c>
      <c r="Q58" s="93">
        <f>SUM('2:7'!Q58)</f>
        <v>0</v>
      </c>
      <c r="R58" s="93">
        <f>SUM('2:7'!R58)</f>
        <v>0</v>
      </c>
      <c r="S58" s="93">
        <f>SUM('2:7'!S58)</f>
        <v>0</v>
      </c>
      <c r="T58" s="93">
        <f>SUM('2:7'!T58)</f>
        <v>0</v>
      </c>
      <c r="U58" s="93">
        <f>SUM('2:7'!U58)</f>
        <v>0</v>
      </c>
      <c r="V58" s="196">
        <f t="shared" si="11"/>
        <v>0</v>
      </c>
      <c r="W58" s="33">
        <f t="shared" si="12"/>
        <v>0</v>
      </c>
      <c r="X58" s="93">
        <f>SUM('2:7'!X58)</f>
        <v>0</v>
      </c>
      <c r="Y58" s="93">
        <f>SUM('2:7'!Y58)</f>
        <v>0</v>
      </c>
      <c r="Z58" s="93">
        <f>SUM('2:7'!Z58)</f>
        <v>0</v>
      </c>
      <c r="AA58" s="93">
        <f>SUM('2:7'!AA58)</f>
        <v>0</v>
      </c>
      <c r="AB58" s="309">
        <v>0.19</v>
      </c>
      <c r="AC58" s="232">
        <f t="shared" si="4"/>
        <v>123.69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27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SUM('2:7'!G59)</f>
        <v>0</v>
      </c>
      <c r="H59" s="212">
        <f t="shared" si="7"/>
        <v>0</v>
      </c>
      <c r="I59" s="93">
        <f>SUM('2:7'!I59)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8"/>
        <v>0</v>
      </c>
      <c r="N59" s="93">
        <f>SUM('2:7'!N59)</f>
        <v>0</v>
      </c>
      <c r="O59" s="93">
        <f>SUM('2:7'!O59)</f>
        <v>0</v>
      </c>
      <c r="P59" s="93">
        <f>SUM('2:7'!P59)</f>
        <v>0</v>
      </c>
      <c r="Q59" s="93">
        <f>SUM('2:7'!Q59)</f>
        <v>0</v>
      </c>
      <c r="R59" s="93">
        <f>SUM('2:7'!R59)</f>
        <v>0</v>
      </c>
      <c r="S59" s="93">
        <f>SUM('2:7'!S59)</f>
        <v>0</v>
      </c>
      <c r="T59" s="93">
        <f>SUM('2:7'!T59)</f>
        <v>0</v>
      </c>
      <c r="U59" s="93">
        <f>SUM('2:7'!U59)</f>
        <v>0</v>
      </c>
      <c r="V59" s="196">
        <f t="shared" si="11"/>
        <v>0</v>
      </c>
      <c r="W59" s="33" t="str">
        <f t="shared" si="12"/>
        <v/>
      </c>
      <c r="X59" s="93">
        <f>SUM('2:7'!X59)</f>
        <v>0</v>
      </c>
      <c r="Y59" s="93">
        <f>SUM('2:7'!Y59)</f>
        <v>0</v>
      </c>
      <c r="Z59" s="93">
        <f>SUM('2:7'!Z59)</f>
        <v>0</v>
      </c>
      <c r="AA59" s="93">
        <f>SUM('2:7'!AA59)</f>
        <v>0</v>
      </c>
      <c r="AB59" s="309">
        <v>0.19</v>
      </c>
      <c r="AC59" s="232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270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SUM('2:7'!G60)</f>
        <v>0</v>
      </c>
      <c r="H60" s="212">
        <f t="shared" si="7"/>
        <v>0</v>
      </c>
      <c r="I60" s="93">
        <f>SUM('2:7'!I60)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8"/>
        <v>0</v>
      </c>
      <c r="N60" s="93">
        <f>SUM('2:7'!N60)</f>
        <v>0</v>
      </c>
      <c r="O60" s="93">
        <f>SUM('2:7'!O60)</f>
        <v>0</v>
      </c>
      <c r="P60" s="93">
        <f>SUM('2:7'!P60)</f>
        <v>0</v>
      </c>
      <c r="Q60" s="93">
        <f>SUM('2:7'!Q60)</f>
        <v>0</v>
      </c>
      <c r="R60" s="93">
        <f>SUM('2:7'!R60)</f>
        <v>0</v>
      </c>
      <c r="S60" s="93">
        <f>SUM('2:7'!S60)</f>
        <v>0</v>
      </c>
      <c r="T60" s="93">
        <f>SUM('2:7'!T60)</f>
        <v>0</v>
      </c>
      <c r="U60" s="93">
        <f>SUM('2:7'!U60)</f>
        <v>0</v>
      </c>
      <c r="V60" s="196">
        <f t="shared" si="11"/>
        <v>0</v>
      </c>
      <c r="W60" s="33" t="str">
        <f t="shared" si="12"/>
        <v/>
      </c>
      <c r="X60" s="93">
        <f>SUM('2:7'!X60)</f>
        <v>0</v>
      </c>
      <c r="Y60" s="93">
        <f>SUM('2:7'!Y60)</f>
        <v>0</v>
      </c>
      <c r="Z60" s="93">
        <f>SUM('2:7'!Z60)</f>
        <v>0</v>
      </c>
      <c r="AA60" s="93">
        <f>SUM('2:7'!AA60)</f>
        <v>0</v>
      </c>
      <c r="AB60" s="309">
        <v>0.21</v>
      </c>
      <c r="AC60" s="232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270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SUM('2:7'!G61)</f>
        <v>0</v>
      </c>
      <c r="H61" s="212">
        <f t="shared" si="7"/>
        <v>0</v>
      </c>
      <c r="I61" s="93">
        <f>SUM('2:7'!I61)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8"/>
        <v>0</v>
      </c>
      <c r="N61" s="93">
        <f>SUM('2:7'!N61)</f>
        <v>0</v>
      </c>
      <c r="O61" s="93">
        <f>SUM('2:7'!O61)</f>
        <v>0</v>
      </c>
      <c r="P61" s="93">
        <f>SUM('2:7'!P61)</f>
        <v>0</v>
      </c>
      <c r="Q61" s="93">
        <f>SUM('2:7'!Q61)</f>
        <v>0</v>
      </c>
      <c r="R61" s="93">
        <f>SUM('2:7'!R61)</f>
        <v>0</v>
      </c>
      <c r="S61" s="93">
        <f>SUM('2:7'!S61)</f>
        <v>0</v>
      </c>
      <c r="T61" s="93">
        <f>SUM('2:7'!T61)</f>
        <v>0</v>
      </c>
      <c r="U61" s="93">
        <f>SUM('2:7'!U61)</f>
        <v>0</v>
      </c>
      <c r="V61" s="196">
        <f t="shared" si="11"/>
        <v>0</v>
      </c>
      <c r="W61" s="33" t="str">
        <f t="shared" si="12"/>
        <v/>
      </c>
      <c r="X61" s="93">
        <f>SUM('2:7'!X61)</f>
        <v>0</v>
      </c>
      <c r="Y61" s="93">
        <f>SUM('2:7'!Y61)</f>
        <v>0</v>
      </c>
      <c r="Z61" s="93">
        <f>SUM('2:7'!Z61)</f>
        <v>0</v>
      </c>
      <c r="AA61" s="93">
        <f>SUM('2:7'!AA61)</f>
        <v>0</v>
      </c>
      <c r="AB61" s="309">
        <v>0.21</v>
      </c>
      <c r="AC61" s="232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270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SUM('2:7'!G62)</f>
        <v>0</v>
      </c>
      <c r="H62" s="212">
        <f t="shared" si="7"/>
        <v>0</v>
      </c>
      <c r="I62" s="93">
        <f>SUM('2:7'!I62)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8"/>
        <v>0</v>
      </c>
      <c r="N62" s="93">
        <f>SUM('2:7'!N62)</f>
        <v>0</v>
      </c>
      <c r="O62" s="93">
        <f>SUM('2:7'!O62)</f>
        <v>0</v>
      </c>
      <c r="P62" s="93">
        <f>SUM('2:7'!P62)</f>
        <v>0</v>
      </c>
      <c r="Q62" s="93">
        <f>SUM('2:7'!Q62)</f>
        <v>0</v>
      </c>
      <c r="R62" s="93">
        <f>SUM('2:7'!R62)</f>
        <v>0</v>
      </c>
      <c r="S62" s="93">
        <f>SUM('2:7'!S62)</f>
        <v>0</v>
      </c>
      <c r="T62" s="93">
        <f>SUM('2:7'!T62)</f>
        <v>0</v>
      </c>
      <c r="U62" s="93">
        <f>SUM('2:7'!U62)</f>
        <v>0</v>
      </c>
      <c r="V62" s="196">
        <f t="shared" si="11"/>
        <v>0</v>
      </c>
      <c r="W62" s="33" t="str">
        <f t="shared" si="12"/>
        <v/>
      </c>
      <c r="X62" s="93">
        <f>SUM('2:7'!X62)</f>
        <v>0</v>
      </c>
      <c r="Y62" s="93">
        <f>SUM('2:7'!Y62)</f>
        <v>0</v>
      </c>
      <c r="Z62" s="93">
        <f>SUM('2:7'!Z62)</f>
        <v>0</v>
      </c>
      <c r="AA62" s="93">
        <f>SUM('2:7'!AA62)</f>
        <v>0</v>
      </c>
      <c r="AB62" s="309">
        <v>0.21</v>
      </c>
      <c r="AC62" s="232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270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SUM('2:7'!G63)</f>
        <v>0</v>
      </c>
      <c r="H63" s="212">
        <f t="shared" si="7"/>
        <v>0</v>
      </c>
      <c r="I63" s="93">
        <f>SUM('2:7'!I63)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8"/>
        <v>0</v>
      </c>
      <c r="N63" s="93">
        <f>SUM('2:7'!N63)</f>
        <v>0</v>
      </c>
      <c r="O63" s="93">
        <f>SUM('2:7'!O63)</f>
        <v>0</v>
      </c>
      <c r="P63" s="93">
        <f>SUM('2:7'!P63)</f>
        <v>0</v>
      </c>
      <c r="Q63" s="93">
        <f>SUM('2:7'!Q63)</f>
        <v>0</v>
      </c>
      <c r="R63" s="93">
        <f>SUM('2:7'!R63)</f>
        <v>0</v>
      </c>
      <c r="S63" s="93">
        <f>SUM('2:7'!S63)</f>
        <v>0</v>
      </c>
      <c r="T63" s="93">
        <f>SUM('2:7'!T63)</f>
        <v>0</v>
      </c>
      <c r="U63" s="93">
        <f>SUM('2:7'!U63)</f>
        <v>0</v>
      </c>
      <c r="V63" s="196">
        <f t="shared" si="11"/>
        <v>0</v>
      </c>
      <c r="W63" s="33" t="str">
        <f t="shared" si="12"/>
        <v/>
      </c>
      <c r="X63" s="93">
        <f>SUM('2:7'!X63)</f>
        <v>0</v>
      </c>
      <c r="Y63" s="93">
        <f>SUM('2:7'!Y63)</f>
        <v>0</v>
      </c>
      <c r="Z63" s="93">
        <f>SUM('2:7'!Z63)</f>
        <v>0</v>
      </c>
      <c r="AA63" s="93">
        <f>SUM('2:7'!AA63)</f>
        <v>0</v>
      </c>
      <c r="AB63" s="309">
        <v>0.21</v>
      </c>
      <c r="AC63" s="232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27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SUM('2:7'!G64)</f>
        <v>0</v>
      </c>
      <c r="H64" s="212">
        <f t="shared" si="7"/>
        <v>0</v>
      </c>
      <c r="I64" s="93">
        <f>SUM('2:7'!I64)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8"/>
        <v>0</v>
      </c>
      <c r="N64" s="93">
        <f>SUM('2:7'!N64)</f>
        <v>0</v>
      </c>
      <c r="O64" s="93">
        <f>SUM('2:7'!O64)</f>
        <v>0</v>
      </c>
      <c r="P64" s="93">
        <f>SUM('2:7'!P64)</f>
        <v>0</v>
      </c>
      <c r="Q64" s="93">
        <f>SUM('2:7'!Q64)</f>
        <v>0</v>
      </c>
      <c r="R64" s="93">
        <f>SUM('2:7'!R64)</f>
        <v>0</v>
      </c>
      <c r="S64" s="93">
        <f>SUM('2:7'!S64)</f>
        <v>0</v>
      </c>
      <c r="T64" s="93">
        <f>SUM('2:7'!T64)</f>
        <v>0</v>
      </c>
      <c r="U64" s="93">
        <f>SUM('2:7'!U64)</f>
        <v>0</v>
      </c>
      <c r="V64" s="196">
        <f t="shared" si="11"/>
        <v>0</v>
      </c>
      <c r="W64" s="33" t="str">
        <f t="shared" si="12"/>
        <v/>
      </c>
      <c r="X64" s="93">
        <f>SUM('2:7'!X64)</f>
        <v>0</v>
      </c>
      <c r="Y64" s="93">
        <f>SUM('2:7'!Y64)</f>
        <v>0</v>
      </c>
      <c r="Z64" s="93">
        <f>SUM('2:7'!Z64)</f>
        <v>0</v>
      </c>
      <c r="AA64" s="93">
        <f>SUM('2:7'!AA64)</f>
        <v>0</v>
      </c>
      <c r="AB64" s="309">
        <v>0.21</v>
      </c>
      <c r="AC64" s="232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27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SUM('2:7'!G65)</f>
        <v>0</v>
      </c>
      <c r="H65" s="212">
        <f t="shared" si="7"/>
        <v>0</v>
      </c>
      <c r="I65" s="93">
        <f>SUM('2:7'!I65)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8"/>
        <v>0</v>
      </c>
      <c r="N65" s="93">
        <f>SUM('2:7'!N65)</f>
        <v>0</v>
      </c>
      <c r="O65" s="93">
        <f>SUM('2:7'!O65)</f>
        <v>0</v>
      </c>
      <c r="P65" s="93">
        <f>SUM('2:7'!P65)</f>
        <v>0</v>
      </c>
      <c r="Q65" s="93">
        <f>SUM('2:7'!Q65)</f>
        <v>0</v>
      </c>
      <c r="R65" s="93">
        <f>SUM('2:7'!R65)</f>
        <v>0</v>
      </c>
      <c r="S65" s="93">
        <f>SUM('2:7'!S65)</f>
        <v>0</v>
      </c>
      <c r="T65" s="93">
        <f>SUM('2:7'!T65)</f>
        <v>0</v>
      </c>
      <c r="U65" s="93">
        <f>SUM('2:7'!U65)</f>
        <v>0</v>
      </c>
      <c r="V65" s="196">
        <f t="shared" si="11"/>
        <v>0</v>
      </c>
      <c r="W65" s="33" t="str">
        <f t="shared" si="12"/>
        <v/>
      </c>
      <c r="X65" s="93">
        <f>SUM('2:7'!X65)</f>
        <v>0</v>
      </c>
      <c r="Y65" s="93">
        <f>SUM('2:7'!Y65)</f>
        <v>0</v>
      </c>
      <c r="Z65" s="93">
        <f>SUM('2:7'!Z65)</f>
        <v>0</v>
      </c>
      <c r="AA65" s="93">
        <f>SUM('2:7'!AA65)</f>
        <v>0</v>
      </c>
      <c r="AB65" s="309">
        <v>0.21</v>
      </c>
      <c r="AC65" s="232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27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SUM('2:7'!G66)</f>
        <v>0</v>
      </c>
      <c r="H66" s="212">
        <f t="shared" si="7"/>
        <v>0</v>
      </c>
      <c r="I66" s="93">
        <f>SUM('2:7'!I66)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8"/>
        <v>0</v>
      </c>
      <c r="N66" s="93">
        <f>SUM('2:7'!N66)</f>
        <v>0</v>
      </c>
      <c r="O66" s="93">
        <f>SUM('2:7'!O66)</f>
        <v>0</v>
      </c>
      <c r="P66" s="93">
        <f>SUM('2:7'!P66)</f>
        <v>0</v>
      </c>
      <c r="Q66" s="93">
        <f>SUM('2:7'!Q66)</f>
        <v>0</v>
      </c>
      <c r="R66" s="93">
        <f>SUM('2:7'!R66)</f>
        <v>0</v>
      </c>
      <c r="S66" s="93">
        <f>SUM('2:7'!S66)</f>
        <v>0</v>
      </c>
      <c r="T66" s="93">
        <f>SUM('2:7'!T66)</f>
        <v>0</v>
      </c>
      <c r="U66" s="93">
        <f>SUM('2:7'!U66)</f>
        <v>0</v>
      </c>
      <c r="V66" s="196">
        <f t="shared" si="11"/>
        <v>0</v>
      </c>
      <c r="W66" s="33" t="str">
        <f t="shared" si="12"/>
        <v/>
      </c>
      <c r="X66" s="93">
        <f>SUM('2:7'!X66)</f>
        <v>0</v>
      </c>
      <c r="Y66" s="93">
        <f>SUM('2:7'!Y66)</f>
        <v>0</v>
      </c>
      <c r="Z66" s="93">
        <f>SUM('2:7'!Z66)</f>
        <v>0</v>
      </c>
      <c r="AA66" s="93">
        <f>SUM('2:7'!AA66)</f>
        <v>0</v>
      </c>
      <c r="AB66" s="309">
        <v>0.21</v>
      </c>
      <c r="AC66" s="232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270">
        <v>30100043</v>
      </c>
      <c r="B67" s="62" t="s">
        <v>446</v>
      </c>
      <c r="C67" s="251" t="s">
        <v>447</v>
      </c>
      <c r="D67" s="17">
        <v>5.03</v>
      </c>
      <c r="E67" s="17"/>
      <c r="F67" s="6"/>
      <c r="G67" s="93">
        <f>SUM('2:7'!G67)</f>
        <v>0</v>
      </c>
      <c r="H67" s="212">
        <f t="shared" si="7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309">
        <v>0.21</v>
      </c>
      <c r="AC67" s="232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270">
        <v>30100064</v>
      </c>
      <c r="B68" s="182" t="s">
        <v>481</v>
      </c>
      <c r="C68" s="177" t="s">
        <v>398</v>
      </c>
      <c r="D68" s="17">
        <v>5</v>
      </c>
      <c r="E68" s="17"/>
      <c r="F68" s="6"/>
      <c r="G68" s="93">
        <f>SUM('2:7'!G68)</f>
        <v>0</v>
      </c>
      <c r="H68" s="212">
        <f t="shared" si="7"/>
        <v>0</v>
      </c>
      <c r="I68" s="93">
        <f>SUM('2:7'!I68)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SUM('2:7'!N68)</f>
        <v>0</v>
      </c>
      <c r="O68" s="93">
        <f>SUM('2:7'!O68)</f>
        <v>0</v>
      </c>
      <c r="P68" s="93">
        <f>SUM('2:7'!P68)</f>
        <v>0</v>
      </c>
      <c r="Q68" s="93">
        <f>SUM('2:7'!Q68)</f>
        <v>0</v>
      </c>
      <c r="R68" s="93">
        <f>SUM('2:7'!R68)</f>
        <v>0</v>
      </c>
      <c r="S68" s="93">
        <f>SUM('2:7'!S68)</f>
        <v>0</v>
      </c>
      <c r="T68" s="93">
        <f>SUM('2:7'!T68)</f>
        <v>0</v>
      </c>
      <c r="U68" s="93">
        <f>SUM('2:7'!U68)</f>
        <v>0</v>
      </c>
      <c r="V68" s="196"/>
      <c r="W68" s="33"/>
      <c r="X68" s="93">
        <f>SUM('2:7'!X68)</f>
        <v>0</v>
      </c>
      <c r="Y68" s="93">
        <f>SUM('2:7'!Y68)</f>
        <v>0</v>
      </c>
      <c r="Z68" s="93">
        <f>SUM('2:7'!Z68)</f>
        <v>0</v>
      </c>
      <c r="AA68" s="93">
        <f>SUM('2:7'!AA68)</f>
        <v>0</v>
      </c>
      <c r="AB68" s="312">
        <v>0.21</v>
      </c>
      <c r="AC68" s="232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27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SUM('2:7'!G69)</f>
        <v>1122</v>
      </c>
      <c r="H69" s="212">
        <f t="shared" si="7"/>
        <v>5643.66</v>
      </c>
      <c r="I69" s="93">
        <f>SUM('2:7'!I69)</f>
        <v>55</v>
      </c>
      <c r="J69" s="31">
        <f t="array" ref="J69">IF(ISERROR(G69/I69),"",G69/I69)</f>
        <v>20.399999999999999</v>
      </c>
      <c r="K69" s="35">
        <f t="array" ref="K69">IF(ISERROR(G69/L69),"",G69/L69)</f>
        <v>52.186046511627907</v>
      </c>
      <c r="L69" s="87">
        <v>21.5</v>
      </c>
      <c r="M69" s="36">
        <f>IF(ISERROR(I69-K69),"",I69-K69)</f>
        <v>2.8139534883720927</v>
      </c>
      <c r="N69" s="93">
        <f>SUM('2:7'!N69)</f>
        <v>0</v>
      </c>
      <c r="O69" s="93">
        <f>SUM('2:7'!O69)</f>
        <v>0</v>
      </c>
      <c r="P69" s="93">
        <f>SUM('2:7'!P69)</f>
        <v>0</v>
      </c>
      <c r="Q69" s="93">
        <f>SUM('2:7'!Q69)</f>
        <v>0</v>
      </c>
      <c r="R69" s="93">
        <f>SUM('2:7'!R69)</f>
        <v>0</v>
      </c>
      <c r="S69" s="93">
        <f>SUM('2:7'!S69)</f>
        <v>0</v>
      </c>
      <c r="T69" s="93">
        <f>SUM('2:7'!T69)</f>
        <v>0</v>
      </c>
      <c r="U69" s="93">
        <f>SUM('2:7'!U69)</f>
        <v>0</v>
      </c>
      <c r="V69" s="196">
        <f>SUM(X69:AA69)</f>
        <v>0</v>
      </c>
      <c r="W69" s="33">
        <f>IF(ISERROR(V69/G69),"",V69/G69)</f>
        <v>0</v>
      </c>
      <c r="X69" s="93">
        <f>SUM('2:7'!X69)</f>
        <v>0</v>
      </c>
      <c r="Y69" s="93">
        <f>SUM('2:7'!Y69)</f>
        <v>0</v>
      </c>
      <c r="Z69" s="93">
        <f>SUM('2:7'!Z69)</f>
        <v>0</v>
      </c>
      <c r="AA69" s="93">
        <f>SUM('2:7'!AA69)</f>
        <v>0</v>
      </c>
      <c r="AB69" s="309">
        <v>0.49</v>
      </c>
      <c r="AC69" s="232">
        <f t="shared" si="4"/>
        <v>549.78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27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SUM('2:7'!G70)</f>
        <v>1115</v>
      </c>
      <c r="H70" s="212">
        <f t="shared" si="7"/>
        <v>5608.4500000000007</v>
      </c>
      <c r="I70" s="93">
        <f>SUM('2:7'!I70)</f>
        <v>50</v>
      </c>
      <c r="J70" s="31">
        <f t="array" ref="J70">IF(ISERROR(G70/I70),"",G70/I70)</f>
        <v>22.3</v>
      </c>
      <c r="K70" s="35">
        <f t="array" ref="K70">IF(ISERROR(G70/L70),"",G70/L70)</f>
        <v>51.860465116279073</v>
      </c>
      <c r="L70" s="87">
        <v>21.5</v>
      </c>
      <c r="M70" s="36">
        <f>IF(ISERROR(I70-K70),"",I70-K70)</f>
        <v>-1.8604651162790731</v>
      </c>
      <c r="N70" s="93">
        <f>SUM('2:7'!N70)</f>
        <v>0</v>
      </c>
      <c r="O70" s="93">
        <f>SUM('2:7'!O70)</f>
        <v>0</v>
      </c>
      <c r="P70" s="93">
        <f>SUM('2:7'!P70)</f>
        <v>0</v>
      </c>
      <c r="Q70" s="93">
        <f>SUM('2:7'!Q70)</f>
        <v>0</v>
      </c>
      <c r="R70" s="93">
        <f>SUM('2:7'!R70)</f>
        <v>0</v>
      </c>
      <c r="S70" s="93">
        <f>SUM('2:7'!S70)</f>
        <v>0</v>
      </c>
      <c r="T70" s="93">
        <f>SUM('2:7'!T70)</f>
        <v>0</v>
      </c>
      <c r="U70" s="93">
        <f>SUM('2:7'!U70)</f>
        <v>0</v>
      </c>
      <c r="V70" s="196">
        <f>SUM(X70:AA70)</f>
        <v>0</v>
      </c>
      <c r="W70" s="33">
        <f>IF(ISERROR(V70/G70),"",V70/G70)</f>
        <v>0</v>
      </c>
      <c r="X70" s="93">
        <f>SUM('2:7'!X70)</f>
        <v>0</v>
      </c>
      <c r="Y70" s="93">
        <f>SUM('2:7'!Y70)</f>
        <v>0</v>
      </c>
      <c r="Z70" s="93">
        <f>SUM('2:7'!Z70)</f>
        <v>0</v>
      </c>
      <c r="AA70" s="93">
        <f>SUM('2:7'!AA70)</f>
        <v>0</v>
      </c>
      <c r="AB70" s="309">
        <v>0.49</v>
      </c>
      <c r="AC70" s="232">
        <f t="shared" si="4"/>
        <v>546.35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270"/>
      <c r="B71" s="182" t="s">
        <v>482</v>
      </c>
      <c r="C71" s="177" t="s">
        <v>361</v>
      </c>
      <c r="D71" s="17"/>
      <c r="E71" s="17"/>
      <c r="F71" s="6"/>
      <c r="G71" s="93">
        <f>SUM('2:7'!G71)</f>
        <v>0</v>
      </c>
      <c r="H71" s="212">
        <f t="shared" si="7"/>
        <v>0</v>
      </c>
      <c r="I71" s="93">
        <f>SUM('2:7'!I71)</f>
        <v>0</v>
      </c>
      <c r="J71" s="31"/>
      <c r="K71" s="35"/>
      <c r="L71" s="87"/>
      <c r="M71" s="36"/>
      <c r="N71" s="93">
        <f>SUM('2:7'!N71)</f>
        <v>0</v>
      </c>
      <c r="O71" s="93">
        <f>SUM('2:7'!O71)</f>
        <v>0</v>
      </c>
      <c r="P71" s="93">
        <f>SUM('2:7'!P71)</f>
        <v>0</v>
      </c>
      <c r="Q71" s="93">
        <f>SUM('2:7'!Q71)</f>
        <v>0</v>
      </c>
      <c r="R71" s="93">
        <f>SUM('2:7'!R71)</f>
        <v>0</v>
      </c>
      <c r="S71" s="93">
        <f>SUM('2:7'!S71)</f>
        <v>0</v>
      </c>
      <c r="T71" s="93">
        <f>SUM('2:7'!T71)</f>
        <v>0</v>
      </c>
      <c r="U71" s="93">
        <f>SUM('2:7'!U71)</f>
        <v>0</v>
      </c>
      <c r="V71" s="196"/>
      <c r="W71" s="33"/>
      <c r="X71" s="93">
        <f>SUM('2:7'!X71)</f>
        <v>0</v>
      </c>
      <c r="Y71" s="93">
        <f>SUM('2:7'!Y71)</f>
        <v>0</v>
      </c>
      <c r="Z71" s="93">
        <f>SUM('2:7'!Z71)</f>
        <v>0</v>
      </c>
      <c r="AA71" s="93">
        <f>SUM('2:7'!AA71)</f>
        <v>0</v>
      </c>
      <c r="AB71" s="309"/>
      <c r="AC71" s="232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27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SUM('2:7'!G72)</f>
        <v>0</v>
      </c>
      <c r="H72" s="212">
        <f t="shared" si="7"/>
        <v>0</v>
      </c>
      <c r="I72" s="93">
        <f>SUM('2:7'!I72)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3">IF(ISERROR(I72-K72),"",I72-K72)</f>
        <v/>
      </c>
      <c r="N72" s="93">
        <f>SUM('2:7'!N72)</f>
        <v>0</v>
      </c>
      <c r="O72" s="93">
        <f>SUM('2:7'!O72)</f>
        <v>0</v>
      </c>
      <c r="P72" s="93">
        <f>SUM('2:7'!P72)</f>
        <v>0</v>
      </c>
      <c r="Q72" s="93">
        <f>SUM('2:7'!Q72)</f>
        <v>0</v>
      </c>
      <c r="R72" s="93">
        <f>SUM('2:7'!R72)</f>
        <v>0</v>
      </c>
      <c r="S72" s="93">
        <f>SUM('2:7'!S72)</f>
        <v>0</v>
      </c>
      <c r="T72" s="93">
        <f>SUM('2:7'!T72)</f>
        <v>0</v>
      </c>
      <c r="U72" s="93">
        <f>SUM('2:7'!U72)</f>
        <v>0</v>
      </c>
      <c r="V72" s="196">
        <f>SUM(X72:AA72)</f>
        <v>0</v>
      </c>
      <c r="W72" s="33" t="str">
        <f>IF(ISERROR(V72/G72),"",V72/G72)</f>
        <v/>
      </c>
      <c r="X72" s="93">
        <f>SUM('2:7'!X72)</f>
        <v>0</v>
      </c>
      <c r="Y72" s="93">
        <f>SUM('2:7'!Y72)</f>
        <v>0</v>
      </c>
      <c r="Z72" s="93">
        <f>SUM('2:7'!Z72)</f>
        <v>0</v>
      </c>
      <c r="AA72" s="93">
        <f>SUM('2:7'!AA72)</f>
        <v>0</v>
      </c>
      <c r="AB72" s="309">
        <v>0.43</v>
      </c>
      <c r="AC72" s="232">
        <f t="shared" ref="AC72:AC135" si="14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27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SUM('2:7'!G73)</f>
        <v>0</v>
      </c>
      <c r="H73" s="212">
        <f t="shared" si="7"/>
        <v>0</v>
      </c>
      <c r="I73" s="93">
        <f>SUM('2:7'!I73)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3"/>
        <v/>
      </c>
      <c r="N73" s="93">
        <f>SUM('2:7'!N73)</f>
        <v>0</v>
      </c>
      <c r="O73" s="93">
        <f>SUM('2:7'!O73)</f>
        <v>0</v>
      </c>
      <c r="P73" s="93">
        <f>SUM('2:7'!P73)</f>
        <v>0</v>
      </c>
      <c r="Q73" s="93">
        <f>SUM('2:7'!Q73)</f>
        <v>0</v>
      </c>
      <c r="R73" s="93">
        <f>SUM('2:7'!R73)</f>
        <v>0</v>
      </c>
      <c r="S73" s="93">
        <f>SUM('2:7'!S73)</f>
        <v>0</v>
      </c>
      <c r="T73" s="93">
        <f>SUM('2:7'!T73)</f>
        <v>0</v>
      </c>
      <c r="U73" s="93">
        <f>SUM('2:7'!U73)</f>
        <v>0</v>
      </c>
      <c r="V73" s="196">
        <f>SUM(X73:AA73)</f>
        <v>0</v>
      </c>
      <c r="W73" s="33" t="str">
        <f>IF(ISERROR(V73/G73),"",V73/G73)</f>
        <v/>
      </c>
      <c r="X73" s="93">
        <f>SUM('2:7'!X73)</f>
        <v>0</v>
      </c>
      <c r="Y73" s="93">
        <f>SUM('2:7'!Y73)</f>
        <v>0</v>
      </c>
      <c r="Z73" s="93">
        <f>SUM('2:7'!Z73)</f>
        <v>0</v>
      </c>
      <c r="AA73" s="93">
        <f>SUM('2:7'!AA73)</f>
        <v>0</v>
      </c>
      <c r="AB73" s="309">
        <v>0.43</v>
      </c>
      <c r="AC73" s="232">
        <f t="shared" si="14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7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SUM('2:7'!G74)</f>
        <v>0</v>
      </c>
      <c r="H74" s="212">
        <f t="shared" si="7"/>
        <v>0</v>
      </c>
      <c r="I74" s="93">
        <f>SUM('2:7'!I74)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3"/>
        <v/>
      </c>
      <c r="N74" s="93">
        <f>SUM('2:7'!N74)</f>
        <v>0</v>
      </c>
      <c r="O74" s="93">
        <f>SUM('2:7'!O74)</f>
        <v>0</v>
      </c>
      <c r="P74" s="93">
        <f>SUM('2:7'!P74)</f>
        <v>0</v>
      </c>
      <c r="Q74" s="93">
        <f>SUM('2:7'!Q74)</f>
        <v>0</v>
      </c>
      <c r="R74" s="93">
        <f>SUM('2:7'!R74)</f>
        <v>0</v>
      </c>
      <c r="S74" s="93">
        <f>SUM('2:7'!S74)</f>
        <v>0</v>
      </c>
      <c r="T74" s="93">
        <f>SUM('2:7'!T74)</f>
        <v>0</v>
      </c>
      <c r="U74" s="93">
        <f>SUM('2:7'!U74)</f>
        <v>0</v>
      </c>
      <c r="V74" s="196">
        <f>SUM(X74:AA74)</f>
        <v>0</v>
      </c>
      <c r="W74" s="33" t="str">
        <f>IF(ISERROR(V74/G74),"",V74/G74)</f>
        <v/>
      </c>
      <c r="X74" s="93">
        <f>SUM('2:7'!X74)</f>
        <v>0</v>
      </c>
      <c r="Y74" s="93">
        <f>SUM('2:7'!Y74)</f>
        <v>0</v>
      </c>
      <c r="Z74" s="93">
        <f>SUM('2:7'!Z74)</f>
        <v>0</v>
      </c>
      <c r="AA74" s="93">
        <f>SUM('2:7'!AA74)</f>
        <v>0</v>
      </c>
      <c r="AB74" s="309">
        <v>0.43</v>
      </c>
      <c r="AC74" s="232">
        <f t="shared" si="14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270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SUM('2:7'!G75)</f>
        <v>0</v>
      </c>
      <c r="H75" s="212">
        <f t="shared" si="7"/>
        <v>0</v>
      </c>
      <c r="I75" s="93">
        <f>SUM('2:7'!I75)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3"/>
        <v/>
      </c>
      <c r="N75" s="93">
        <f>SUM('2:7'!N75)</f>
        <v>0</v>
      </c>
      <c r="O75" s="93">
        <f>SUM('2:7'!O75)</f>
        <v>0</v>
      </c>
      <c r="P75" s="93">
        <f>SUM('2:7'!P75)</f>
        <v>0</v>
      </c>
      <c r="Q75" s="93">
        <f>SUM('2:7'!Q75)</f>
        <v>0</v>
      </c>
      <c r="R75" s="93">
        <f>SUM('2:7'!R75)</f>
        <v>0</v>
      </c>
      <c r="S75" s="93">
        <f>SUM('2:7'!S75)</f>
        <v>0</v>
      </c>
      <c r="T75" s="93">
        <f>SUM('2:7'!T75)</f>
        <v>0</v>
      </c>
      <c r="U75" s="93">
        <f>SUM('2:7'!U75)</f>
        <v>0</v>
      </c>
      <c r="V75" s="196">
        <f>SUM(X75:AA75)</f>
        <v>0</v>
      </c>
      <c r="W75" s="33" t="str">
        <f>IF(ISERROR(V75/G75),"",V75/G75)</f>
        <v/>
      </c>
      <c r="X75" s="93">
        <f>SUM('2:7'!X75)</f>
        <v>0</v>
      </c>
      <c r="Y75" s="93">
        <f>SUM('2:7'!Y75)</f>
        <v>0</v>
      </c>
      <c r="Z75" s="93">
        <f>SUM('2:7'!Z75)</f>
        <v>0</v>
      </c>
      <c r="AA75" s="93">
        <f>SUM('2:7'!AA75)</f>
        <v>0</v>
      </c>
      <c r="AB75" s="309">
        <v>0.43</v>
      </c>
      <c r="AC75" s="232">
        <f t="shared" si="14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272">
        <v>30600013</v>
      </c>
      <c r="B76" s="187" t="s">
        <v>377</v>
      </c>
      <c r="C76" s="177" t="s">
        <v>374</v>
      </c>
      <c r="D76" s="17"/>
      <c r="E76" s="17"/>
      <c r="F76" s="6"/>
      <c r="G76" s="93">
        <f>SUM('2:7'!G76)</f>
        <v>0</v>
      </c>
      <c r="H76" s="212">
        <f t="shared" si="7"/>
        <v>0</v>
      </c>
      <c r="I76" s="93">
        <f>SUM('2:7'!I76)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3"/>
        <v>0</v>
      </c>
      <c r="N76" s="93">
        <f>SUM('2:7'!N76)</f>
        <v>0</v>
      </c>
      <c r="O76" s="93">
        <f>SUM('2:7'!O76)</f>
        <v>0</v>
      </c>
      <c r="P76" s="93">
        <f>SUM('2:7'!P76)</f>
        <v>0</v>
      </c>
      <c r="Q76" s="93">
        <f>SUM('2:7'!Q76)</f>
        <v>0</v>
      </c>
      <c r="R76" s="93">
        <f>SUM('2:7'!R76)</f>
        <v>0</v>
      </c>
      <c r="S76" s="93">
        <f>SUM('2:7'!S76)</f>
        <v>0</v>
      </c>
      <c r="T76" s="93">
        <f>SUM('2:7'!T76)</f>
        <v>0</v>
      </c>
      <c r="U76" s="93">
        <f>SUM('2:7'!U76)</f>
        <v>0</v>
      </c>
      <c r="V76" s="196"/>
      <c r="W76" s="33"/>
      <c r="X76" s="93">
        <f>SUM('2:7'!X76)</f>
        <v>0</v>
      </c>
      <c r="Y76" s="93">
        <f>SUM('2:7'!Y76)</f>
        <v>0</v>
      </c>
      <c r="Z76" s="93">
        <f>SUM('2:7'!Z76)</f>
        <v>0</v>
      </c>
      <c r="AA76" s="93">
        <f>SUM('2:7'!AA76)</f>
        <v>0</v>
      </c>
      <c r="AB76" s="309">
        <v>0.43</v>
      </c>
      <c r="AC76" s="232">
        <f t="shared" si="14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272">
        <v>30600014</v>
      </c>
      <c r="B77" s="187" t="s">
        <v>377</v>
      </c>
      <c r="C77" s="177" t="s">
        <v>369</v>
      </c>
      <c r="D77" s="17"/>
      <c r="E77" s="17"/>
      <c r="F77" s="6"/>
      <c r="G77" s="93">
        <f>SUM('2:7'!G77)</f>
        <v>0</v>
      </c>
      <c r="H77" s="212">
        <f t="shared" si="7"/>
        <v>0</v>
      </c>
      <c r="I77" s="93">
        <f>SUM('2:7'!I77)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3"/>
        <v>0</v>
      </c>
      <c r="N77" s="93">
        <f>SUM('2:7'!N77)</f>
        <v>0</v>
      </c>
      <c r="O77" s="93">
        <f>SUM('2:7'!O77)</f>
        <v>0</v>
      </c>
      <c r="P77" s="93">
        <f>SUM('2:7'!P77)</f>
        <v>0</v>
      </c>
      <c r="Q77" s="93">
        <f>SUM('2:7'!Q77)</f>
        <v>0</v>
      </c>
      <c r="R77" s="93">
        <f>SUM('2:7'!R77)</f>
        <v>0</v>
      </c>
      <c r="S77" s="93">
        <f>SUM('2:7'!S77)</f>
        <v>0</v>
      </c>
      <c r="T77" s="93">
        <f>SUM('2:7'!T77)</f>
        <v>0</v>
      </c>
      <c r="U77" s="93">
        <f>SUM('2:7'!U77)</f>
        <v>0</v>
      </c>
      <c r="V77" s="196"/>
      <c r="W77" s="33"/>
      <c r="X77" s="93">
        <f>SUM('2:7'!X77)</f>
        <v>0</v>
      </c>
      <c r="Y77" s="93">
        <f>SUM('2:7'!Y77)</f>
        <v>0</v>
      </c>
      <c r="Z77" s="93">
        <f>SUM('2:7'!Z77)</f>
        <v>0</v>
      </c>
      <c r="AA77" s="93">
        <f>SUM('2:7'!AA77)</f>
        <v>0</v>
      </c>
      <c r="AB77" s="309">
        <v>0.43</v>
      </c>
      <c r="AC77" s="232">
        <f t="shared" si="14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272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SUM('2:7'!G78)</f>
        <v>0</v>
      </c>
      <c r="H78" s="212">
        <f t="shared" si="7"/>
        <v>0</v>
      </c>
      <c r="I78" s="93">
        <f>SUM('2:7'!I78)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3"/>
        <v>0</v>
      </c>
      <c r="N78" s="93">
        <f>SUM('2:7'!N78)</f>
        <v>0</v>
      </c>
      <c r="O78" s="93">
        <f>SUM('2:7'!O78)</f>
        <v>0</v>
      </c>
      <c r="P78" s="93">
        <f>SUM('2:7'!P78)</f>
        <v>0</v>
      </c>
      <c r="Q78" s="93">
        <f>SUM('2:7'!Q78)</f>
        <v>0</v>
      </c>
      <c r="R78" s="93">
        <f>SUM('2:7'!R78)</f>
        <v>0</v>
      </c>
      <c r="S78" s="93">
        <f>SUM('2:7'!S78)</f>
        <v>0</v>
      </c>
      <c r="T78" s="93">
        <f>SUM('2:7'!T78)</f>
        <v>0</v>
      </c>
      <c r="U78" s="93">
        <f>SUM('2:7'!U78)</f>
        <v>0</v>
      </c>
      <c r="V78" s="196"/>
      <c r="W78" s="33"/>
      <c r="X78" s="93">
        <f>SUM('2:7'!X78)</f>
        <v>0</v>
      </c>
      <c r="Y78" s="93">
        <f>SUM('2:7'!Y78)</f>
        <v>0</v>
      </c>
      <c r="Z78" s="93">
        <f>SUM('2:7'!Z78)</f>
        <v>0</v>
      </c>
      <c r="AA78" s="93">
        <f>SUM('2:7'!AA78)</f>
        <v>0</v>
      </c>
      <c r="AB78" s="309">
        <v>0.43</v>
      </c>
      <c r="AC78" s="232">
        <f t="shared" si="14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272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SUM('2:7'!G79)</f>
        <v>0</v>
      </c>
      <c r="H79" s="212">
        <f t="shared" si="7"/>
        <v>0</v>
      </c>
      <c r="I79" s="93">
        <f>SUM('2:7'!I79)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3"/>
        <v>0</v>
      </c>
      <c r="N79" s="93">
        <f>SUM('2:7'!N79)</f>
        <v>0</v>
      </c>
      <c r="O79" s="93">
        <f>SUM('2:7'!O79)</f>
        <v>0</v>
      </c>
      <c r="P79" s="93">
        <f>SUM('2:7'!P79)</f>
        <v>0</v>
      </c>
      <c r="Q79" s="93">
        <f>SUM('2:7'!Q79)</f>
        <v>0</v>
      </c>
      <c r="R79" s="93">
        <f>SUM('2:7'!R79)</f>
        <v>0</v>
      </c>
      <c r="S79" s="93">
        <f>SUM('2:7'!S79)</f>
        <v>0</v>
      </c>
      <c r="T79" s="93">
        <f>SUM('2:7'!T79)</f>
        <v>0</v>
      </c>
      <c r="U79" s="93">
        <f>SUM('2:7'!U79)</f>
        <v>0</v>
      </c>
      <c r="V79" s="196"/>
      <c r="W79" s="33"/>
      <c r="X79" s="93">
        <f>SUM('2:7'!X79)</f>
        <v>0</v>
      </c>
      <c r="Y79" s="93">
        <f>SUM('2:7'!Y79)</f>
        <v>0</v>
      </c>
      <c r="Z79" s="93">
        <f>SUM('2:7'!Z79)</f>
        <v>0</v>
      </c>
      <c r="AA79" s="93">
        <f>SUM('2:7'!AA79)</f>
        <v>0</v>
      </c>
      <c r="AB79" s="309">
        <v>0.43</v>
      </c>
      <c r="AC79" s="232">
        <f t="shared" si="14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272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SUM('2:7'!G80)</f>
        <v>0</v>
      </c>
      <c r="H80" s="212">
        <f t="shared" si="7"/>
        <v>0</v>
      </c>
      <c r="I80" s="93">
        <f>SUM('2:7'!I80)</f>
        <v>0</v>
      </c>
      <c r="J80" s="31"/>
      <c r="K80" s="35"/>
      <c r="L80" s="87">
        <v>4</v>
      </c>
      <c r="M80" s="36"/>
      <c r="N80" s="93">
        <f>SUM('2:7'!N80)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312">
        <v>0.69</v>
      </c>
      <c r="AC80" s="232">
        <f t="shared" si="14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272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SUM('2:7'!G81)</f>
        <v>0</v>
      </c>
      <c r="H81" s="212">
        <f t="shared" si="7"/>
        <v>0</v>
      </c>
      <c r="I81" s="93">
        <f>SUM('2:7'!I81)</f>
        <v>0</v>
      </c>
      <c r="J81" s="31"/>
      <c r="K81" s="35"/>
      <c r="L81" s="87">
        <v>4</v>
      </c>
      <c r="M81" s="36"/>
      <c r="N81" s="93">
        <f>SUM('2:7'!N81)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312">
        <v>0.69</v>
      </c>
      <c r="AC81" s="232">
        <f t="shared" si="14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272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SUM('2:7'!G82)</f>
        <v>0</v>
      </c>
      <c r="H82" s="212">
        <f t="shared" si="7"/>
        <v>0</v>
      </c>
      <c r="I82" s="93">
        <f>SUM('2:7'!I82)</f>
        <v>0</v>
      </c>
      <c r="J82" s="31"/>
      <c r="K82" s="35"/>
      <c r="L82" s="87">
        <v>4</v>
      </c>
      <c r="M82" s="36"/>
      <c r="N82" s="93">
        <f>SUM('2:7'!N82)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312">
        <v>0.69</v>
      </c>
      <c r="AC82" s="232">
        <f t="shared" si="14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272">
        <v>30300005</v>
      </c>
      <c r="B83" s="63" t="s">
        <v>362</v>
      </c>
      <c r="C83" s="16" t="s">
        <v>337</v>
      </c>
      <c r="D83" s="17"/>
      <c r="E83" s="17"/>
      <c r="F83" s="6"/>
      <c r="G83" s="93">
        <f>SUM('2:7'!G83)</f>
        <v>0</v>
      </c>
      <c r="H83" s="212">
        <f t="shared" si="7"/>
        <v>0</v>
      </c>
      <c r="I83" s="93">
        <f>SUM('2:7'!I83)</f>
        <v>0</v>
      </c>
      <c r="J83" s="31"/>
      <c r="K83" s="35"/>
      <c r="L83" s="87">
        <v>4</v>
      </c>
      <c r="M83" s="36"/>
      <c r="N83" s="93">
        <f>SUM('2:7'!N83)</f>
        <v>0</v>
      </c>
      <c r="O83" s="93">
        <f>SUM('2:7'!O83)</f>
        <v>0</v>
      </c>
      <c r="P83" s="93">
        <f>SUM('2:7'!P83)</f>
        <v>0</v>
      </c>
      <c r="Q83" s="93">
        <f>SUM('2:7'!Q83)</f>
        <v>0</v>
      </c>
      <c r="R83" s="93">
        <f>SUM('2:7'!R83)</f>
        <v>0</v>
      </c>
      <c r="S83" s="93">
        <f>SUM('2:7'!S83)</f>
        <v>0</v>
      </c>
      <c r="T83" s="93">
        <f>SUM('2:7'!T83)</f>
        <v>0</v>
      </c>
      <c r="U83" s="93">
        <f>SUM('2:7'!U83)</f>
        <v>0</v>
      </c>
      <c r="V83" s="196"/>
      <c r="W83" s="33"/>
      <c r="X83" s="93">
        <f>SUM('2:7'!X83)</f>
        <v>0</v>
      </c>
      <c r="Y83" s="93">
        <f>SUM('2:7'!Y83)</f>
        <v>0</v>
      </c>
      <c r="Z83" s="93">
        <f>SUM('2:7'!Z83)</f>
        <v>0</v>
      </c>
      <c r="AA83" s="93">
        <f>SUM('2:7'!AA83)</f>
        <v>0</v>
      </c>
      <c r="AB83" s="309">
        <v>0.95</v>
      </c>
      <c r="AC83" s="232">
        <f t="shared" si="14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272">
        <v>30300004</v>
      </c>
      <c r="B84" s="63" t="s">
        <v>362</v>
      </c>
      <c r="C84" s="16" t="s">
        <v>339</v>
      </c>
      <c r="D84" s="17"/>
      <c r="E84" s="17"/>
      <c r="F84" s="6"/>
      <c r="G84" s="93">
        <f>SUM('2:7'!G84)</f>
        <v>0</v>
      </c>
      <c r="H84" s="212">
        <f t="shared" si="7"/>
        <v>0</v>
      </c>
      <c r="I84" s="93">
        <f>SUM('2:7'!I84)</f>
        <v>0</v>
      </c>
      <c r="J84" s="31"/>
      <c r="K84" s="35"/>
      <c r="L84" s="87">
        <v>4</v>
      </c>
      <c r="M84" s="36"/>
      <c r="N84" s="93">
        <f>SUM('2:7'!N84)</f>
        <v>0</v>
      </c>
      <c r="O84" s="93">
        <f>SUM('2:7'!O84)</f>
        <v>0</v>
      </c>
      <c r="P84" s="93">
        <f>SUM('2:7'!P84)</f>
        <v>0</v>
      </c>
      <c r="Q84" s="93">
        <f>SUM('2:7'!Q84)</f>
        <v>0</v>
      </c>
      <c r="R84" s="93">
        <f>SUM('2:7'!R84)</f>
        <v>0</v>
      </c>
      <c r="S84" s="93">
        <f>SUM('2:7'!S84)</f>
        <v>0</v>
      </c>
      <c r="T84" s="93">
        <f>SUM('2:7'!T84)</f>
        <v>0</v>
      </c>
      <c r="U84" s="93">
        <f>SUM('2:7'!U84)</f>
        <v>0</v>
      </c>
      <c r="V84" s="196"/>
      <c r="W84" s="33"/>
      <c r="X84" s="93">
        <f>SUM('2:7'!X84)</f>
        <v>0</v>
      </c>
      <c r="Y84" s="93">
        <f>SUM('2:7'!Y84)</f>
        <v>0</v>
      </c>
      <c r="Z84" s="93">
        <f>SUM('2:7'!Z84)</f>
        <v>0</v>
      </c>
      <c r="AA84" s="93">
        <f>SUM('2:7'!AA84)</f>
        <v>0</v>
      </c>
      <c r="AB84" s="309">
        <v>0.95</v>
      </c>
      <c r="AC84" s="232">
        <f t="shared" si="14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272">
        <v>30300006</v>
      </c>
      <c r="B85" s="63" t="s">
        <v>362</v>
      </c>
      <c r="C85" s="16" t="s">
        <v>341</v>
      </c>
      <c r="D85" s="17"/>
      <c r="E85" s="17"/>
      <c r="F85" s="6"/>
      <c r="G85" s="93">
        <f>SUM('2:7'!G85)</f>
        <v>0</v>
      </c>
      <c r="H85" s="212">
        <f t="shared" si="7"/>
        <v>0</v>
      </c>
      <c r="I85" s="93">
        <f>SUM('2:7'!I85)</f>
        <v>0</v>
      </c>
      <c r="J85" s="31"/>
      <c r="K85" s="35"/>
      <c r="L85" s="87">
        <v>4</v>
      </c>
      <c r="M85" s="36"/>
      <c r="N85" s="93">
        <f>SUM('2:7'!N85)</f>
        <v>0</v>
      </c>
      <c r="O85" s="93">
        <f>SUM('2:7'!O85)</f>
        <v>0</v>
      </c>
      <c r="P85" s="93">
        <f>SUM('2:7'!P85)</f>
        <v>0</v>
      </c>
      <c r="Q85" s="93">
        <f>SUM('2:7'!Q85)</f>
        <v>0</v>
      </c>
      <c r="R85" s="93">
        <f>SUM('2:7'!R85)</f>
        <v>0</v>
      </c>
      <c r="S85" s="93">
        <f>SUM('2:7'!S85)</f>
        <v>0</v>
      </c>
      <c r="T85" s="93">
        <f>SUM('2:7'!T85)</f>
        <v>0</v>
      </c>
      <c r="U85" s="93">
        <f>SUM('2:7'!U85)</f>
        <v>0</v>
      </c>
      <c r="V85" s="196"/>
      <c r="W85" s="33"/>
      <c r="X85" s="93">
        <f>SUM('2:7'!X85)</f>
        <v>0</v>
      </c>
      <c r="Y85" s="93">
        <f>SUM('2:7'!Y85)</f>
        <v>0</v>
      </c>
      <c r="Z85" s="93">
        <f>SUM('2:7'!Z85)</f>
        <v>0</v>
      </c>
      <c r="AA85" s="93">
        <f>SUM('2:7'!AA85)</f>
        <v>0</v>
      </c>
      <c r="AB85" s="309">
        <v>0.95</v>
      </c>
      <c r="AC85" s="232">
        <f t="shared" si="14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720" t="s">
        <v>86</v>
      </c>
      <c r="B86" s="720"/>
      <c r="C86" s="209" t="s">
        <v>71</v>
      </c>
      <c r="D86" s="20"/>
      <c r="E86" s="20"/>
      <c r="F86" s="32"/>
      <c r="G86" s="94">
        <f>SUM(G29:G85)</f>
        <v>9273</v>
      </c>
      <c r="H86" s="30">
        <f>SUM(H29:H85)</f>
        <v>46749.59</v>
      </c>
      <c r="I86" s="30">
        <f>SUM(I29:I85)</f>
        <v>230</v>
      </c>
      <c r="J86" s="31">
        <f t="array" ref="J86">IF(ISERROR(G86/I86),"",G86/I86)</f>
        <v>40.317391304347829</v>
      </c>
      <c r="K86" s="30">
        <f>SUM(K29:K85)</f>
        <v>308.41830649970188</v>
      </c>
      <c r="L86" s="98"/>
      <c r="M86" s="89">
        <f t="shared" ref="M86:V86" si="15">SUM(M29:M85)</f>
        <v>-59.975998807394156</v>
      </c>
      <c r="N86" s="30">
        <f t="shared" si="15"/>
        <v>0</v>
      </c>
      <c r="O86" s="91">
        <f t="shared" si="15"/>
        <v>0</v>
      </c>
      <c r="P86" s="91">
        <f t="shared" si="15"/>
        <v>0</v>
      </c>
      <c r="Q86" s="91">
        <f t="shared" si="15"/>
        <v>0</v>
      </c>
      <c r="R86" s="91">
        <f t="shared" si="15"/>
        <v>0</v>
      </c>
      <c r="S86" s="92">
        <f t="shared" si="15"/>
        <v>0</v>
      </c>
      <c r="T86" s="91">
        <f t="shared" si="15"/>
        <v>0</v>
      </c>
      <c r="U86" s="91">
        <f t="shared" si="15"/>
        <v>0</v>
      </c>
      <c r="V86" s="196">
        <f t="shared" si="15"/>
        <v>0</v>
      </c>
      <c r="W86" s="33">
        <f t="shared" ref="W86:W93" si="16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09"/>
      <c r="AC86" s="91">
        <f>SUM(AC29:AC85)</f>
        <v>3071.37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274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SUM('2:7'!G87)</f>
        <v>0</v>
      </c>
      <c r="H87" s="93">
        <f>SUM('2:7'!H87)</f>
        <v>0</v>
      </c>
      <c r="I87" s="93">
        <f>SUM('2:7'!I87)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7">IF(ISERROR(I87-K87),"",I87-K87)</f>
        <v>0</v>
      </c>
      <c r="N87" s="93">
        <f>SUM('2:7'!N87)</f>
        <v>0</v>
      </c>
      <c r="O87" s="93">
        <f>SUM('2:7'!O87)</f>
        <v>0</v>
      </c>
      <c r="P87" s="93">
        <f>SUM('2:7'!P87)</f>
        <v>0</v>
      </c>
      <c r="Q87" s="93">
        <f>SUM('2:7'!Q87)</f>
        <v>0</v>
      </c>
      <c r="R87" s="93">
        <f>SUM('2:7'!R87)</f>
        <v>0</v>
      </c>
      <c r="S87" s="93">
        <f>SUM('2:7'!S87)</f>
        <v>0</v>
      </c>
      <c r="T87" s="93">
        <f>SUM('2:7'!T87)</f>
        <v>0</v>
      </c>
      <c r="U87" s="93">
        <f>SUM('2:7'!U87)</f>
        <v>0</v>
      </c>
      <c r="V87" s="196">
        <f t="shared" ref="V87:V93" si="18">SUM(X87:AA87)</f>
        <v>0</v>
      </c>
      <c r="W87" s="33" t="str">
        <f t="shared" si="16"/>
        <v/>
      </c>
      <c r="X87" s="93">
        <f>SUM('2:7'!X87)</f>
        <v>0</v>
      </c>
      <c r="Y87" s="93">
        <f>SUM('2:7'!Y87)</f>
        <v>0</v>
      </c>
      <c r="Z87" s="93">
        <f>SUM('2:7'!Z87)</f>
        <v>0</v>
      </c>
      <c r="AA87" s="93">
        <f>SUM('2:7'!AA87)</f>
        <v>0</v>
      </c>
      <c r="AB87" s="309">
        <v>1.18</v>
      </c>
      <c r="AC87" s="232">
        <f t="shared" si="14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274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SUM('2:7'!G88)</f>
        <v>0</v>
      </c>
      <c r="H88" s="93">
        <f>SUM('2:7'!H88)</f>
        <v>0</v>
      </c>
      <c r="I88" s="93">
        <f>SUM('2:7'!I88)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7"/>
        <v>0</v>
      </c>
      <c r="N88" s="93">
        <f>SUM('2:7'!N88)</f>
        <v>0</v>
      </c>
      <c r="O88" s="93">
        <f>SUM('2:7'!O88)</f>
        <v>0</v>
      </c>
      <c r="P88" s="93">
        <f>SUM('2:7'!P88)</f>
        <v>0</v>
      </c>
      <c r="Q88" s="93">
        <f>SUM('2:7'!Q88)</f>
        <v>0</v>
      </c>
      <c r="R88" s="93">
        <f>SUM('2:7'!R88)</f>
        <v>0</v>
      </c>
      <c r="S88" s="93">
        <f>SUM('2:7'!S88)</f>
        <v>0</v>
      </c>
      <c r="T88" s="93">
        <f>SUM('2:7'!T88)</f>
        <v>0</v>
      </c>
      <c r="U88" s="93">
        <f>SUM('2:7'!U88)</f>
        <v>0</v>
      </c>
      <c r="V88" s="196">
        <f t="shared" si="18"/>
        <v>0</v>
      </c>
      <c r="W88" s="33" t="str">
        <f t="shared" si="16"/>
        <v/>
      </c>
      <c r="X88" s="93">
        <f>SUM('2:7'!X88)</f>
        <v>0</v>
      </c>
      <c r="Y88" s="93">
        <f>SUM('2:7'!Y88)</f>
        <v>0</v>
      </c>
      <c r="Z88" s="93">
        <f>SUM('2:7'!Z88)</f>
        <v>0</v>
      </c>
      <c r="AA88" s="93">
        <f>SUM('2:7'!AA88)</f>
        <v>0</v>
      </c>
      <c r="AB88" s="309">
        <v>1.18</v>
      </c>
      <c r="AC88" s="232">
        <f t="shared" si="14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274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SUM('2:7'!G89)</f>
        <v>0</v>
      </c>
      <c r="H89" s="93">
        <f>SUM('2:7'!H89)</f>
        <v>0</v>
      </c>
      <c r="I89" s="93">
        <f>SUM('2:7'!I89)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7"/>
        <v>0</v>
      </c>
      <c r="N89" s="93">
        <f>SUM('2:7'!N89)</f>
        <v>0</v>
      </c>
      <c r="O89" s="93">
        <f>SUM('2:7'!O89)</f>
        <v>0</v>
      </c>
      <c r="P89" s="93">
        <f>SUM('2:7'!P89)</f>
        <v>0</v>
      </c>
      <c r="Q89" s="93">
        <f>SUM('2:7'!Q89)</f>
        <v>0</v>
      </c>
      <c r="R89" s="93">
        <f>SUM('2:7'!R89)</f>
        <v>0</v>
      </c>
      <c r="S89" s="93">
        <f>SUM('2:7'!S89)</f>
        <v>0</v>
      </c>
      <c r="T89" s="93">
        <f>SUM('2:7'!T89)</f>
        <v>0</v>
      </c>
      <c r="U89" s="93">
        <f>SUM('2:7'!U89)</f>
        <v>0</v>
      </c>
      <c r="V89" s="196">
        <f t="shared" si="18"/>
        <v>0</v>
      </c>
      <c r="W89" s="33" t="str">
        <f t="shared" si="16"/>
        <v/>
      </c>
      <c r="X89" s="93">
        <f>SUM('2:7'!X89)</f>
        <v>0</v>
      </c>
      <c r="Y89" s="93">
        <f>SUM('2:7'!Y89)</f>
        <v>0</v>
      </c>
      <c r="Z89" s="93">
        <f>SUM('2:7'!Z89)</f>
        <v>0</v>
      </c>
      <c r="AA89" s="93">
        <f>SUM('2:7'!AA89)</f>
        <v>0</v>
      </c>
      <c r="AB89" s="309">
        <v>1.18</v>
      </c>
      <c r="AC89" s="232">
        <f t="shared" si="14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274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SUM('2:7'!G90)</f>
        <v>0</v>
      </c>
      <c r="H90" s="93">
        <f>SUM('2:7'!H90)</f>
        <v>0</v>
      </c>
      <c r="I90" s="93">
        <f>SUM('2:7'!I90)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7"/>
        <v>0</v>
      </c>
      <c r="N90" s="93">
        <f>SUM('2:7'!N90)</f>
        <v>0</v>
      </c>
      <c r="O90" s="93">
        <f>SUM('2:7'!O90)</f>
        <v>0</v>
      </c>
      <c r="P90" s="93">
        <f>SUM('2:7'!P90)</f>
        <v>0</v>
      </c>
      <c r="Q90" s="93">
        <f>SUM('2:7'!Q90)</f>
        <v>0</v>
      </c>
      <c r="R90" s="93">
        <f>SUM('2:7'!R90)</f>
        <v>0</v>
      </c>
      <c r="S90" s="93">
        <f>SUM('2:7'!S90)</f>
        <v>0</v>
      </c>
      <c r="T90" s="93">
        <f>SUM('2:7'!T90)</f>
        <v>0</v>
      </c>
      <c r="U90" s="93">
        <f>SUM('2:7'!U90)</f>
        <v>0</v>
      </c>
      <c r="V90" s="196">
        <f t="shared" si="18"/>
        <v>0</v>
      </c>
      <c r="W90" s="33" t="str">
        <f t="shared" si="16"/>
        <v/>
      </c>
      <c r="X90" s="93">
        <f>SUM('2:7'!X90)</f>
        <v>0</v>
      </c>
      <c r="Y90" s="93">
        <f>SUM('2:7'!Y90)</f>
        <v>0</v>
      </c>
      <c r="Z90" s="93">
        <f>SUM('2:7'!Z90)</f>
        <v>0</v>
      </c>
      <c r="AA90" s="93">
        <f>SUM('2:7'!AA90)</f>
        <v>0</v>
      </c>
      <c r="AB90" s="309">
        <v>1.1100000000000001</v>
      </c>
      <c r="AC90" s="232">
        <f t="shared" si="14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274">
        <v>30400013</v>
      </c>
      <c r="B91" s="205" t="s">
        <v>469</v>
      </c>
      <c r="C91" s="16" t="s">
        <v>72</v>
      </c>
      <c r="D91" s="17">
        <v>5.03</v>
      </c>
      <c r="E91" s="17"/>
      <c r="F91" s="6"/>
      <c r="G91" s="93">
        <f>SUM('2:7'!G91)</f>
        <v>0</v>
      </c>
      <c r="H91" s="93">
        <f>SUM('2:7'!H91)</f>
        <v>0</v>
      </c>
      <c r="I91" s="93">
        <f>SUM('2:7'!I91)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7"/>
        <v>0</v>
      </c>
      <c r="N91" s="93">
        <f>SUM('2:7'!N91)</f>
        <v>0</v>
      </c>
      <c r="O91" s="93">
        <f>SUM('2:7'!O91)</f>
        <v>0</v>
      </c>
      <c r="P91" s="93">
        <f>SUM('2:7'!P91)</f>
        <v>0</v>
      </c>
      <c r="Q91" s="93">
        <f>SUM('2:7'!Q91)</f>
        <v>0</v>
      </c>
      <c r="R91" s="93">
        <f>SUM('2:7'!R91)</f>
        <v>0</v>
      </c>
      <c r="S91" s="93">
        <f>SUM('2:7'!S91)</f>
        <v>0</v>
      </c>
      <c r="T91" s="93">
        <f>SUM('2:7'!T91)</f>
        <v>0</v>
      </c>
      <c r="U91" s="93">
        <f>SUM('2:7'!U91)</f>
        <v>0</v>
      </c>
      <c r="V91" s="196">
        <f t="shared" si="18"/>
        <v>0</v>
      </c>
      <c r="W91" s="33" t="str">
        <f t="shared" si="16"/>
        <v/>
      </c>
      <c r="X91" s="93">
        <f>SUM('2:7'!X91)</f>
        <v>0</v>
      </c>
      <c r="Y91" s="93">
        <f>SUM('2:7'!Y91)</f>
        <v>0</v>
      </c>
      <c r="Z91" s="93">
        <f>SUM('2:7'!Z91)</f>
        <v>0</v>
      </c>
      <c r="AA91" s="93">
        <f>SUM('2:7'!AA91)</f>
        <v>0</v>
      </c>
      <c r="AB91" s="309">
        <v>1.1100000000000001</v>
      </c>
      <c r="AC91" s="232">
        <f t="shared" si="14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274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SUM('2:7'!G92)</f>
        <v>0</v>
      </c>
      <c r="H92" s="93">
        <f>SUM('2:7'!H92)</f>
        <v>0</v>
      </c>
      <c r="I92" s="93">
        <f>SUM('2:7'!I92)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7"/>
        <v>0</v>
      </c>
      <c r="N92" s="93">
        <f>SUM('2:7'!N92)</f>
        <v>0</v>
      </c>
      <c r="O92" s="93">
        <f>SUM('2:7'!O92)</f>
        <v>0</v>
      </c>
      <c r="P92" s="93">
        <f>SUM('2:7'!P92)</f>
        <v>0</v>
      </c>
      <c r="Q92" s="93">
        <f>SUM('2:7'!Q92)</f>
        <v>0</v>
      </c>
      <c r="R92" s="93">
        <f>SUM('2:7'!R92)</f>
        <v>0</v>
      </c>
      <c r="S92" s="93">
        <f>SUM('2:7'!S92)</f>
        <v>0</v>
      </c>
      <c r="T92" s="93">
        <f>SUM('2:7'!T92)</f>
        <v>0</v>
      </c>
      <c r="U92" s="93">
        <f>SUM('2:7'!U92)</f>
        <v>0</v>
      </c>
      <c r="V92" s="196">
        <f t="shared" si="18"/>
        <v>0</v>
      </c>
      <c r="W92" s="33" t="str">
        <f t="shared" si="16"/>
        <v/>
      </c>
      <c r="X92" s="93">
        <f>SUM('2:7'!X92)</f>
        <v>0</v>
      </c>
      <c r="Y92" s="93">
        <f>SUM('2:7'!Y92)</f>
        <v>0</v>
      </c>
      <c r="Z92" s="93">
        <f>SUM('2:7'!Z92)</f>
        <v>0</v>
      </c>
      <c r="AA92" s="93">
        <f>SUM('2:7'!AA92)</f>
        <v>0</v>
      </c>
      <c r="AB92" s="309">
        <v>1.1100000000000001</v>
      </c>
      <c r="AC92" s="232">
        <f t="shared" si="14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274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SUM('2:7'!G93)</f>
        <v>0</v>
      </c>
      <c r="H93" s="93">
        <f>SUM('2:7'!H93)</f>
        <v>0</v>
      </c>
      <c r="I93" s="93">
        <f>SUM('2:7'!I93)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7"/>
        <v>0</v>
      </c>
      <c r="N93" s="93">
        <f>SUM('2:7'!N93)</f>
        <v>0</v>
      </c>
      <c r="O93" s="93">
        <f>SUM('2:7'!O93)</f>
        <v>0</v>
      </c>
      <c r="P93" s="93">
        <f>SUM('2:7'!P93)</f>
        <v>0</v>
      </c>
      <c r="Q93" s="93">
        <f>SUM('2:7'!Q93)</f>
        <v>0</v>
      </c>
      <c r="R93" s="93">
        <f>SUM('2:7'!R93)</f>
        <v>0</v>
      </c>
      <c r="S93" s="93">
        <f>SUM('2:7'!S93)</f>
        <v>0</v>
      </c>
      <c r="T93" s="93">
        <f>SUM('2:7'!T93)</f>
        <v>0</v>
      </c>
      <c r="U93" s="93">
        <f>SUM('2:7'!U93)</f>
        <v>0</v>
      </c>
      <c r="V93" s="196">
        <f t="shared" si="18"/>
        <v>0</v>
      </c>
      <c r="W93" s="33" t="str">
        <f t="shared" si="16"/>
        <v/>
      </c>
      <c r="X93" s="93">
        <f>SUM('2:7'!X93)</f>
        <v>0</v>
      </c>
      <c r="Y93" s="93">
        <f>SUM('2:7'!Y93)</f>
        <v>0</v>
      </c>
      <c r="Z93" s="93">
        <f>SUM('2:7'!Z93)</f>
        <v>0</v>
      </c>
      <c r="AA93" s="93">
        <f>SUM('2:7'!AA93)</f>
        <v>0</v>
      </c>
      <c r="AB93" s="309">
        <v>1.1100000000000001</v>
      </c>
      <c r="AC93" s="232">
        <f t="shared" si="14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274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SUM('2:7'!G94)</f>
        <v>0</v>
      </c>
      <c r="H94" s="93">
        <f>SUM('2:7'!H94)</f>
        <v>0</v>
      </c>
      <c r="I94" s="93">
        <f>SUM('2:7'!I94)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7"/>
        <v>0</v>
      </c>
      <c r="N94" s="93">
        <f>SUM('2:7'!N94)</f>
        <v>0</v>
      </c>
      <c r="O94" s="93">
        <f>SUM('2:7'!O94)</f>
        <v>0</v>
      </c>
      <c r="P94" s="93">
        <f>SUM('2:7'!P94)</f>
        <v>0</v>
      </c>
      <c r="Q94" s="93">
        <f>SUM('2:7'!Q94)</f>
        <v>0</v>
      </c>
      <c r="R94" s="93">
        <f>SUM('2:7'!R94)</f>
        <v>0</v>
      </c>
      <c r="S94" s="93">
        <f>SUM('2:7'!S94)</f>
        <v>0</v>
      </c>
      <c r="T94" s="93">
        <f>SUM('2:7'!T94)</f>
        <v>0</v>
      </c>
      <c r="U94" s="93">
        <f>SUM('2:7'!U94)</f>
        <v>0</v>
      </c>
      <c r="V94" s="197"/>
      <c r="W94" s="33"/>
      <c r="X94" s="93">
        <f>SUM('2:7'!X94)</f>
        <v>0</v>
      </c>
      <c r="Y94" s="93">
        <f>SUM('2:7'!Y94)</f>
        <v>0</v>
      </c>
      <c r="Z94" s="93">
        <f>SUM('2:7'!Z94)</f>
        <v>0</v>
      </c>
      <c r="AA94" s="93">
        <f>SUM('2:7'!AA94)</f>
        <v>0</v>
      </c>
      <c r="AB94" s="309">
        <v>0.84</v>
      </c>
      <c r="AC94" s="232">
        <f t="shared" si="14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275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SUM('2:7'!G95)</f>
        <v>0</v>
      </c>
      <c r="H95" s="93">
        <f>SUM('2:7'!H95)</f>
        <v>0</v>
      </c>
      <c r="I95" s="93">
        <f>SUM('2:7'!I95)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SUM('2:7'!N95)</f>
        <v>0</v>
      </c>
      <c r="O95" s="93">
        <f>SUM('2:7'!O95)</f>
        <v>0</v>
      </c>
      <c r="P95" s="93">
        <f>SUM('2:7'!P95)</f>
        <v>0</v>
      </c>
      <c r="Q95" s="93">
        <f>SUM('2:7'!Q95)</f>
        <v>0</v>
      </c>
      <c r="R95" s="93">
        <f>SUM('2:7'!R95)</f>
        <v>0</v>
      </c>
      <c r="S95" s="93">
        <f>SUM('2:7'!S95)</f>
        <v>0</v>
      </c>
      <c r="T95" s="93">
        <f>SUM('2:7'!T95)</f>
        <v>0</v>
      </c>
      <c r="U95" s="93">
        <f>SUM('2:7'!U95)</f>
        <v>0</v>
      </c>
      <c r="V95" s="197">
        <f>SUM(X95:AA95)</f>
        <v>0</v>
      </c>
      <c r="W95" s="33" t="str">
        <f>IF(ISERROR(V95/G95),"",V95/G95)</f>
        <v/>
      </c>
      <c r="X95" s="93">
        <f>SUM('2:7'!X95)</f>
        <v>0</v>
      </c>
      <c r="Y95" s="93">
        <f>SUM('2:7'!Y95)</f>
        <v>0</v>
      </c>
      <c r="Z95" s="93">
        <f>SUM('2:7'!Z95)</f>
        <v>0</v>
      </c>
      <c r="AA95" s="93">
        <f>SUM('2:7'!AA95)</f>
        <v>0</v>
      </c>
      <c r="AB95" s="309">
        <v>1.06</v>
      </c>
      <c r="AC95" s="232">
        <f t="shared" si="14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275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SUM('2:7'!G96)</f>
        <v>0</v>
      </c>
      <c r="H96" s="93">
        <f>SUM('2:7'!H96)</f>
        <v>0</v>
      </c>
      <c r="I96" s="93">
        <f>SUM('2:7'!I96)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SUM('2:7'!N96)</f>
        <v>0</v>
      </c>
      <c r="O96" s="93">
        <f>SUM('2:7'!O96)</f>
        <v>0</v>
      </c>
      <c r="P96" s="93">
        <f>SUM('2:7'!P96)</f>
        <v>0</v>
      </c>
      <c r="Q96" s="93">
        <f>SUM('2:7'!Q96)</f>
        <v>0</v>
      </c>
      <c r="R96" s="93">
        <f>SUM('2:7'!R96)</f>
        <v>0</v>
      </c>
      <c r="S96" s="93">
        <f>SUM('2:7'!S96)</f>
        <v>0</v>
      </c>
      <c r="T96" s="93">
        <f>SUM('2:7'!T96)</f>
        <v>0</v>
      </c>
      <c r="U96" s="93">
        <f>SUM('2:7'!U96)</f>
        <v>0</v>
      </c>
      <c r="V96" s="197">
        <f>SUM(X96:AA96)</f>
        <v>0</v>
      </c>
      <c r="W96" s="33" t="str">
        <f>IF(ISERROR(V96/G96),"",V96/G96)</f>
        <v/>
      </c>
      <c r="X96" s="93">
        <f>SUM('2:7'!X96)</f>
        <v>0</v>
      </c>
      <c r="Y96" s="93">
        <f>SUM('2:7'!Y96)</f>
        <v>0</v>
      </c>
      <c r="Z96" s="93">
        <f>SUM('2:7'!Z96)</f>
        <v>0</v>
      </c>
      <c r="AA96" s="93">
        <f>SUM('2:7'!AA96)</f>
        <v>0</v>
      </c>
      <c r="AB96" s="309">
        <v>1.06</v>
      </c>
      <c r="AC96" s="232">
        <f t="shared" si="14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275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SUM('2:7'!G97)</f>
        <v>0</v>
      </c>
      <c r="H97" s="93">
        <f>SUM('2:7'!H97)</f>
        <v>0</v>
      </c>
      <c r="I97" s="93">
        <f>SUM('2:7'!I97)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SUM('2:7'!N97)</f>
        <v>0</v>
      </c>
      <c r="O97" s="93">
        <f>SUM('2:7'!O97)</f>
        <v>0</v>
      </c>
      <c r="P97" s="93">
        <f>SUM('2:7'!P97)</f>
        <v>0</v>
      </c>
      <c r="Q97" s="93">
        <f>SUM('2:7'!Q97)</f>
        <v>0</v>
      </c>
      <c r="R97" s="93">
        <f>SUM('2:7'!R97)</f>
        <v>0</v>
      </c>
      <c r="S97" s="93">
        <f>SUM('2:7'!S97)</f>
        <v>0</v>
      </c>
      <c r="T97" s="93">
        <f>SUM('2:7'!T97)</f>
        <v>0</v>
      </c>
      <c r="U97" s="93">
        <f>SUM('2:7'!U97)</f>
        <v>0</v>
      </c>
      <c r="V97" s="197">
        <f>SUM(X97:AA97)</f>
        <v>0</v>
      </c>
      <c r="W97" s="33" t="str">
        <f>IF(ISERROR(V97/G97),"",V97/G97)</f>
        <v/>
      </c>
      <c r="X97" s="93">
        <f>SUM('2:7'!X97)</f>
        <v>0</v>
      </c>
      <c r="Y97" s="93">
        <f>SUM('2:7'!Y97)</f>
        <v>0</v>
      </c>
      <c r="Z97" s="93">
        <f>SUM('2:7'!Z97)</f>
        <v>0</v>
      </c>
      <c r="AA97" s="93">
        <f>SUM('2:7'!AA97)</f>
        <v>0</v>
      </c>
      <c r="AB97" s="309">
        <v>1.06</v>
      </c>
      <c r="AC97" s="232">
        <f t="shared" si="14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275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SUM('2:7'!G98)</f>
        <v>0</v>
      </c>
      <c r="H98" s="93">
        <f>SUM('2:7'!H98)</f>
        <v>0</v>
      </c>
      <c r="I98" s="93">
        <f>SUM('2:7'!I98)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SUM('2:7'!N98)</f>
        <v>0</v>
      </c>
      <c r="O98" s="93">
        <f>SUM('2:7'!O98)</f>
        <v>0</v>
      </c>
      <c r="P98" s="93">
        <f>SUM('2:7'!P98)</f>
        <v>0</v>
      </c>
      <c r="Q98" s="93">
        <f>SUM('2:7'!Q98)</f>
        <v>0</v>
      </c>
      <c r="R98" s="93">
        <f>SUM('2:7'!R98)</f>
        <v>0</v>
      </c>
      <c r="S98" s="93">
        <f>SUM('2:7'!S98)</f>
        <v>0</v>
      </c>
      <c r="T98" s="93">
        <f>SUM('2:7'!T98)</f>
        <v>0</v>
      </c>
      <c r="U98" s="93">
        <f>SUM('2:7'!U98)</f>
        <v>0</v>
      </c>
      <c r="V98" s="197">
        <f>SUM(X98:AA98)</f>
        <v>0</v>
      </c>
      <c r="W98" s="33" t="str">
        <f>IF(ISERROR(V98/G98),"",V98/G98)</f>
        <v/>
      </c>
      <c r="X98" s="93">
        <f>SUM('2:7'!X98)</f>
        <v>0</v>
      </c>
      <c r="Y98" s="93">
        <f>SUM('2:7'!Y98)</f>
        <v>0</v>
      </c>
      <c r="Z98" s="93">
        <f>SUM('2:7'!Z98)</f>
        <v>0</v>
      </c>
      <c r="AA98" s="93">
        <f>SUM('2:7'!AA98)</f>
        <v>0</v>
      </c>
      <c r="AB98" s="309">
        <v>1.06</v>
      </c>
      <c r="AC98" s="232">
        <f t="shared" si="14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275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SUM('2:7'!G99)</f>
        <v>0</v>
      </c>
      <c r="H99" s="93">
        <f>SUM('2:7'!H99)</f>
        <v>0</v>
      </c>
      <c r="I99" s="93">
        <f>SUM('2:7'!I99)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9">IF(ISERROR(I99-K99),"",I99-K99)</f>
        <v>0</v>
      </c>
      <c r="N99" s="93">
        <f>SUM('2:7'!N99)</f>
        <v>0</v>
      </c>
      <c r="O99" s="93">
        <f>SUM('2:7'!O99)</f>
        <v>0</v>
      </c>
      <c r="P99" s="93">
        <f>SUM('2:7'!P99)</f>
        <v>0</v>
      </c>
      <c r="Q99" s="93">
        <f>SUM('2:7'!Q99)</f>
        <v>0</v>
      </c>
      <c r="R99" s="93">
        <f>SUM('2:7'!R99)</f>
        <v>0</v>
      </c>
      <c r="S99" s="93">
        <f>SUM('2:7'!S99)</f>
        <v>0</v>
      </c>
      <c r="T99" s="93">
        <f>SUM('2:7'!T99)</f>
        <v>0</v>
      </c>
      <c r="U99" s="93">
        <f>SUM('2:7'!U99)</f>
        <v>0</v>
      </c>
      <c r="V99" s="196">
        <f t="shared" ref="V99:V106" si="20">SUM(X99:AA99)</f>
        <v>0</v>
      </c>
      <c r="W99" s="33" t="str">
        <f t="shared" ref="W99:W106" si="21">IF(ISERROR(V99/G99),"",V99/G99)</f>
        <v/>
      </c>
      <c r="X99" s="93">
        <f>SUM('2:7'!X99)</f>
        <v>0</v>
      </c>
      <c r="Y99" s="93">
        <f>SUM('2:7'!Y99)</f>
        <v>0</v>
      </c>
      <c r="Z99" s="93">
        <f>SUM('2:7'!Z99)</f>
        <v>0</v>
      </c>
      <c r="AA99" s="93">
        <f>SUM('2:7'!AA99)</f>
        <v>0</v>
      </c>
      <c r="AB99" s="309">
        <v>1.04</v>
      </c>
      <c r="AC99" s="232">
        <f t="shared" si="14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275"/>
      <c r="B100" s="65" t="s">
        <v>88</v>
      </c>
      <c r="C100" s="16" t="s">
        <v>72</v>
      </c>
      <c r="D100" s="17">
        <v>5.03</v>
      </c>
      <c r="E100" s="17"/>
      <c r="F100" s="6"/>
      <c r="G100" s="93">
        <f>SUM('2:7'!G100)</f>
        <v>0</v>
      </c>
      <c r="H100" s="93">
        <f>SUM('2:7'!H100)</f>
        <v>0</v>
      </c>
      <c r="I100" s="93">
        <f>SUM('2:7'!I100)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9"/>
        <v/>
      </c>
      <c r="N100" s="93">
        <f>SUM('2:7'!N100)</f>
        <v>0</v>
      </c>
      <c r="O100" s="93">
        <f>SUM('2:7'!O100)</f>
        <v>0</v>
      </c>
      <c r="P100" s="93">
        <f>SUM('2:7'!P100)</f>
        <v>0</v>
      </c>
      <c r="Q100" s="93">
        <f>SUM('2:7'!Q100)</f>
        <v>0</v>
      </c>
      <c r="R100" s="93">
        <f>SUM('2:7'!R100)</f>
        <v>0</v>
      </c>
      <c r="S100" s="93">
        <f>SUM('2:7'!S100)</f>
        <v>0</v>
      </c>
      <c r="T100" s="93">
        <f>SUM('2:7'!T100)</f>
        <v>0</v>
      </c>
      <c r="U100" s="93">
        <f>SUM('2:7'!U100)</f>
        <v>0</v>
      </c>
      <c r="V100" s="196">
        <f t="shared" si="20"/>
        <v>0</v>
      </c>
      <c r="W100" s="33" t="str">
        <f t="shared" si="21"/>
        <v/>
      </c>
      <c r="X100" s="93">
        <f>SUM('2:7'!X100)</f>
        <v>0</v>
      </c>
      <c r="Y100" s="93">
        <f>SUM('2:7'!Y100)</f>
        <v>0</v>
      </c>
      <c r="Z100" s="93">
        <f>SUM('2:7'!Z100)</f>
        <v>0</v>
      </c>
      <c r="AA100" s="93">
        <f>SUM('2:7'!AA100)</f>
        <v>0</v>
      </c>
      <c r="AB100" s="309">
        <v>1.04</v>
      </c>
      <c r="AC100" s="232">
        <f t="shared" si="14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275"/>
      <c r="B101" s="65" t="s">
        <v>88</v>
      </c>
      <c r="C101" s="16" t="s">
        <v>60</v>
      </c>
      <c r="D101" s="17">
        <v>5.03</v>
      </c>
      <c r="E101" s="17"/>
      <c r="F101" s="6"/>
      <c r="G101" s="93">
        <f>SUM('2:7'!G101)</f>
        <v>0</v>
      </c>
      <c r="H101" s="93">
        <f>SUM('2:7'!H101)</f>
        <v>0</v>
      </c>
      <c r="I101" s="93">
        <f>SUM('2:7'!I101)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9"/>
        <v/>
      </c>
      <c r="N101" s="93">
        <f>SUM('2:7'!N101)</f>
        <v>0</v>
      </c>
      <c r="O101" s="93">
        <f>SUM('2:7'!O101)</f>
        <v>0</v>
      </c>
      <c r="P101" s="93">
        <f>SUM('2:7'!P101)</f>
        <v>0</v>
      </c>
      <c r="Q101" s="93">
        <f>SUM('2:7'!Q101)</f>
        <v>0</v>
      </c>
      <c r="R101" s="93">
        <f>SUM('2:7'!R101)</f>
        <v>0</v>
      </c>
      <c r="S101" s="93">
        <f>SUM('2:7'!S101)</f>
        <v>0</v>
      </c>
      <c r="T101" s="93">
        <f>SUM('2:7'!T101)</f>
        <v>0</v>
      </c>
      <c r="U101" s="93">
        <f>SUM('2:7'!U101)</f>
        <v>0</v>
      </c>
      <c r="V101" s="196">
        <f t="shared" si="20"/>
        <v>0</v>
      </c>
      <c r="W101" s="33" t="str">
        <f t="shared" si="21"/>
        <v/>
      </c>
      <c r="X101" s="93">
        <f>SUM('2:7'!X101)</f>
        <v>0</v>
      </c>
      <c r="Y101" s="93">
        <f>SUM('2:7'!Y101)</f>
        <v>0</v>
      </c>
      <c r="Z101" s="93">
        <f>SUM('2:7'!Z101)</f>
        <v>0</v>
      </c>
      <c r="AA101" s="93">
        <f>SUM('2:7'!AA101)</f>
        <v>0</v>
      </c>
      <c r="AB101" s="309">
        <v>1.04</v>
      </c>
      <c r="AC101" s="232">
        <f t="shared" si="14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275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SUM('2:7'!G102)</f>
        <v>0</v>
      </c>
      <c r="H102" s="93">
        <f>SUM('2:7'!H102)</f>
        <v>0</v>
      </c>
      <c r="I102" s="93">
        <f>SUM('2:7'!I102)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9"/>
        <v/>
      </c>
      <c r="N102" s="93">
        <f>SUM('2:7'!N102)</f>
        <v>0</v>
      </c>
      <c r="O102" s="93">
        <f>SUM('2:7'!O102)</f>
        <v>0</v>
      </c>
      <c r="P102" s="93">
        <f>SUM('2:7'!P102)</f>
        <v>0</v>
      </c>
      <c r="Q102" s="93">
        <f>SUM('2:7'!Q102)</f>
        <v>0</v>
      </c>
      <c r="R102" s="93">
        <f>SUM('2:7'!R102)</f>
        <v>0</v>
      </c>
      <c r="S102" s="93">
        <f>SUM('2:7'!S102)</f>
        <v>0</v>
      </c>
      <c r="T102" s="93">
        <f>SUM('2:7'!T102)</f>
        <v>0</v>
      </c>
      <c r="U102" s="93">
        <f>SUM('2:7'!U102)</f>
        <v>0</v>
      </c>
      <c r="V102" s="196">
        <f t="shared" si="20"/>
        <v>0</v>
      </c>
      <c r="W102" s="33" t="str">
        <f t="shared" si="21"/>
        <v/>
      </c>
      <c r="X102" s="93">
        <f>SUM('2:7'!X102)</f>
        <v>0</v>
      </c>
      <c r="Y102" s="93">
        <f>SUM('2:7'!Y102)</f>
        <v>0</v>
      </c>
      <c r="Z102" s="93">
        <f>SUM('2:7'!Z102)</f>
        <v>0</v>
      </c>
      <c r="AA102" s="93">
        <f>SUM('2:7'!AA102)</f>
        <v>0</v>
      </c>
      <c r="AB102" s="309">
        <v>1.04</v>
      </c>
      <c r="AC102" s="232">
        <f t="shared" si="14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275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SUM('2:7'!G103)</f>
        <v>0</v>
      </c>
      <c r="H103" s="93">
        <f>SUM('2:7'!H103)</f>
        <v>0</v>
      </c>
      <c r="I103" s="93">
        <f>SUM('2:7'!I103)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9"/>
        <v>0</v>
      </c>
      <c r="N103" s="93">
        <f>SUM('2:7'!N103)</f>
        <v>0</v>
      </c>
      <c r="O103" s="93">
        <f>SUM('2:7'!O103)</f>
        <v>0</v>
      </c>
      <c r="P103" s="93">
        <f>SUM('2:7'!P103)</f>
        <v>0</v>
      </c>
      <c r="Q103" s="93">
        <f>SUM('2:7'!Q103)</f>
        <v>0</v>
      </c>
      <c r="R103" s="93">
        <f>SUM('2:7'!R103)</f>
        <v>0</v>
      </c>
      <c r="S103" s="93">
        <f>SUM('2:7'!S103)</f>
        <v>0</v>
      </c>
      <c r="T103" s="93">
        <f>SUM('2:7'!T103)</f>
        <v>0</v>
      </c>
      <c r="U103" s="93">
        <f>SUM('2:7'!U103)</f>
        <v>0</v>
      </c>
      <c r="V103" s="196">
        <f t="shared" si="20"/>
        <v>0</v>
      </c>
      <c r="W103" s="33" t="str">
        <f t="shared" si="21"/>
        <v/>
      </c>
      <c r="X103" s="93">
        <f>SUM('2:7'!X103)</f>
        <v>0</v>
      </c>
      <c r="Y103" s="93">
        <f>SUM('2:7'!Y103)</f>
        <v>0</v>
      </c>
      <c r="Z103" s="93">
        <f>SUM('2:7'!Z103)</f>
        <v>0</v>
      </c>
      <c r="AA103" s="93">
        <f>SUM('2:7'!AA103)</f>
        <v>0</v>
      </c>
      <c r="AB103" s="309">
        <v>1.29</v>
      </c>
      <c r="AC103" s="232">
        <f t="shared" si="14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275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SUM('2:7'!G104)</f>
        <v>0</v>
      </c>
      <c r="H104" s="93">
        <f>SUM('2:7'!H104)</f>
        <v>0</v>
      </c>
      <c r="I104" s="93">
        <f>SUM('2:7'!I104)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9"/>
        <v>0</v>
      </c>
      <c r="N104" s="93">
        <f>SUM('2:7'!N104)</f>
        <v>0</v>
      </c>
      <c r="O104" s="93">
        <f>SUM('2:7'!O104)</f>
        <v>0</v>
      </c>
      <c r="P104" s="93">
        <f>SUM('2:7'!P104)</f>
        <v>0</v>
      </c>
      <c r="Q104" s="93">
        <f>SUM('2:7'!Q104)</f>
        <v>0</v>
      </c>
      <c r="R104" s="93">
        <f>SUM('2:7'!R104)</f>
        <v>0</v>
      </c>
      <c r="S104" s="93">
        <f>SUM('2:7'!S104)</f>
        <v>0</v>
      </c>
      <c r="T104" s="93">
        <f>SUM('2:7'!T104)</f>
        <v>0</v>
      </c>
      <c r="U104" s="93">
        <f>SUM('2:7'!U104)</f>
        <v>0</v>
      </c>
      <c r="V104" s="196">
        <f t="shared" si="20"/>
        <v>0</v>
      </c>
      <c r="W104" s="33" t="str">
        <f t="shared" si="21"/>
        <v/>
      </c>
      <c r="X104" s="93">
        <f>SUM('2:7'!X104)</f>
        <v>0</v>
      </c>
      <c r="Y104" s="93">
        <f>SUM('2:7'!Y104)</f>
        <v>0</v>
      </c>
      <c r="Z104" s="93">
        <f>SUM('2:7'!Z104)</f>
        <v>0</v>
      </c>
      <c r="AA104" s="93">
        <f>SUM('2:7'!AA104)</f>
        <v>0</v>
      </c>
      <c r="AB104" s="309">
        <v>1.29</v>
      </c>
      <c r="AC104" s="232">
        <f t="shared" si="14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275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SUM('2:7'!G105)</f>
        <v>0</v>
      </c>
      <c r="H105" s="93">
        <f>SUM('2:7'!H105)</f>
        <v>0</v>
      </c>
      <c r="I105" s="93">
        <f>SUM('2:7'!I105)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9"/>
        <v>0</v>
      </c>
      <c r="N105" s="93">
        <f>SUM('2:7'!N105)</f>
        <v>0</v>
      </c>
      <c r="O105" s="93">
        <f>SUM('2:7'!O105)</f>
        <v>0</v>
      </c>
      <c r="P105" s="93">
        <f>SUM('2:7'!P105)</f>
        <v>0</v>
      </c>
      <c r="Q105" s="93">
        <f>SUM('2:7'!Q105)</f>
        <v>0</v>
      </c>
      <c r="R105" s="93">
        <f>SUM('2:7'!R105)</f>
        <v>0</v>
      </c>
      <c r="S105" s="93">
        <f>SUM('2:7'!S105)</f>
        <v>0</v>
      </c>
      <c r="T105" s="93">
        <f>SUM('2:7'!T105)</f>
        <v>0</v>
      </c>
      <c r="U105" s="93">
        <f>SUM('2:7'!U105)</f>
        <v>0</v>
      </c>
      <c r="V105" s="196">
        <f t="shared" si="20"/>
        <v>0</v>
      </c>
      <c r="W105" s="33" t="str">
        <f t="shared" si="21"/>
        <v/>
      </c>
      <c r="X105" s="93">
        <f>SUM('2:7'!X105)</f>
        <v>0</v>
      </c>
      <c r="Y105" s="93">
        <f>SUM('2:7'!Y105)</f>
        <v>0</v>
      </c>
      <c r="Z105" s="93">
        <f>SUM('2:7'!Z105)</f>
        <v>0</v>
      </c>
      <c r="AA105" s="93">
        <f>SUM('2:7'!AA105)</f>
        <v>0</v>
      </c>
      <c r="AB105" s="309">
        <v>1.29</v>
      </c>
      <c r="AC105" s="232">
        <f t="shared" si="14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275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SUM('2:7'!G106)</f>
        <v>0</v>
      </c>
      <c r="H106" s="93">
        <f>SUM('2:7'!H106)</f>
        <v>0</v>
      </c>
      <c r="I106" s="93">
        <f>SUM('2:7'!I106)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9"/>
        <v>0</v>
      </c>
      <c r="N106" s="93">
        <f>SUM('2:7'!N106)</f>
        <v>0</v>
      </c>
      <c r="O106" s="93">
        <f>SUM('2:7'!O106)</f>
        <v>0</v>
      </c>
      <c r="P106" s="93">
        <f>SUM('2:7'!P106)</f>
        <v>0</v>
      </c>
      <c r="Q106" s="93">
        <f>SUM('2:7'!Q106)</f>
        <v>0</v>
      </c>
      <c r="R106" s="93">
        <f>SUM('2:7'!R106)</f>
        <v>0</v>
      </c>
      <c r="S106" s="93">
        <f>SUM('2:7'!S106)</f>
        <v>0</v>
      </c>
      <c r="T106" s="93">
        <f>SUM('2:7'!T106)</f>
        <v>0</v>
      </c>
      <c r="U106" s="93">
        <f>SUM('2:7'!U106)</f>
        <v>0</v>
      </c>
      <c r="V106" s="196">
        <f t="shared" si="20"/>
        <v>0</v>
      </c>
      <c r="W106" s="33" t="str">
        <f t="shared" si="21"/>
        <v/>
      </c>
      <c r="X106" s="93">
        <f>SUM('2:7'!X106)</f>
        <v>0</v>
      </c>
      <c r="Y106" s="93">
        <f>SUM('2:7'!Y106)</f>
        <v>0</v>
      </c>
      <c r="Z106" s="93">
        <f>SUM('2:7'!Z106)</f>
        <v>0</v>
      </c>
      <c r="AA106" s="93">
        <f>SUM('2:7'!AA106)</f>
        <v>0</v>
      </c>
      <c r="AB106" s="309">
        <v>1.29</v>
      </c>
      <c r="AC106" s="232">
        <f t="shared" si="14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274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SUM('2:7'!G107)</f>
        <v>0</v>
      </c>
      <c r="H107" s="93">
        <f>SUM('2:7'!H107)</f>
        <v>0</v>
      </c>
      <c r="I107" s="93">
        <f>SUM('2:7'!I107)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9"/>
        <v>0</v>
      </c>
      <c r="N107" s="93">
        <f>SUM('2:7'!N107)</f>
        <v>0</v>
      </c>
      <c r="O107" s="93">
        <f>SUM('2:7'!O107)</f>
        <v>0</v>
      </c>
      <c r="P107" s="93">
        <f>SUM('2:7'!P107)</f>
        <v>0</v>
      </c>
      <c r="Q107" s="93">
        <f>SUM('2:7'!Q107)</f>
        <v>0</v>
      </c>
      <c r="R107" s="93">
        <f>SUM('2:7'!R107)</f>
        <v>0</v>
      </c>
      <c r="S107" s="93">
        <f>SUM('2:7'!S107)</f>
        <v>0</v>
      </c>
      <c r="T107" s="93">
        <f>SUM('2:7'!T107)</f>
        <v>0</v>
      </c>
      <c r="U107" s="93">
        <f>SUM('2:7'!U107)</f>
        <v>0</v>
      </c>
      <c r="V107" s="196"/>
      <c r="W107" s="33"/>
      <c r="X107" s="93">
        <f>SUM('2:7'!X107)</f>
        <v>0</v>
      </c>
      <c r="Y107" s="93">
        <f>SUM('2:7'!Y107)</f>
        <v>0</v>
      </c>
      <c r="Z107" s="93">
        <f>SUM('2:7'!Z107)</f>
        <v>0</v>
      </c>
      <c r="AA107" s="93">
        <f>SUM('2:7'!AA107)</f>
        <v>0</v>
      </c>
      <c r="AB107" s="309">
        <v>2.0699999999999998</v>
      </c>
      <c r="AC107" s="232">
        <f t="shared" si="14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274">
        <v>30400028</v>
      </c>
      <c r="B108" s="180" t="s">
        <v>452</v>
      </c>
      <c r="C108" s="177" t="s">
        <v>402</v>
      </c>
      <c r="D108" s="17">
        <v>5</v>
      </c>
      <c r="E108" s="17"/>
      <c r="F108" s="6"/>
      <c r="G108" s="93">
        <f>SUM('2:7'!G108)</f>
        <v>0</v>
      </c>
      <c r="H108" s="93">
        <f>SUM('2:7'!H108)</f>
        <v>0</v>
      </c>
      <c r="I108" s="93">
        <f>SUM('2:7'!I108)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9"/>
        <v>0</v>
      </c>
      <c r="N108" s="93">
        <f>SUM('2:7'!N108)</f>
        <v>0</v>
      </c>
      <c r="O108" s="93">
        <f>SUM('2:7'!O108)</f>
        <v>0</v>
      </c>
      <c r="P108" s="93">
        <f>SUM('2:7'!P108)</f>
        <v>0</v>
      </c>
      <c r="Q108" s="93">
        <f>SUM('2:7'!Q108)</f>
        <v>0</v>
      </c>
      <c r="R108" s="93">
        <f>SUM('2:7'!R108)</f>
        <v>0</v>
      </c>
      <c r="S108" s="93">
        <f>SUM('2:7'!S108)</f>
        <v>0</v>
      </c>
      <c r="T108" s="93">
        <f>SUM('2:7'!T108)</f>
        <v>0</v>
      </c>
      <c r="U108" s="93">
        <f>SUM('2:7'!U108)</f>
        <v>0</v>
      </c>
      <c r="V108" s="196"/>
      <c r="W108" s="33"/>
      <c r="X108" s="93">
        <f>SUM('2:7'!X108)</f>
        <v>0</v>
      </c>
      <c r="Y108" s="93">
        <f>SUM('2:7'!Y108)</f>
        <v>0</v>
      </c>
      <c r="Z108" s="93">
        <f>SUM('2:7'!Z108)</f>
        <v>0</v>
      </c>
      <c r="AA108" s="93">
        <f>SUM('2:7'!AA108)</f>
        <v>0</v>
      </c>
      <c r="AB108" s="309">
        <v>2.0699999999999998</v>
      </c>
      <c r="AC108" s="232">
        <f t="shared" si="14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274">
        <v>30400027</v>
      </c>
      <c r="B109" s="180" t="s">
        <v>453</v>
      </c>
      <c r="C109" s="177" t="s">
        <v>405</v>
      </c>
      <c r="D109" s="17">
        <v>5</v>
      </c>
      <c r="E109" s="17"/>
      <c r="F109" s="6"/>
      <c r="G109" s="93">
        <f>SUM('2:7'!G109)</f>
        <v>0</v>
      </c>
      <c r="H109" s="93">
        <f>SUM('2:7'!H109)</f>
        <v>0</v>
      </c>
      <c r="I109" s="93">
        <f>SUM('2:7'!I109)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9"/>
        <v>0</v>
      </c>
      <c r="N109" s="93">
        <f>SUM('2:7'!N109)</f>
        <v>0</v>
      </c>
      <c r="O109" s="93">
        <f>SUM('2:7'!O109)</f>
        <v>0</v>
      </c>
      <c r="P109" s="93">
        <f>SUM('2:7'!P109)</f>
        <v>0</v>
      </c>
      <c r="Q109" s="93">
        <f>SUM('2:7'!Q109)</f>
        <v>0</v>
      </c>
      <c r="R109" s="93">
        <f>SUM('2:7'!R109)</f>
        <v>0</v>
      </c>
      <c r="S109" s="93">
        <f>SUM('2:7'!S109)</f>
        <v>0</v>
      </c>
      <c r="T109" s="93">
        <f>SUM('2:7'!T109)</f>
        <v>0</v>
      </c>
      <c r="U109" s="93">
        <f>SUM('2:7'!U109)</f>
        <v>0</v>
      </c>
      <c r="V109" s="196"/>
      <c r="W109" s="33"/>
      <c r="X109" s="93">
        <f>SUM('2:7'!X109)</f>
        <v>0</v>
      </c>
      <c r="Y109" s="93">
        <f>SUM('2:7'!Y109)</f>
        <v>0</v>
      </c>
      <c r="Z109" s="93">
        <f>SUM('2:7'!Z109)</f>
        <v>0</v>
      </c>
      <c r="AA109" s="93">
        <f>SUM('2:7'!AA109)</f>
        <v>0</v>
      </c>
      <c r="AB109" s="309">
        <v>2.0699999999999998</v>
      </c>
      <c r="AC109" s="232">
        <f t="shared" si="14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274"/>
      <c r="B110" s="180" t="s">
        <v>487</v>
      </c>
      <c r="C110" s="177" t="s">
        <v>372</v>
      </c>
      <c r="D110" s="17">
        <v>5</v>
      </c>
      <c r="E110" s="17"/>
      <c r="F110" s="6"/>
      <c r="G110" s="93">
        <f>SUM('2:7'!G110)</f>
        <v>0</v>
      </c>
      <c r="H110" s="93">
        <f>SUM('2:7'!H110)</f>
        <v>0</v>
      </c>
      <c r="I110" s="93">
        <f>SUM('2:7'!I110)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9"/>
        <v>0</v>
      </c>
      <c r="N110" s="93">
        <f>SUM('2:7'!N110)</f>
        <v>0</v>
      </c>
      <c r="O110" s="93">
        <f>SUM('2:7'!O110)</f>
        <v>0</v>
      </c>
      <c r="P110" s="93">
        <f>SUM('2:7'!P110)</f>
        <v>0</v>
      </c>
      <c r="Q110" s="93">
        <f>SUM('2:7'!Q110)</f>
        <v>0</v>
      </c>
      <c r="R110" s="93">
        <f>SUM('2:7'!R110)</f>
        <v>0</v>
      </c>
      <c r="S110" s="93">
        <f>SUM('2:7'!S110)</f>
        <v>0</v>
      </c>
      <c r="T110" s="93">
        <f>SUM('2:7'!T110)</f>
        <v>0</v>
      </c>
      <c r="U110" s="93">
        <f>SUM('2:7'!U110)</f>
        <v>0</v>
      </c>
      <c r="V110" s="196"/>
      <c r="W110" s="33"/>
      <c r="X110" s="93">
        <f>SUM('2:7'!X110)</f>
        <v>0</v>
      </c>
      <c r="Y110" s="93">
        <f>SUM('2:7'!Y110)</f>
        <v>0</v>
      </c>
      <c r="Z110" s="93">
        <f>SUM('2:7'!Z110)</f>
        <v>0</v>
      </c>
      <c r="AA110" s="93">
        <f>SUM('2:7'!AA110)</f>
        <v>0</v>
      </c>
      <c r="AB110" s="309">
        <v>2.0699999999999998</v>
      </c>
      <c r="AC110" s="232">
        <f t="shared" si="14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274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SUM('2:7'!G111)</f>
        <v>0</v>
      </c>
      <c r="H111" s="93">
        <f>SUM('2:7'!H111)</f>
        <v>0</v>
      </c>
      <c r="I111" s="93">
        <f>SUM('2:7'!I111)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9"/>
        <v>0</v>
      </c>
      <c r="N111" s="93">
        <f>SUM('2:7'!N111)</f>
        <v>0</v>
      </c>
      <c r="O111" s="93">
        <f>SUM('2:7'!O111)</f>
        <v>0</v>
      </c>
      <c r="P111" s="93">
        <f>SUM('2:7'!P111)</f>
        <v>0</v>
      </c>
      <c r="Q111" s="93">
        <f>SUM('2:7'!Q111)</f>
        <v>0</v>
      </c>
      <c r="R111" s="93">
        <f>SUM('2:7'!R111)</f>
        <v>0</v>
      </c>
      <c r="S111" s="93">
        <f>SUM('2:7'!S111)</f>
        <v>0</v>
      </c>
      <c r="T111" s="93">
        <f>SUM('2:7'!T111)</f>
        <v>0</v>
      </c>
      <c r="U111" s="93">
        <f>SUM('2:7'!U111)</f>
        <v>0</v>
      </c>
      <c r="V111" s="196"/>
      <c r="W111" s="33"/>
      <c r="X111" s="93">
        <f>SUM('2:7'!X111)</f>
        <v>0</v>
      </c>
      <c r="Y111" s="93">
        <f>SUM('2:7'!Y111)</f>
        <v>0</v>
      </c>
      <c r="Z111" s="93">
        <f>SUM('2:7'!Z111)</f>
        <v>0</v>
      </c>
      <c r="AA111" s="93">
        <f>SUM('2:7'!AA111)</f>
        <v>0</v>
      </c>
      <c r="AB111" s="309">
        <v>2.0699999999999998</v>
      </c>
      <c r="AC111" s="232">
        <f t="shared" si="14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274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SUM('2:7'!G112)</f>
        <v>0</v>
      </c>
      <c r="H112" s="93">
        <f>SUM('2:7'!H112)</f>
        <v>0</v>
      </c>
      <c r="I112" s="93">
        <f>SUM('2:7'!I112)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9"/>
        <v>0</v>
      </c>
      <c r="N112" s="93">
        <f>SUM('2:7'!N112)</f>
        <v>0</v>
      </c>
      <c r="O112" s="93">
        <f>SUM('2:7'!O112)</f>
        <v>0</v>
      </c>
      <c r="P112" s="93">
        <f>SUM('2:7'!P112)</f>
        <v>0</v>
      </c>
      <c r="Q112" s="93">
        <f>SUM('2:7'!Q112)</f>
        <v>0</v>
      </c>
      <c r="R112" s="93">
        <f>SUM('2:7'!R112)</f>
        <v>0</v>
      </c>
      <c r="S112" s="93">
        <f>SUM('2:7'!S112)</f>
        <v>0</v>
      </c>
      <c r="T112" s="93">
        <f>SUM('2:7'!T112)</f>
        <v>0</v>
      </c>
      <c r="U112" s="93">
        <f>SUM('2:7'!U112)</f>
        <v>0</v>
      </c>
      <c r="V112" s="196"/>
      <c r="W112" s="33"/>
      <c r="X112" s="93">
        <f>SUM('2:7'!X112)</f>
        <v>0</v>
      </c>
      <c r="Y112" s="93">
        <f>SUM('2:7'!Y112)</f>
        <v>0</v>
      </c>
      <c r="Z112" s="93">
        <f>SUM('2:7'!Z112)</f>
        <v>0</v>
      </c>
      <c r="AA112" s="93">
        <f>SUM('2:7'!AA112)</f>
        <v>0</v>
      </c>
      <c r="AB112" s="309">
        <v>2.0699999999999998</v>
      </c>
      <c r="AC112" s="232">
        <f t="shared" si="14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274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SUM('2:7'!G113)</f>
        <v>0</v>
      </c>
      <c r="H113" s="93">
        <f>SUM('2:7'!H113)</f>
        <v>0</v>
      </c>
      <c r="I113" s="93">
        <f>SUM('2:7'!I113)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9"/>
        <v>0</v>
      </c>
      <c r="N113" s="93">
        <f>SUM('2:7'!N113)</f>
        <v>0</v>
      </c>
      <c r="O113" s="93">
        <f>SUM('2:7'!O113)</f>
        <v>0</v>
      </c>
      <c r="P113" s="93">
        <f>SUM('2:7'!P113)</f>
        <v>0</v>
      </c>
      <c r="Q113" s="93">
        <f>SUM('2:7'!Q113)</f>
        <v>0</v>
      </c>
      <c r="R113" s="93">
        <f>SUM('2:7'!R113)</f>
        <v>0</v>
      </c>
      <c r="S113" s="93">
        <f>SUM('2:7'!S113)</f>
        <v>0</v>
      </c>
      <c r="T113" s="93">
        <f>SUM('2:7'!T113)</f>
        <v>0</v>
      </c>
      <c r="U113" s="93">
        <f>SUM('2:7'!U113)</f>
        <v>0</v>
      </c>
      <c r="V113" s="196">
        <f>SUM(X113:AA113)</f>
        <v>0</v>
      </c>
      <c r="W113" s="33" t="str">
        <f>IF(ISERROR(V113/G113),"",V113/G113)</f>
        <v/>
      </c>
      <c r="X113" s="93">
        <f>SUM('2:7'!X113)</f>
        <v>0</v>
      </c>
      <c r="Y113" s="93">
        <f>SUM('2:7'!Y113)</f>
        <v>0</v>
      </c>
      <c r="Z113" s="93">
        <f>SUM('2:7'!Z113)</f>
        <v>0</v>
      </c>
      <c r="AA113" s="93">
        <f>SUM('2:7'!AA113)</f>
        <v>0</v>
      </c>
      <c r="AB113" s="309">
        <v>0.67</v>
      </c>
      <c r="AC113" s="232">
        <f t="shared" si="14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274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SUM('2:7'!G114)</f>
        <v>0</v>
      </c>
      <c r="H114" s="93">
        <f>SUM('2:7'!H114)</f>
        <v>0</v>
      </c>
      <c r="I114" s="93">
        <f>SUM('2:7'!I114)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9"/>
        <v>0</v>
      </c>
      <c r="N114" s="93">
        <f>SUM('2:7'!N114)</f>
        <v>0</v>
      </c>
      <c r="O114" s="93">
        <f>SUM('2:7'!O114)</f>
        <v>0</v>
      </c>
      <c r="P114" s="93">
        <f>SUM('2:7'!P114)</f>
        <v>0</v>
      </c>
      <c r="Q114" s="93">
        <f>SUM('2:7'!Q114)</f>
        <v>0</v>
      </c>
      <c r="R114" s="93">
        <f>SUM('2:7'!R114)</f>
        <v>0</v>
      </c>
      <c r="S114" s="93">
        <f>SUM('2:7'!S114)</f>
        <v>0</v>
      </c>
      <c r="T114" s="93">
        <f>SUM('2:7'!T114)</f>
        <v>0</v>
      </c>
      <c r="U114" s="93">
        <f>SUM('2:7'!U114)</f>
        <v>0</v>
      </c>
      <c r="V114" s="196">
        <f>SUM(X114:AA114)</f>
        <v>0</v>
      </c>
      <c r="W114" s="33" t="str">
        <f>IF(ISERROR(V114/G114),"",V114/G114)</f>
        <v/>
      </c>
      <c r="X114" s="93">
        <f>SUM('2:7'!X114)</f>
        <v>0</v>
      </c>
      <c r="Y114" s="93">
        <f>SUM('2:7'!Y114)</f>
        <v>0</v>
      </c>
      <c r="Z114" s="93">
        <f>SUM('2:7'!Z114)</f>
        <v>0</v>
      </c>
      <c r="AA114" s="93">
        <f>SUM('2:7'!AA114)</f>
        <v>0</v>
      </c>
      <c r="AB114" s="309">
        <v>0.67</v>
      </c>
      <c r="AC114" s="232">
        <f t="shared" si="14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274">
        <v>30400004</v>
      </c>
      <c r="B115" s="205" t="s">
        <v>454</v>
      </c>
      <c r="C115" s="177" t="s">
        <v>73</v>
      </c>
      <c r="D115" s="17"/>
      <c r="E115" s="17"/>
      <c r="F115" s="6"/>
      <c r="G115" s="93">
        <f>SUM('2:7'!G115)</f>
        <v>754</v>
      </c>
      <c r="H115" s="93">
        <f>SUM('2:7'!H115)</f>
        <v>3770</v>
      </c>
      <c r="I115" s="93">
        <f>SUM('2:7'!I115)</f>
        <v>30</v>
      </c>
      <c r="J115" s="31"/>
      <c r="K115" s="35">
        <f t="array" ref="K115">IF(ISERROR(G115/L115),"",G115/L115)</f>
        <v>31.416666666666668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309">
        <v>1.73</v>
      </c>
      <c r="AC115" s="232">
        <f t="shared" si="14"/>
        <v>1304.42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274">
        <v>30400003</v>
      </c>
      <c r="B116" s="205" t="s">
        <v>454</v>
      </c>
      <c r="C116" s="177" t="s">
        <v>60</v>
      </c>
      <c r="D116" s="17"/>
      <c r="E116" s="17"/>
      <c r="F116" s="6"/>
      <c r="G116" s="93">
        <f>SUM('2:7'!G116)</f>
        <v>893</v>
      </c>
      <c r="H116" s="93">
        <f>SUM('2:7'!H116)</f>
        <v>4465</v>
      </c>
      <c r="I116" s="93">
        <f>SUM('2:7'!I116)</f>
        <v>33.5</v>
      </c>
      <c r="J116" s="31"/>
      <c r="K116" s="35">
        <f t="array" ref="K116">IF(ISERROR(G116/L116),"",G116/L116)</f>
        <v>37.208333333333336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309">
        <v>1.73</v>
      </c>
      <c r="AC116" s="232">
        <f t="shared" si="14"/>
        <v>1544.8899999999999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274">
        <v>30400005</v>
      </c>
      <c r="B117" s="205" t="s">
        <v>454</v>
      </c>
      <c r="C117" s="177" t="s">
        <v>422</v>
      </c>
      <c r="D117" s="17"/>
      <c r="E117" s="17"/>
      <c r="F117" s="6"/>
      <c r="G117" s="93">
        <f>SUM('2:7'!G117)</f>
        <v>560</v>
      </c>
      <c r="H117" s="93">
        <f>SUM('2:7'!H117)</f>
        <v>2800</v>
      </c>
      <c r="I117" s="93">
        <f>SUM('2:7'!I117)</f>
        <v>20</v>
      </c>
      <c r="J117" s="31"/>
      <c r="K117" s="35">
        <f t="array" ref="K117">IF(ISERROR(G117/L117),"",G117/L117)</f>
        <v>23.333333333333332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309">
        <v>1.73</v>
      </c>
      <c r="AC117" s="232">
        <f t="shared" si="14"/>
        <v>968.8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274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SUM('2:7'!G118)</f>
        <v>547</v>
      </c>
      <c r="H118" s="93">
        <f>SUM('2:7'!H118)</f>
        <v>2773.29</v>
      </c>
      <c r="I118" s="93">
        <f>SUM('2:7'!I118)</f>
        <v>50</v>
      </c>
      <c r="J118" s="31">
        <f t="array" ref="J118">IF(ISERROR(G118/I118),"",G118/I118)</f>
        <v>10.94</v>
      </c>
      <c r="K118" s="35">
        <f t="array" ref="K118">IF(ISERROR(G118/L118),"",G118/L118)</f>
        <v>60.777777777777779</v>
      </c>
      <c r="L118" s="87">
        <v>9</v>
      </c>
      <c r="M118" s="36">
        <f>IF(ISERROR(I118-K118),"",I118-K118)</f>
        <v>-10.777777777777779</v>
      </c>
      <c r="N118" s="93">
        <f>SUM('2:7'!N118)</f>
        <v>0</v>
      </c>
      <c r="O118" s="93">
        <f>SUM('2:7'!O118)</f>
        <v>0</v>
      </c>
      <c r="P118" s="93">
        <f>SUM('2:7'!P118)</f>
        <v>0</v>
      </c>
      <c r="Q118" s="93">
        <f>SUM('2:7'!Q118)</f>
        <v>0</v>
      </c>
      <c r="R118" s="93">
        <f>SUM('2:7'!R118)</f>
        <v>0</v>
      </c>
      <c r="S118" s="93">
        <f>SUM('2:7'!S118)</f>
        <v>0</v>
      </c>
      <c r="T118" s="93">
        <f>SUM('2:7'!T118)</f>
        <v>0</v>
      </c>
      <c r="U118" s="93">
        <f>SUM('2:7'!U118)</f>
        <v>0</v>
      </c>
      <c r="V118" s="196">
        <f>SUM(X118:AA118)</f>
        <v>0</v>
      </c>
      <c r="W118" s="33">
        <f>IF(ISERROR(V118/G118),"",V118/G118)</f>
        <v>0</v>
      </c>
      <c r="X118" s="93">
        <f>SUM('2:7'!X118)</f>
        <v>0</v>
      </c>
      <c r="Y118" s="93">
        <f>SUM('2:7'!Y118)</f>
        <v>0</v>
      </c>
      <c r="Z118" s="93">
        <f>SUM('2:7'!Z118)</f>
        <v>0</v>
      </c>
      <c r="AA118" s="93">
        <f>SUM('2:7'!AA118)</f>
        <v>0</v>
      </c>
      <c r="AB118" s="309">
        <v>1.22</v>
      </c>
      <c r="AC118" s="232">
        <f t="shared" si="14"/>
        <v>667.34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274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SUM('2:7'!G119)</f>
        <v>0</v>
      </c>
      <c r="H119" s="93">
        <f>SUM('2:7'!H119)</f>
        <v>0</v>
      </c>
      <c r="I119" s="93">
        <f>SUM('2:7'!I119)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SUM('2:7'!N119)</f>
        <v>0</v>
      </c>
      <c r="O119" s="93">
        <f>SUM('2:7'!O119)</f>
        <v>0</v>
      </c>
      <c r="P119" s="93">
        <f>SUM('2:7'!P119)</f>
        <v>0</v>
      </c>
      <c r="Q119" s="93">
        <f>SUM('2:7'!Q119)</f>
        <v>0</v>
      </c>
      <c r="R119" s="93">
        <f>SUM('2:7'!R119)</f>
        <v>0</v>
      </c>
      <c r="S119" s="93">
        <f>SUM('2:7'!S119)</f>
        <v>0</v>
      </c>
      <c r="T119" s="93">
        <f>SUM('2:7'!T119)</f>
        <v>0</v>
      </c>
      <c r="U119" s="93">
        <f>SUM('2:7'!U119)</f>
        <v>0</v>
      </c>
      <c r="V119" s="196">
        <f>SUM(X119:AA119)</f>
        <v>0</v>
      </c>
      <c r="W119" s="33" t="str">
        <f>IF(ISERROR(V119/G119),"",V119/G119)</f>
        <v/>
      </c>
      <c r="X119" s="93">
        <f>SUM('2:7'!X119)</f>
        <v>0</v>
      </c>
      <c r="Y119" s="93">
        <f>SUM('2:7'!Y119)</f>
        <v>0</v>
      </c>
      <c r="Z119" s="93">
        <f>SUM('2:7'!Z119)</f>
        <v>0</v>
      </c>
      <c r="AA119" s="93">
        <f>SUM('2:7'!AA119)</f>
        <v>0</v>
      </c>
      <c r="AB119" s="309">
        <v>1.22</v>
      </c>
      <c r="AC119" s="232">
        <f t="shared" si="14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274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SUM('2:7'!G120)</f>
        <v>146</v>
      </c>
      <c r="H120" s="93">
        <f>SUM('2:7'!H120)</f>
        <v>738.76</v>
      </c>
      <c r="I120" s="93">
        <f>SUM('2:7'!I120)</f>
        <v>5</v>
      </c>
      <c r="J120" s="31">
        <f t="array" ref="J120">IF(ISERROR(G120/I120),"",G120/I120)</f>
        <v>29.2</v>
      </c>
      <c r="K120" s="212">
        <f t="array" ref="K120">IF(ISERROR(G120/L120),"",G120/L120)</f>
        <v>16.222222222222221</v>
      </c>
      <c r="L120" s="87">
        <v>9</v>
      </c>
      <c r="M120" s="36">
        <f>IF(ISERROR(I120-K120),"",I120-K120)</f>
        <v>-11.222222222222221</v>
      </c>
      <c r="N120" s="93">
        <f>SUM('2:7'!N120)</f>
        <v>0</v>
      </c>
      <c r="O120" s="93">
        <f>SUM('2:7'!O120)</f>
        <v>0</v>
      </c>
      <c r="P120" s="93">
        <f>SUM('2:7'!P120)</f>
        <v>0</v>
      </c>
      <c r="Q120" s="93">
        <f>SUM('2:7'!Q120)</f>
        <v>0</v>
      </c>
      <c r="R120" s="93">
        <f>SUM('2:7'!R120)</f>
        <v>0</v>
      </c>
      <c r="S120" s="93">
        <f>SUM('2:7'!S120)</f>
        <v>0</v>
      </c>
      <c r="T120" s="93">
        <f>SUM('2:7'!T120)</f>
        <v>0</v>
      </c>
      <c r="U120" s="93">
        <f>SUM('2:7'!U120)</f>
        <v>0</v>
      </c>
      <c r="V120" s="196">
        <f>SUM(X120:AA120)</f>
        <v>0</v>
      </c>
      <c r="W120" s="33">
        <f>IF(ISERROR(V120/G120),"",V120/G120)</f>
        <v>0</v>
      </c>
      <c r="X120" s="93">
        <f>SUM('2:7'!X120)</f>
        <v>0</v>
      </c>
      <c r="Y120" s="93">
        <f>SUM('2:7'!Y120)</f>
        <v>0</v>
      </c>
      <c r="Z120" s="93">
        <f>SUM('2:7'!Z120)</f>
        <v>0</v>
      </c>
      <c r="AA120" s="93">
        <f>SUM('2:7'!AA120)</f>
        <v>0</v>
      </c>
      <c r="AB120" s="309">
        <v>1.22</v>
      </c>
      <c r="AC120" s="232">
        <f t="shared" si="14"/>
        <v>178.12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712" t="s">
        <v>92</v>
      </c>
      <c r="B121" s="713"/>
      <c r="C121" s="209" t="s">
        <v>71</v>
      </c>
      <c r="D121" s="20"/>
      <c r="E121" s="20"/>
      <c r="F121" s="32"/>
      <c r="G121" s="99">
        <f>SUM(G87:G120)</f>
        <v>2900</v>
      </c>
      <c r="H121" s="30">
        <f>SUM(H87:H120)</f>
        <v>14547.050000000001</v>
      </c>
      <c r="I121" s="30">
        <f>SUM(I87:I120)</f>
        <v>138.5</v>
      </c>
      <c r="J121" s="31">
        <f t="array" ref="J121">IF(ISERROR(G121/I121),"",G121/I121)</f>
        <v>20.938628158844764</v>
      </c>
      <c r="K121" s="30">
        <f>SUM(K87:K120)</f>
        <v>168.95833333333334</v>
      </c>
      <c r="L121" s="98"/>
      <c r="M121" s="89">
        <f t="shared" ref="M121:V121" si="22">SUM(M87:M120)</f>
        <v>-22</v>
      </c>
      <c r="N121" s="30">
        <f t="shared" si="22"/>
        <v>0</v>
      </c>
      <c r="O121" s="91">
        <f t="shared" si="22"/>
        <v>0</v>
      </c>
      <c r="P121" s="91">
        <f t="shared" si="22"/>
        <v>0</v>
      </c>
      <c r="Q121" s="91">
        <f t="shared" si="22"/>
        <v>0</v>
      </c>
      <c r="R121" s="91">
        <f t="shared" si="22"/>
        <v>0</v>
      </c>
      <c r="S121" s="92">
        <f t="shared" si="22"/>
        <v>0</v>
      </c>
      <c r="T121" s="91">
        <f t="shared" si="22"/>
        <v>0</v>
      </c>
      <c r="U121" s="91">
        <f t="shared" si="22"/>
        <v>0</v>
      </c>
      <c r="V121" s="196">
        <f t="shared" si="22"/>
        <v>0</v>
      </c>
      <c r="W121" s="33">
        <f t="shared" ref="W121:W152" si="2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09"/>
      <c r="AC121" s="233">
        <f>SUM(AC87:AC120)</f>
        <v>4663.57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274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SUM('2:7'!G122)</f>
        <v>552</v>
      </c>
      <c r="H122" s="93">
        <f>SUM('2:7'!H122)</f>
        <v>2776.5600000000004</v>
      </c>
      <c r="I122" s="93">
        <f>SUM('2:7'!I122)</f>
        <v>23</v>
      </c>
      <c r="J122" s="31">
        <f t="array" ref="J122">IF(ISERROR(G122/I122),"",G122/I122)</f>
        <v>24</v>
      </c>
      <c r="K122" s="35">
        <f t="array" ref="K122">IF(ISERROR(G122/L122),"",G122/L122)</f>
        <v>22.08</v>
      </c>
      <c r="L122" s="87">
        <v>25</v>
      </c>
      <c r="M122" s="36">
        <f t="shared" ref="M122:M136" si="24">IF(ISERROR(I122-K122),"",I122-K122)</f>
        <v>0.92000000000000171</v>
      </c>
      <c r="N122" s="93">
        <f>SUM('2:7'!N122)</f>
        <v>0</v>
      </c>
      <c r="O122" s="93">
        <f>SUM('2:7'!O122)</f>
        <v>0</v>
      </c>
      <c r="P122" s="93">
        <f>SUM('2:7'!P122)</f>
        <v>0</v>
      </c>
      <c r="Q122" s="93">
        <f>SUM('2:7'!Q122)</f>
        <v>0</v>
      </c>
      <c r="R122" s="93">
        <f>SUM('2:7'!R122)</f>
        <v>0</v>
      </c>
      <c r="S122" s="93">
        <f>SUM('2:7'!S122)</f>
        <v>0</v>
      </c>
      <c r="T122" s="93">
        <f>SUM('2:7'!T122)</f>
        <v>0</v>
      </c>
      <c r="U122" s="93">
        <f>SUM('2:7'!U122)</f>
        <v>0</v>
      </c>
      <c r="V122" s="196">
        <f t="shared" ref="V122:V136" si="25">SUM(X122:AA122)</f>
        <v>0</v>
      </c>
      <c r="W122" s="33">
        <f t="shared" si="23"/>
        <v>0</v>
      </c>
      <c r="X122" s="93">
        <f>SUM('2:7'!X122)</f>
        <v>0</v>
      </c>
      <c r="Y122" s="93">
        <f>SUM('2:7'!Y122)</f>
        <v>0</v>
      </c>
      <c r="Z122" s="93">
        <f>SUM('2:7'!Z122)</f>
        <v>0</v>
      </c>
      <c r="AA122" s="93">
        <f>SUM('2:7'!AA122)</f>
        <v>0</v>
      </c>
      <c r="AB122" s="309">
        <v>0.41</v>
      </c>
      <c r="AC122" s="232">
        <f t="shared" si="14"/>
        <v>226.32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274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SUM('2:7'!G123)</f>
        <v>458</v>
      </c>
      <c r="H123" s="93">
        <f>SUM('2:7'!H123)</f>
        <v>2303.7400000000002</v>
      </c>
      <c r="I123" s="93">
        <f>SUM('2:7'!I123)</f>
        <v>17</v>
      </c>
      <c r="J123" s="31">
        <f t="array" ref="J123">IF(ISERROR(G123/I123),"",G123/I123)</f>
        <v>26.941176470588236</v>
      </c>
      <c r="K123" s="35">
        <f t="array" ref="K123">IF(ISERROR(G123/L123),"",G123/L123)</f>
        <v>18.32</v>
      </c>
      <c r="L123" s="87">
        <v>25</v>
      </c>
      <c r="M123" s="36">
        <f t="shared" si="24"/>
        <v>-1.3200000000000003</v>
      </c>
      <c r="N123" s="93">
        <f>SUM('2:7'!N123)</f>
        <v>0</v>
      </c>
      <c r="O123" s="93">
        <f>SUM('2:7'!O123)</f>
        <v>0</v>
      </c>
      <c r="P123" s="93">
        <f>SUM('2:7'!P123)</f>
        <v>0</v>
      </c>
      <c r="Q123" s="93">
        <f>SUM('2:7'!Q123)</f>
        <v>0</v>
      </c>
      <c r="R123" s="93">
        <f>SUM('2:7'!R123)</f>
        <v>0</v>
      </c>
      <c r="S123" s="93">
        <f>SUM('2:7'!S123)</f>
        <v>0</v>
      </c>
      <c r="T123" s="93">
        <f>SUM('2:7'!T123)</f>
        <v>0</v>
      </c>
      <c r="U123" s="93">
        <f>SUM('2:7'!U123)</f>
        <v>0</v>
      </c>
      <c r="V123" s="196">
        <f t="shared" si="25"/>
        <v>0</v>
      </c>
      <c r="W123" s="33">
        <f t="shared" si="23"/>
        <v>0</v>
      </c>
      <c r="X123" s="93">
        <f>SUM('2:7'!X123)</f>
        <v>0</v>
      </c>
      <c r="Y123" s="93">
        <f>SUM('2:7'!Y123)</f>
        <v>0</v>
      </c>
      <c r="Z123" s="93">
        <f>SUM('2:7'!Z123)</f>
        <v>0</v>
      </c>
      <c r="AA123" s="93">
        <f>SUM('2:7'!AA123)</f>
        <v>0</v>
      </c>
      <c r="AB123" s="309">
        <v>0.41</v>
      </c>
      <c r="AC123" s="232">
        <f t="shared" si="14"/>
        <v>187.78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274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SUM('2:7'!G124)</f>
        <v>0</v>
      </c>
      <c r="H124" s="93">
        <f>SUM('2:7'!H124)</f>
        <v>0</v>
      </c>
      <c r="I124" s="93">
        <f>SUM('2:7'!I124)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4"/>
        <v>0</v>
      </c>
      <c r="N124" s="93">
        <f>SUM('2:7'!N124)</f>
        <v>0</v>
      </c>
      <c r="O124" s="93">
        <f>SUM('2:7'!O124)</f>
        <v>0</v>
      </c>
      <c r="P124" s="93">
        <f>SUM('2:7'!P124)</f>
        <v>0</v>
      </c>
      <c r="Q124" s="93">
        <f>SUM('2:7'!Q124)</f>
        <v>0</v>
      </c>
      <c r="R124" s="93">
        <f>SUM('2:7'!R124)</f>
        <v>0</v>
      </c>
      <c r="S124" s="93">
        <f>SUM('2:7'!S124)</f>
        <v>0</v>
      </c>
      <c r="T124" s="93">
        <f>SUM('2:7'!T124)</f>
        <v>0</v>
      </c>
      <c r="U124" s="93">
        <f>SUM('2:7'!U124)</f>
        <v>0</v>
      </c>
      <c r="V124" s="196">
        <f t="shared" si="25"/>
        <v>0</v>
      </c>
      <c r="W124" s="33" t="str">
        <f t="shared" si="23"/>
        <v/>
      </c>
      <c r="X124" s="93">
        <f>SUM('2:7'!X124)</f>
        <v>0</v>
      </c>
      <c r="Y124" s="93">
        <f>SUM('2:7'!Y124)</f>
        <v>0</v>
      </c>
      <c r="Z124" s="93">
        <f>SUM('2:7'!Z124)</f>
        <v>0</v>
      </c>
      <c r="AA124" s="93">
        <f>SUM('2:7'!AA124)</f>
        <v>0</v>
      </c>
      <c r="AB124" s="309">
        <v>0.52</v>
      </c>
      <c r="AC124" s="232">
        <f t="shared" si="14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274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SUM('2:7'!G125)</f>
        <v>0</v>
      </c>
      <c r="H125" s="93">
        <f>SUM('2:7'!H125)</f>
        <v>0</v>
      </c>
      <c r="I125" s="93">
        <f>SUM('2:7'!I125)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4"/>
        <v>0</v>
      </c>
      <c r="N125" s="93">
        <f>SUM('2:7'!N125)</f>
        <v>0</v>
      </c>
      <c r="O125" s="93">
        <f>SUM('2:7'!O125)</f>
        <v>0</v>
      </c>
      <c r="P125" s="93">
        <f>SUM('2:7'!P125)</f>
        <v>0</v>
      </c>
      <c r="Q125" s="93">
        <f>SUM('2:7'!Q125)</f>
        <v>0</v>
      </c>
      <c r="R125" s="93">
        <f>SUM('2:7'!R125)</f>
        <v>0</v>
      </c>
      <c r="S125" s="93">
        <f>SUM('2:7'!S125)</f>
        <v>0</v>
      </c>
      <c r="T125" s="93">
        <f>SUM('2:7'!T125)</f>
        <v>0</v>
      </c>
      <c r="U125" s="93">
        <f>SUM('2:7'!U125)</f>
        <v>0</v>
      </c>
      <c r="V125" s="196">
        <f t="shared" si="25"/>
        <v>0</v>
      </c>
      <c r="W125" s="33" t="str">
        <f t="shared" si="23"/>
        <v/>
      </c>
      <c r="X125" s="93">
        <f>SUM('2:7'!X125)</f>
        <v>0</v>
      </c>
      <c r="Y125" s="93">
        <f>SUM('2:7'!Y125)</f>
        <v>0</v>
      </c>
      <c r="Z125" s="93">
        <f>SUM('2:7'!Z125)</f>
        <v>0</v>
      </c>
      <c r="AA125" s="93">
        <f>SUM('2:7'!AA125)</f>
        <v>0</v>
      </c>
      <c r="AB125" s="309">
        <v>0.59</v>
      </c>
      <c r="AC125" s="232">
        <f t="shared" si="14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53">
        <v>30100054</v>
      </c>
      <c r="B126" s="63" t="s">
        <v>95</v>
      </c>
      <c r="C126" s="213" t="s">
        <v>72</v>
      </c>
      <c r="D126" s="17">
        <v>5.03</v>
      </c>
      <c r="E126" s="17"/>
      <c r="F126" s="6"/>
      <c r="G126" s="93">
        <f>SUM('2:7'!G126)</f>
        <v>0</v>
      </c>
      <c r="H126" s="93">
        <f>SUM('2:7'!H126)</f>
        <v>0</v>
      </c>
      <c r="I126" s="93">
        <f>SUM('2:7'!I126)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4"/>
        <v>0</v>
      </c>
      <c r="N126" s="93">
        <f>SUM('2:7'!N126)</f>
        <v>0</v>
      </c>
      <c r="O126" s="93">
        <f>SUM('2:7'!O126)</f>
        <v>0</v>
      </c>
      <c r="P126" s="93">
        <f>SUM('2:7'!P126)</f>
        <v>0</v>
      </c>
      <c r="Q126" s="93">
        <f>SUM('2:7'!Q126)</f>
        <v>0</v>
      </c>
      <c r="R126" s="93">
        <f>SUM('2:7'!R126)</f>
        <v>0</v>
      </c>
      <c r="S126" s="93">
        <f>SUM('2:7'!S126)</f>
        <v>0</v>
      </c>
      <c r="T126" s="93">
        <f>SUM('2:7'!T126)</f>
        <v>0</v>
      </c>
      <c r="U126" s="93">
        <f>SUM('2:7'!U126)</f>
        <v>0</v>
      </c>
      <c r="V126" s="196">
        <f t="shared" si="25"/>
        <v>0</v>
      </c>
      <c r="W126" s="33" t="str">
        <f t="shared" si="23"/>
        <v/>
      </c>
      <c r="X126" s="93">
        <f>SUM('2:7'!X126)</f>
        <v>0</v>
      </c>
      <c r="Y126" s="93">
        <f>SUM('2:7'!Y126)</f>
        <v>0</v>
      </c>
      <c r="Z126" s="93">
        <f>SUM('2:7'!Z126)</f>
        <v>0</v>
      </c>
      <c r="AA126" s="93">
        <f>SUM('2:7'!AA126)</f>
        <v>0</v>
      </c>
      <c r="AB126" s="309">
        <v>0.59</v>
      </c>
      <c r="AC126" s="232">
        <f t="shared" si="14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SUM('2:7'!G127)</f>
        <v>0</v>
      </c>
      <c r="H127" s="93">
        <f>SUM('2:7'!H127)</f>
        <v>0</v>
      </c>
      <c r="I127" s="93">
        <f>SUM('2:7'!I127)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4"/>
        <v>0</v>
      </c>
      <c r="N127" s="93">
        <f>SUM('2:7'!N127)</f>
        <v>0</v>
      </c>
      <c r="O127" s="93">
        <f>SUM('2:7'!O127)</f>
        <v>0</v>
      </c>
      <c r="P127" s="93">
        <f>SUM('2:7'!P127)</f>
        <v>0</v>
      </c>
      <c r="Q127" s="93">
        <f>SUM('2:7'!Q127)</f>
        <v>0</v>
      </c>
      <c r="R127" s="93">
        <f>SUM('2:7'!R127)</f>
        <v>0</v>
      </c>
      <c r="S127" s="93">
        <f>SUM('2:7'!S127)</f>
        <v>0</v>
      </c>
      <c r="T127" s="93">
        <f>SUM('2:7'!T127)</f>
        <v>0</v>
      </c>
      <c r="U127" s="93">
        <f>SUM('2:7'!U127)</f>
        <v>0</v>
      </c>
      <c r="V127" s="196">
        <f t="shared" si="25"/>
        <v>0</v>
      </c>
      <c r="W127" s="33" t="str">
        <f t="shared" si="23"/>
        <v/>
      </c>
      <c r="X127" s="93">
        <f>SUM('2:7'!X127)</f>
        <v>0</v>
      </c>
      <c r="Y127" s="93">
        <f>SUM('2:7'!Y127)</f>
        <v>0</v>
      </c>
      <c r="Z127" s="93">
        <f>SUM('2:7'!Z127)</f>
        <v>0</v>
      </c>
      <c r="AA127" s="93">
        <f>SUM('2:7'!AA127)</f>
        <v>0</v>
      </c>
      <c r="AB127" s="309">
        <v>0.59</v>
      </c>
      <c r="AC127" s="232">
        <f t="shared" si="14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274"/>
      <c r="B128" s="63" t="s">
        <v>95</v>
      </c>
      <c r="C128" s="16" t="s">
        <v>60</v>
      </c>
      <c r="D128" s="17">
        <v>5.03</v>
      </c>
      <c r="E128" s="17"/>
      <c r="F128" s="6"/>
      <c r="G128" s="93">
        <f>SUM('2:7'!G128)</f>
        <v>0</v>
      </c>
      <c r="H128" s="93">
        <f>SUM('2:7'!H128)</f>
        <v>0</v>
      </c>
      <c r="I128" s="93">
        <f>SUM('2:7'!I128)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4"/>
        <v>0</v>
      </c>
      <c r="N128" s="93">
        <f>SUM('2:7'!N128)</f>
        <v>0</v>
      </c>
      <c r="O128" s="93">
        <f>SUM('2:7'!O128)</f>
        <v>0</v>
      </c>
      <c r="P128" s="93">
        <f>SUM('2:7'!P128)</f>
        <v>0</v>
      </c>
      <c r="Q128" s="93">
        <f>SUM('2:7'!Q128)</f>
        <v>0</v>
      </c>
      <c r="R128" s="93">
        <f>SUM('2:7'!R128)</f>
        <v>0</v>
      </c>
      <c r="S128" s="93">
        <f>SUM('2:7'!S128)</f>
        <v>0</v>
      </c>
      <c r="T128" s="93">
        <f>SUM('2:7'!T128)</f>
        <v>0</v>
      </c>
      <c r="U128" s="93">
        <f>SUM('2:7'!U128)</f>
        <v>0</v>
      </c>
      <c r="V128" s="196">
        <f t="shared" si="25"/>
        <v>0</v>
      </c>
      <c r="W128" s="33" t="str">
        <f t="shared" si="23"/>
        <v/>
      </c>
      <c r="X128" s="93">
        <f>SUM('2:7'!X128)</f>
        <v>0</v>
      </c>
      <c r="Y128" s="93">
        <f>SUM('2:7'!Y128)</f>
        <v>0</v>
      </c>
      <c r="Z128" s="93">
        <f>SUM('2:7'!Z128)</f>
        <v>0</v>
      </c>
      <c r="AA128" s="93">
        <f>SUM('2:7'!AA128)</f>
        <v>0</v>
      </c>
      <c r="AB128" s="309">
        <v>0.59</v>
      </c>
      <c r="AC128" s="232">
        <f t="shared" si="14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274"/>
      <c r="B129" s="63" t="s">
        <v>95</v>
      </c>
      <c r="C129" s="213" t="s">
        <v>96</v>
      </c>
      <c r="D129" s="17">
        <v>5.03</v>
      </c>
      <c r="E129" s="17"/>
      <c r="F129" s="6"/>
      <c r="G129" s="93">
        <f>SUM('2:7'!G129)</f>
        <v>0</v>
      </c>
      <c r="H129" s="93">
        <f>SUM('2:7'!H129)</f>
        <v>0</v>
      </c>
      <c r="I129" s="93">
        <f>SUM('2:7'!I129)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4"/>
        <v>0</v>
      </c>
      <c r="N129" s="93">
        <f>SUM('2:7'!N129)</f>
        <v>0</v>
      </c>
      <c r="O129" s="93">
        <f>SUM('2:7'!O129)</f>
        <v>0</v>
      </c>
      <c r="P129" s="93">
        <f>SUM('2:7'!P129)</f>
        <v>0</v>
      </c>
      <c r="Q129" s="93">
        <f>SUM('2:7'!Q129)</f>
        <v>0</v>
      </c>
      <c r="R129" s="93">
        <f>SUM('2:7'!R129)</f>
        <v>0</v>
      </c>
      <c r="S129" s="93">
        <f>SUM('2:7'!S129)</f>
        <v>0</v>
      </c>
      <c r="T129" s="93">
        <f>SUM('2:7'!T129)</f>
        <v>0</v>
      </c>
      <c r="U129" s="93">
        <f>SUM('2:7'!U129)</f>
        <v>0</v>
      </c>
      <c r="V129" s="196">
        <f t="shared" si="25"/>
        <v>0</v>
      </c>
      <c r="W129" s="33" t="str">
        <f t="shared" si="23"/>
        <v/>
      </c>
      <c r="X129" s="93">
        <f>SUM('2:7'!X129)</f>
        <v>0</v>
      </c>
      <c r="Y129" s="93">
        <f>SUM('2:7'!Y129)</f>
        <v>0</v>
      </c>
      <c r="Z129" s="93">
        <f>SUM('2:7'!Z129)</f>
        <v>0</v>
      </c>
      <c r="AA129" s="93">
        <f>SUM('2:7'!AA129)</f>
        <v>0</v>
      </c>
      <c r="AB129" s="309">
        <v>0.59</v>
      </c>
      <c r="AC129" s="232">
        <f t="shared" si="14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274">
        <v>30101067</v>
      </c>
      <c r="B130" s="179" t="s">
        <v>229</v>
      </c>
      <c r="C130" s="213" t="s">
        <v>82</v>
      </c>
      <c r="D130" s="17">
        <v>5.03</v>
      </c>
      <c r="E130" s="17"/>
      <c r="F130" s="6"/>
      <c r="G130" s="93">
        <f>SUM('2:7'!G130)</f>
        <v>0</v>
      </c>
      <c r="H130" s="93">
        <f>SUM('2:7'!H130)</f>
        <v>0</v>
      </c>
      <c r="I130" s="93">
        <f>SUM('2:7'!I130)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4"/>
        <v/>
      </c>
      <c r="N130" s="93">
        <f>SUM('2:7'!N130)</f>
        <v>0</v>
      </c>
      <c r="O130" s="93">
        <f>SUM('2:7'!O130)</f>
        <v>0</v>
      </c>
      <c r="P130" s="93">
        <f>SUM('2:7'!P130)</f>
        <v>0</v>
      </c>
      <c r="Q130" s="93">
        <f>SUM('2:7'!Q130)</f>
        <v>0</v>
      </c>
      <c r="R130" s="93">
        <f>SUM('2:7'!R130)</f>
        <v>0</v>
      </c>
      <c r="S130" s="93">
        <f>SUM('2:7'!S130)</f>
        <v>0</v>
      </c>
      <c r="T130" s="93">
        <f>SUM('2:7'!T130)</f>
        <v>0</v>
      </c>
      <c r="U130" s="93">
        <f>SUM('2:7'!U130)</f>
        <v>0</v>
      </c>
      <c r="V130" s="196">
        <f t="shared" si="25"/>
        <v>0</v>
      </c>
      <c r="W130" s="33" t="str">
        <f t="shared" si="23"/>
        <v/>
      </c>
      <c r="X130" s="93">
        <f>SUM('2:7'!X130)</f>
        <v>0</v>
      </c>
      <c r="Y130" s="93">
        <f>SUM('2:7'!Y130)</f>
        <v>0</v>
      </c>
      <c r="Z130" s="93">
        <f>SUM('2:7'!Z130)</f>
        <v>0</v>
      </c>
      <c r="AA130" s="93">
        <f>SUM('2:7'!AA130)</f>
        <v>0</v>
      </c>
      <c r="AB130" s="309"/>
      <c r="AC130" s="232">
        <f t="shared" si="14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274">
        <v>30101068</v>
      </c>
      <c r="B131" s="63" t="s">
        <v>97</v>
      </c>
      <c r="C131" s="213" t="s">
        <v>72</v>
      </c>
      <c r="D131" s="17">
        <v>5.03</v>
      </c>
      <c r="E131" s="17"/>
      <c r="F131" s="6"/>
      <c r="G131" s="93">
        <f>SUM('2:7'!G131)</f>
        <v>0</v>
      </c>
      <c r="H131" s="93">
        <f>SUM('2:7'!H131)</f>
        <v>0</v>
      </c>
      <c r="I131" s="93">
        <f>SUM('2:7'!I131)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4"/>
        <v/>
      </c>
      <c r="N131" s="93">
        <f>SUM('2:7'!N131)</f>
        <v>0</v>
      </c>
      <c r="O131" s="93">
        <f>SUM('2:7'!O131)</f>
        <v>0</v>
      </c>
      <c r="P131" s="93">
        <f>SUM('2:7'!P131)</f>
        <v>0</v>
      </c>
      <c r="Q131" s="93">
        <f>SUM('2:7'!Q131)</f>
        <v>0</v>
      </c>
      <c r="R131" s="93">
        <f>SUM('2:7'!R131)</f>
        <v>0</v>
      </c>
      <c r="S131" s="93">
        <f>SUM('2:7'!S131)</f>
        <v>0</v>
      </c>
      <c r="T131" s="93">
        <f>SUM('2:7'!T131)</f>
        <v>0</v>
      </c>
      <c r="U131" s="93">
        <f>SUM('2:7'!U131)</f>
        <v>0</v>
      </c>
      <c r="V131" s="196">
        <f t="shared" si="25"/>
        <v>0</v>
      </c>
      <c r="W131" s="33" t="str">
        <f t="shared" si="23"/>
        <v/>
      </c>
      <c r="X131" s="93">
        <f>SUM('2:7'!X131)</f>
        <v>0</v>
      </c>
      <c r="Y131" s="93">
        <f>SUM('2:7'!Y131)</f>
        <v>0</v>
      </c>
      <c r="Z131" s="93">
        <f>SUM('2:7'!Z131)</f>
        <v>0</v>
      </c>
      <c r="AA131" s="93">
        <f>SUM('2:7'!AA131)</f>
        <v>0</v>
      </c>
      <c r="AB131" s="309"/>
      <c r="AC131" s="232">
        <f t="shared" si="14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274">
        <v>30101069</v>
      </c>
      <c r="B132" s="63" t="s">
        <v>97</v>
      </c>
      <c r="C132" s="213" t="s">
        <v>60</v>
      </c>
      <c r="D132" s="17">
        <v>5.03</v>
      </c>
      <c r="E132" s="17"/>
      <c r="F132" s="6"/>
      <c r="G132" s="93">
        <f>SUM('2:7'!G132)</f>
        <v>0</v>
      </c>
      <c r="H132" s="93">
        <f>SUM('2:7'!H132)</f>
        <v>0</v>
      </c>
      <c r="I132" s="93">
        <f>SUM('2:7'!I132)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4"/>
        <v/>
      </c>
      <c r="N132" s="93">
        <f>SUM('2:7'!N132)</f>
        <v>0</v>
      </c>
      <c r="O132" s="93">
        <f>SUM('2:7'!O132)</f>
        <v>0</v>
      </c>
      <c r="P132" s="93">
        <f>SUM('2:7'!P132)</f>
        <v>0</v>
      </c>
      <c r="Q132" s="93">
        <f>SUM('2:7'!Q132)</f>
        <v>0</v>
      </c>
      <c r="R132" s="93">
        <f>SUM('2:7'!R132)</f>
        <v>0</v>
      </c>
      <c r="S132" s="93">
        <f>SUM('2:7'!S132)</f>
        <v>0</v>
      </c>
      <c r="T132" s="93">
        <f>SUM('2:7'!T132)</f>
        <v>0</v>
      </c>
      <c r="U132" s="93">
        <f>SUM('2:7'!U132)</f>
        <v>0</v>
      </c>
      <c r="V132" s="196">
        <f t="shared" si="25"/>
        <v>0</v>
      </c>
      <c r="W132" s="33" t="str">
        <f t="shared" si="23"/>
        <v/>
      </c>
      <c r="X132" s="93">
        <f>SUM('2:7'!X132)</f>
        <v>0</v>
      </c>
      <c r="Y132" s="93">
        <f>SUM('2:7'!Y132)</f>
        <v>0</v>
      </c>
      <c r="Z132" s="93">
        <f>SUM('2:7'!Z132)</f>
        <v>0</v>
      </c>
      <c r="AA132" s="93">
        <f>SUM('2:7'!AA132)</f>
        <v>0</v>
      </c>
      <c r="AB132" s="309"/>
      <c r="AC132" s="232">
        <f t="shared" si="14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274">
        <v>30101070</v>
      </c>
      <c r="B133" s="63" t="s">
        <v>97</v>
      </c>
      <c r="C133" s="213" t="s">
        <v>96</v>
      </c>
      <c r="D133" s="17">
        <v>5.03</v>
      </c>
      <c r="E133" s="17"/>
      <c r="F133" s="6"/>
      <c r="G133" s="93">
        <f>SUM('2:7'!G133)</f>
        <v>0</v>
      </c>
      <c r="H133" s="93">
        <f>SUM('2:7'!H133)</f>
        <v>0</v>
      </c>
      <c r="I133" s="93">
        <f>SUM('2:7'!I133)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4"/>
        <v/>
      </c>
      <c r="N133" s="93">
        <f>SUM('2:7'!N133)</f>
        <v>0</v>
      </c>
      <c r="O133" s="93">
        <f>SUM('2:7'!O133)</f>
        <v>0</v>
      </c>
      <c r="P133" s="93">
        <f>SUM('2:7'!P133)</f>
        <v>0</v>
      </c>
      <c r="Q133" s="93">
        <f>SUM('2:7'!Q133)</f>
        <v>0</v>
      </c>
      <c r="R133" s="93">
        <f>SUM('2:7'!R133)</f>
        <v>0</v>
      </c>
      <c r="S133" s="93">
        <f>SUM('2:7'!S133)</f>
        <v>0</v>
      </c>
      <c r="T133" s="93">
        <f>SUM('2:7'!T133)</f>
        <v>0</v>
      </c>
      <c r="U133" s="93">
        <f>SUM('2:7'!U133)</f>
        <v>0</v>
      </c>
      <c r="V133" s="196">
        <f t="shared" si="25"/>
        <v>0</v>
      </c>
      <c r="W133" s="33" t="str">
        <f t="shared" si="23"/>
        <v/>
      </c>
      <c r="X133" s="93">
        <f>SUM('2:7'!X133)</f>
        <v>0</v>
      </c>
      <c r="Y133" s="93">
        <f>SUM('2:7'!Y133)</f>
        <v>0</v>
      </c>
      <c r="Z133" s="93">
        <f>SUM('2:7'!Z133)</f>
        <v>0</v>
      </c>
      <c r="AA133" s="93">
        <f>SUM('2:7'!AA133)</f>
        <v>0</v>
      </c>
      <c r="AB133" s="309"/>
      <c r="AC133" s="232">
        <f t="shared" si="14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274">
        <v>30101071</v>
      </c>
      <c r="B134" s="63" t="s">
        <v>97</v>
      </c>
      <c r="C134" s="213" t="s">
        <v>73</v>
      </c>
      <c r="D134" s="17">
        <v>5.03</v>
      </c>
      <c r="E134" s="17"/>
      <c r="F134" s="6"/>
      <c r="G134" s="93">
        <f>SUM('2:7'!G134)</f>
        <v>0</v>
      </c>
      <c r="H134" s="93">
        <f>SUM('2:7'!H134)</f>
        <v>0</v>
      </c>
      <c r="I134" s="93">
        <f>SUM('2:7'!I134)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4"/>
        <v/>
      </c>
      <c r="N134" s="93">
        <f>SUM('2:7'!N134)</f>
        <v>0</v>
      </c>
      <c r="O134" s="93">
        <f>SUM('2:7'!O134)</f>
        <v>0</v>
      </c>
      <c r="P134" s="93">
        <f>SUM('2:7'!P134)</f>
        <v>0</v>
      </c>
      <c r="Q134" s="93">
        <f>SUM('2:7'!Q134)</f>
        <v>0</v>
      </c>
      <c r="R134" s="93">
        <f>SUM('2:7'!R134)</f>
        <v>0</v>
      </c>
      <c r="S134" s="93">
        <f>SUM('2:7'!S134)</f>
        <v>0</v>
      </c>
      <c r="T134" s="93">
        <f>SUM('2:7'!T134)</f>
        <v>0</v>
      </c>
      <c r="U134" s="93">
        <f>SUM('2:7'!U134)</f>
        <v>0</v>
      </c>
      <c r="V134" s="196">
        <f t="shared" si="25"/>
        <v>0</v>
      </c>
      <c r="W134" s="33" t="str">
        <f t="shared" si="23"/>
        <v/>
      </c>
      <c r="X134" s="93">
        <f>SUM('2:7'!X134)</f>
        <v>0</v>
      </c>
      <c r="Y134" s="93">
        <f>SUM('2:7'!Y134)</f>
        <v>0</v>
      </c>
      <c r="Z134" s="93">
        <f>SUM('2:7'!Z134)</f>
        <v>0</v>
      </c>
      <c r="AA134" s="93">
        <f>SUM('2:7'!AA134)</f>
        <v>0</v>
      </c>
      <c r="AB134" s="309"/>
      <c r="AC134" s="232">
        <f t="shared" si="14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27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SUM('2:7'!G135)</f>
        <v>0</v>
      </c>
      <c r="H135" s="93">
        <f>SUM('2:7'!H135)</f>
        <v>0</v>
      </c>
      <c r="I135" s="93">
        <f>SUM('2:7'!I135)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4"/>
        <v>0</v>
      </c>
      <c r="N135" s="93">
        <f>SUM('2:7'!N135)</f>
        <v>0</v>
      </c>
      <c r="O135" s="93">
        <f>SUM('2:7'!O135)</f>
        <v>0</v>
      </c>
      <c r="P135" s="93">
        <f>SUM('2:7'!P135)</f>
        <v>0</v>
      </c>
      <c r="Q135" s="93">
        <f>SUM('2:7'!Q135)</f>
        <v>0</v>
      </c>
      <c r="R135" s="93">
        <f>SUM('2:7'!R135)</f>
        <v>0</v>
      </c>
      <c r="S135" s="93">
        <f>SUM('2:7'!S135)</f>
        <v>0</v>
      </c>
      <c r="T135" s="93">
        <f>SUM('2:7'!T135)</f>
        <v>0</v>
      </c>
      <c r="U135" s="93">
        <f>SUM('2:7'!U135)</f>
        <v>0</v>
      </c>
      <c r="V135" s="196">
        <f t="shared" si="25"/>
        <v>0</v>
      </c>
      <c r="W135" s="33" t="str">
        <f t="shared" si="23"/>
        <v/>
      </c>
      <c r="X135" s="93">
        <f>SUM('2:7'!X135)</f>
        <v>0</v>
      </c>
      <c r="Y135" s="93">
        <f>SUM('2:7'!Y135)</f>
        <v>0</v>
      </c>
      <c r="Z135" s="93">
        <f>SUM('2:7'!Z135)</f>
        <v>0</v>
      </c>
      <c r="AA135" s="93">
        <f>SUM('2:7'!AA135)</f>
        <v>0</v>
      </c>
      <c r="AB135" s="309">
        <v>0.43</v>
      </c>
      <c r="AC135" s="232">
        <f t="shared" si="14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27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SUM('2:7'!G136)</f>
        <v>0</v>
      </c>
      <c r="H136" s="93">
        <f>SUM('2:7'!H136)</f>
        <v>0</v>
      </c>
      <c r="I136" s="93">
        <f>SUM('2:7'!I136)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4"/>
        <v>0</v>
      </c>
      <c r="N136" s="93">
        <f>SUM('2:7'!N136)</f>
        <v>0</v>
      </c>
      <c r="O136" s="93">
        <f>SUM('2:7'!O136)</f>
        <v>0</v>
      </c>
      <c r="P136" s="93">
        <f>SUM('2:7'!P136)</f>
        <v>0</v>
      </c>
      <c r="Q136" s="93">
        <f>SUM('2:7'!Q136)</f>
        <v>0</v>
      </c>
      <c r="R136" s="93">
        <f>SUM('2:7'!R136)</f>
        <v>0</v>
      </c>
      <c r="S136" s="93">
        <f>SUM('2:7'!S136)</f>
        <v>0</v>
      </c>
      <c r="T136" s="93">
        <f>SUM('2:7'!T136)</f>
        <v>0</v>
      </c>
      <c r="U136" s="93">
        <f>SUM('2:7'!U136)</f>
        <v>0</v>
      </c>
      <c r="V136" s="196">
        <f t="shared" si="25"/>
        <v>0</v>
      </c>
      <c r="W136" s="33" t="str">
        <f t="shared" si="23"/>
        <v/>
      </c>
      <c r="X136" s="93">
        <f>SUM('2:7'!X136)</f>
        <v>0</v>
      </c>
      <c r="Y136" s="93">
        <f>SUM('2:7'!Y136)</f>
        <v>0</v>
      </c>
      <c r="Z136" s="93">
        <f>SUM('2:7'!Z136)</f>
        <v>0</v>
      </c>
      <c r="AA136" s="93">
        <f>SUM('2:7'!AA136)</f>
        <v>0</v>
      </c>
      <c r="AB136" s="309">
        <v>0.43</v>
      </c>
      <c r="AC136" s="232">
        <f t="shared" ref="AC136:AC162" si="2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12" t="s">
        <v>99</v>
      </c>
      <c r="B137" s="713"/>
      <c r="C137" s="209" t="s">
        <v>71</v>
      </c>
      <c r="D137" s="20"/>
      <c r="E137" s="20"/>
      <c r="F137" s="32"/>
      <c r="G137" s="99">
        <f>SUM(G122:G136)</f>
        <v>1010</v>
      </c>
      <c r="H137" s="30">
        <f>SUM(H122:H136)</f>
        <v>5080.3000000000011</v>
      </c>
      <c r="I137" s="30">
        <f>SUM(I122:I136)</f>
        <v>40</v>
      </c>
      <c r="J137" s="31">
        <f t="array" ref="J137">IF(ISERROR(G137/I137),"",G137/I137)</f>
        <v>25.25</v>
      </c>
      <c r="K137" s="30">
        <f>SUM(K122:K136)</f>
        <v>40.4</v>
      </c>
      <c r="L137" s="98"/>
      <c r="M137" s="89">
        <f>SUM(M122:M136)</f>
        <v>-0.39999999999999858</v>
      </c>
      <c r="N137" s="30">
        <f>SUM(N122:N136)</f>
        <v>0</v>
      </c>
      <c r="O137" s="93">
        <f>SUM('2:7'!O137)</f>
        <v>0</v>
      </c>
      <c r="P137" s="93">
        <f>SUM('2:7'!P137)</f>
        <v>0</v>
      </c>
      <c r="Q137" s="93">
        <f>SUM('2:7'!Q137)</f>
        <v>0</v>
      </c>
      <c r="R137" s="93">
        <f>SUM('2:7'!R137)</f>
        <v>0</v>
      </c>
      <c r="S137" s="93">
        <f>SUM('2:7'!S137)</f>
        <v>0</v>
      </c>
      <c r="T137" s="93">
        <f>SUM('2:7'!T137)</f>
        <v>0</v>
      </c>
      <c r="U137" s="93">
        <f>SUM('2:7'!U137)</f>
        <v>0</v>
      </c>
      <c r="V137" s="198">
        <f>SUM(V122:V136)</f>
        <v>0</v>
      </c>
      <c r="W137" s="33">
        <f t="shared" si="23"/>
        <v>0</v>
      </c>
      <c r="X137" s="93">
        <f>SUM('2:7'!X137)</f>
        <v>0</v>
      </c>
      <c r="Y137" s="93">
        <f>SUM('2:7'!Y137)</f>
        <v>0</v>
      </c>
      <c r="Z137" s="93">
        <f>SUM('2:7'!Z137)</f>
        <v>0</v>
      </c>
      <c r="AA137" s="93">
        <f>SUM('2:7'!AA137)</f>
        <v>0</v>
      </c>
      <c r="AB137" s="309"/>
      <c r="AC137" s="233">
        <f>SUM(AC122:AC136)</f>
        <v>414.1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SUM('2:7'!G138)</f>
        <v>0</v>
      </c>
      <c r="H138" s="93">
        <f>SUM('2:7'!H138)</f>
        <v>0</v>
      </c>
      <c r="I138" s="93">
        <f>SUM('2:7'!I138)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27">IF(ISERROR(I138-K138),"",I138-K138)</f>
        <v>0</v>
      </c>
      <c r="N138" s="93">
        <f>SUM('2:7'!N138)</f>
        <v>0</v>
      </c>
      <c r="O138" s="93">
        <f>SUM('2:7'!O138)</f>
        <v>0</v>
      </c>
      <c r="P138" s="93">
        <f>SUM('2:7'!P138)</f>
        <v>0</v>
      </c>
      <c r="Q138" s="93">
        <f>SUM('2:7'!Q138)</f>
        <v>0</v>
      </c>
      <c r="R138" s="93">
        <f>SUM('2:7'!R138)</f>
        <v>0</v>
      </c>
      <c r="S138" s="93">
        <f>SUM('2:7'!S138)</f>
        <v>0</v>
      </c>
      <c r="T138" s="93">
        <f>SUM('2:7'!T138)</f>
        <v>0</v>
      </c>
      <c r="U138" s="93">
        <f>SUM('2:7'!U138)</f>
        <v>0</v>
      </c>
      <c r="V138" s="196">
        <f t="shared" ref="V138:V147" si="28">SUM(X138:AA138)</f>
        <v>0</v>
      </c>
      <c r="W138" s="33" t="str">
        <f t="shared" si="23"/>
        <v/>
      </c>
      <c r="X138" s="93">
        <f>SUM('2:7'!X138)</f>
        <v>0</v>
      </c>
      <c r="Y138" s="93">
        <f>SUM('2:7'!Y138)</f>
        <v>0</v>
      </c>
      <c r="Z138" s="93">
        <f>SUM('2:7'!Z138)</f>
        <v>0</v>
      </c>
      <c r="AA138" s="93">
        <f>SUM('2:7'!AA138)</f>
        <v>0</v>
      </c>
      <c r="AB138" s="309">
        <v>0.48</v>
      </c>
      <c r="AC138" s="232">
        <f t="shared" si="2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27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SUM('2:7'!G139)</f>
        <v>0</v>
      </c>
      <c r="H139" s="93">
        <f>SUM('2:7'!H139)</f>
        <v>0</v>
      </c>
      <c r="I139" s="93">
        <f>SUM('2:7'!I139)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27"/>
        <v>0</v>
      </c>
      <c r="N139" s="93">
        <f>SUM('2:7'!N139)</f>
        <v>0</v>
      </c>
      <c r="O139" s="93">
        <f>SUM('2:7'!O139)</f>
        <v>0</v>
      </c>
      <c r="P139" s="93">
        <f>SUM('2:7'!P139)</f>
        <v>0</v>
      </c>
      <c r="Q139" s="93">
        <f>SUM('2:7'!Q139)</f>
        <v>0</v>
      </c>
      <c r="R139" s="93">
        <f>SUM('2:7'!R139)</f>
        <v>0</v>
      </c>
      <c r="S139" s="93">
        <f>SUM('2:7'!S139)</f>
        <v>0</v>
      </c>
      <c r="T139" s="93">
        <f>SUM('2:7'!T139)</f>
        <v>0</v>
      </c>
      <c r="U139" s="93">
        <f>SUM('2:7'!U139)</f>
        <v>0</v>
      </c>
      <c r="V139" s="196">
        <f t="shared" si="28"/>
        <v>0</v>
      </c>
      <c r="W139" s="33" t="str">
        <f t="shared" si="23"/>
        <v/>
      </c>
      <c r="X139" s="93">
        <f>SUM('2:7'!X139)</f>
        <v>0</v>
      </c>
      <c r="Y139" s="93">
        <f>SUM('2:7'!Y139)</f>
        <v>0</v>
      </c>
      <c r="Z139" s="93">
        <f>SUM('2:7'!Z139)</f>
        <v>0</v>
      </c>
      <c r="AA139" s="93">
        <f>SUM('2:7'!AA139)</f>
        <v>0</v>
      </c>
      <c r="AB139" s="309">
        <v>0.48</v>
      </c>
      <c r="AC139" s="232">
        <f t="shared" si="2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27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SUM('2:7'!G140)</f>
        <v>0</v>
      </c>
      <c r="H140" s="93">
        <f>SUM('2:7'!H140)</f>
        <v>0</v>
      </c>
      <c r="I140" s="93">
        <f>SUM('2:7'!I140)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27"/>
        <v>0</v>
      </c>
      <c r="N140" s="93">
        <f>SUM('2:7'!N140)</f>
        <v>0</v>
      </c>
      <c r="O140" s="93">
        <f>SUM('2:7'!O140)</f>
        <v>0</v>
      </c>
      <c r="P140" s="93">
        <f>SUM('2:7'!P140)</f>
        <v>0</v>
      </c>
      <c r="Q140" s="93">
        <f>SUM('2:7'!Q140)</f>
        <v>0</v>
      </c>
      <c r="R140" s="93">
        <f>SUM('2:7'!R140)</f>
        <v>0</v>
      </c>
      <c r="S140" s="93">
        <f>SUM('2:7'!S140)</f>
        <v>0</v>
      </c>
      <c r="T140" s="93">
        <f>SUM('2:7'!T140)</f>
        <v>0</v>
      </c>
      <c r="U140" s="93">
        <f>SUM('2:7'!U140)</f>
        <v>0</v>
      </c>
      <c r="V140" s="196">
        <f t="shared" si="28"/>
        <v>0</v>
      </c>
      <c r="W140" s="33" t="str">
        <f t="shared" si="23"/>
        <v/>
      </c>
      <c r="X140" s="93">
        <f>SUM('2:7'!X140)</f>
        <v>0</v>
      </c>
      <c r="Y140" s="93">
        <f>SUM('2:7'!Y140)</f>
        <v>0</v>
      </c>
      <c r="Z140" s="93">
        <f>SUM('2:7'!Z140)</f>
        <v>0</v>
      </c>
      <c r="AA140" s="93">
        <f>SUM('2:7'!AA140)</f>
        <v>0</v>
      </c>
      <c r="AB140" s="309">
        <v>0.48</v>
      </c>
      <c r="AC140" s="232">
        <f t="shared" si="2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270"/>
      <c r="B141" s="182" t="s">
        <v>492</v>
      </c>
      <c r="C141" s="16" t="s">
        <v>66</v>
      </c>
      <c r="D141" s="17">
        <v>5.04</v>
      </c>
      <c r="E141" s="17"/>
      <c r="F141" s="6"/>
      <c r="G141" s="93">
        <f>SUM('2:7'!G141)</f>
        <v>0</v>
      </c>
      <c r="H141" s="93">
        <f>SUM('2:7'!H141)</f>
        <v>0</v>
      </c>
      <c r="I141" s="93">
        <f>SUM('2:7'!I141)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27"/>
        <v>0</v>
      </c>
      <c r="N141" s="93">
        <f>SUM('2:7'!N141)</f>
        <v>0</v>
      </c>
      <c r="O141" s="93">
        <f>SUM('2:7'!O141)</f>
        <v>0</v>
      </c>
      <c r="P141" s="93">
        <f>SUM('2:7'!P141)</f>
        <v>0</v>
      </c>
      <c r="Q141" s="93">
        <f>SUM('2:7'!Q141)</f>
        <v>0</v>
      </c>
      <c r="R141" s="93">
        <f>SUM('2:7'!R141)</f>
        <v>0</v>
      </c>
      <c r="S141" s="93">
        <f>SUM('2:7'!S141)</f>
        <v>0</v>
      </c>
      <c r="T141" s="93">
        <f>SUM('2:7'!T141)</f>
        <v>0</v>
      </c>
      <c r="U141" s="93">
        <f>SUM('2:7'!U141)</f>
        <v>0</v>
      </c>
      <c r="V141" s="196">
        <f t="shared" si="28"/>
        <v>0</v>
      </c>
      <c r="W141" s="33" t="str">
        <f t="shared" si="23"/>
        <v/>
      </c>
      <c r="X141" s="93">
        <f>SUM('2:7'!X141)</f>
        <v>0</v>
      </c>
      <c r="Y141" s="93">
        <f>SUM('2:7'!Y141)</f>
        <v>0</v>
      </c>
      <c r="Z141" s="93">
        <f>SUM('2:7'!Z141)</f>
        <v>0</v>
      </c>
      <c r="AA141" s="93">
        <f>SUM('2:7'!AA141)</f>
        <v>0</v>
      </c>
      <c r="AB141" s="309">
        <v>0.48</v>
      </c>
      <c r="AC141" s="232">
        <f t="shared" si="2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27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SUM('2:7'!G142)</f>
        <v>0</v>
      </c>
      <c r="H142" s="93">
        <f>SUM('2:7'!H142)</f>
        <v>0</v>
      </c>
      <c r="I142" s="93">
        <f>SUM('2:7'!I142)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27"/>
        <v>0</v>
      </c>
      <c r="N142" s="93">
        <f>SUM('2:7'!N142)</f>
        <v>0</v>
      </c>
      <c r="O142" s="93">
        <f>SUM('2:7'!O142)</f>
        <v>0</v>
      </c>
      <c r="P142" s="93">
        <f>SUM('2:7'!P142)</f>
        <v>0</v>
      </c>
      <c r="Q142" s="93">
        <f>SUM('2:7'!Q142)</f>
        <v>0</v>
      </c>
      <c r="R142" s="93">
        <f>SUM('2:7'!R142)</f>
        <v>0</v>
      </c>
      <c r="S142" s="93">
        <f>SUM('2:7'!S142)</f>
        <v>0</v>
      </c>
      <c r="T142" s="93">
        <f>SUM('2:7'!T142)</f>
        <v>0</v>
      </c>
      <c r="U142" s="93">
        <f>SUM('2:7'!U142)</f>
        <v>0</v>
      </c>
      <c r="V142" s="196">
        <f t="shared" si="28"/>
        <v>0</v>
      </c>
      <c r="W142" s="33" t="str">
        <f t="shared" si="23"/>
        <v/>
      </c>
      <c r="X142" s="93">
        <f>SUM('2:7'!X142)</f>
        <v>0</v>
      </c>
      <c r="Y142" s="93">
        <f>SUM('2:7'!Y142)</f>
        <v>0</v>
      </c>
      <c r="Z142" s="93">
        <f>SUM('2:7'!Z142)</f>
        <v>0</v>
      </c>
      <c r="AA142" s="93">
        <f>SUM('2:7'!AA142)</f>
        <v>0</v>
      </c>
      <c r="AB142" s="309">
        <v>0.48</v>
      </c>
      <c r="AC142" s="232">
        <f t="shared" si="2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270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SUM('2:7'!G143)</f>
        <v>1570</v>
      </c>
      <c r="H143" s="93">
        <f>SUM('2:7'!H143)</f>
        <v>7912.8000000000011</v>
      </c>
      <c r="I143" s="93"/>
      <c r="J143" s="31"/>
      <c r="K143" s="35">
        <f t="array" ref="K143">IF(ISERROR(G143/L143),"",G143/L143)</f>
        <v>116.29629629629629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312">
        <v>0.56000000000000005</v>
      </c>
      <c r="AC143" s="232">
        <f t="shared" si="26"/>
        <v>879.2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270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SUM('2:7'!G144)</f>
        <v>712</v>
      </c>
      <c r="H144" s="93">
        <f>SUM('2:7'!H144)</f>
        <v>3588.48</v>
      </c>
      <c r="I144" s="93"/>
      <c r="J144" s="31"/>
      <c r="K144" s="35">
        <f t="array" ref="K144">IF(ISERROR(G144/L144),"",G144/L144)</f>
        <v>52.74074074074074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333">
        <v>0.56000000000000005</v>
      </c>
      <c r="AC144" s="232">
        <f t="shared" si="26"/>
        <v>398.72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270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SUM('2:7'!G145)</f>
        <v>0</v>
      </c>
      <c r="H145" s="93">
        <f>SUM('2:7'!H145)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333">
        <v>0.56000000000000005</v>
      </c>
      <c r="AC145" s="232">
        <f t="shared" si="2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270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SUM('2:7'!G146)</f>
        <v>0</v>
      </c>
      <c r="H146" s="93">
        <f>SUM('2:7'!H146)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351">
        <v>0.56000000000000005</v>
      </c>
      <c r="AC146" s="232">
        <f t="shared" si="2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27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SUM('2:7'!G147)</f>
        <v>0</v>
      </c>
      <c r="H147" s="93">
        <f>SUM('2:7'!H147)</f>
        <v>0</v>
      </c>
      <c r="I147" s="93">
        <f>SUM('2:7'!I147)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27"/>
        <v>0</v>
      </c>
      <c r="N147" s="93">
        <f>SUM('2:7'!N147)</f>
        <v>0</v>
      </c>
      <c r="O147" s="93">
        <f>SUM('2:7'!O147)</f>
        <v>0</v>
      </c>
      <c r="P147" s="93">
        <f>SUM('2:7'!P147)</f>
        <v>0</v>
      </c>
      <c r="Q147" s="93">
        <f>SUM('2:7'!Q147)</f>
        <v>0</v>
      </c>
      <c r="R147" s="93">
        <f>SUM('2:7'!R147)</f>
        <v>0</v>
      </c>
      <c r="S147" s="93">
        <f>SUM('2:7'!S147)</f>
        <v>0</v>
      </c>
      <c r="T147" s="93">
        <f>SUM('2:7'!T147)</f>
        <v>0</v>
      </c>
      <c r="U147" s="93">
        <f>SUM('2:7'!U147)</f>
        <v>0</v>
      </c>
      <c r="V147" s="196">
        <f t="shared" si="28"/>
        <v>0</v>
      </c>
      <c r="W147" s="33" t="str">
        <f t="shared" si="23"/>
        <v/>
      </c>
      <c r="X147" s="93">
        <f>SUM('2:7'!X147)</f>
        <v>0</v>
      </c>
      <c r="Y147" s="93">
        <f>SUM('2:7'!Y147)</f>
        <v>0</v>
      </c>
      <c r="Z147" s="93">
        <f>SUM('2:7'!Z147)</f>
        <v>0</v>
      </c>
      <c r="AA147" s="93">
        <f>SUM('2:7'!AA147)</f>
        <v>0</v>
      </c>
      <c r="AB147" s="309">
        <v>0.48</v>
      </c>
      <c r="AC147" s="232">
        <f t="shared" si="2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712" t="s">
        <v>102</v>
      </c>
      <c r="B148" s="713"/>
      <c r="C148" s="209" t="s">
        <v>71</v>
      </c>
      <c r="D148" s="20"/>
      <c r="E148" s="20"/>
      <c r="F148" s="32"/>
      <c r="G148" s="99">
        <f>SUM(G138:G147)</f>
        <v>2282</v>
      </c>
      <c r="H148" s="99">
        <f>SUM(H138:H147)</f>
        <v>11501.28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169.03703703703704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3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09"/>
      <c r="AC148" s="233">
        <f>SUM(AC138:AC147)</f>
        <v>1277.92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53">
        <v>30700013</v>
      </c>
      <c r="B149" s="64" t="s">
        <v>470</v>
      </c>
      <c r="C149" s="208"/>
      <c r="D149" s="17">
        <v>3.65</v>
      </c>
      <c r="E149" s="17"/>
      <c r="F149" s="53"/>
      <c r="G149" s="93">
        <f>SUM('2:7'!G149)</f>
        <v>0</v>
      </c>
      <c r="H149" s="93">
        <f>SUM('2:7'!H149)</f>
        <v>0</v>
      </c>
      <c r="I149" s="93">
        <f>SUM('2:7'!I149)</f>
        <v>0</v>
      </c>
      <c r="J149" s="31" t="str">
        <f t="array" ref="J149">IF(ISERROR(G149/I149),"",G149/I149)</f>
        <v/>
      </c>
      <c r="K149" s="212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SUM('2:7'!N149)</f>
        <v>0</v>
      </c>
      <c r="O149" s="93">
        <f>SUM('2:7'!O149)</f>
        <v>0</v>
      </c>
      <c r="P149" s="93">
        <f>SUM('2:7'!P149)</f>
        <v>0</v>
      </c>
      <c r="Q149" s="93">
        <f>SUM('2:7'!Q149)</f>
        <v>0</v>
      </c>
      <c r="R149" s="93">
        <f>SUM('2:7'!R149)</f>
        <v>0</v>
      </c>
      <c r="S149" s="93">
        <f>SUM('2:7'!S149)</f>
        <v>0</v>
      </c>
      <c r="T149" s="93">
        <f>SUM('2:7'!T149)</f>
        <v>0</v>
      </c>
      <c r="U149" s="93">
        <f>SUM('2:7'!U149)</f>
        <v>0</v>
      </c>
      <c r="V149" s="196">
        <f>SUM(X149:AA149)</f>
        <v>0</v>
      </c>
      <c r="W149" s="33" t="str">
        <f t="shared" si="23"/>
        <v/>
      </c>
      <c r="X149" s="93">
        <f>SUM('2:7'!X149)</f>
        <v>0</v>
      </c>
      <c r="Y149" s="93">
        <f>SUM('2:7'!Y149)</f>
        <v>0</v>
      </c>
      <c r="Z149" s="93">
        <f>SUM('2:7'!Z149)</f>
        <v>0</v>
      </c>
      <c r="AA149" s="93">
        <f>SUM('2:7'!AA149)</f>
        <v>0</v>
      </c>
      <c r="AB149" s="309">
        <v>2.0699999999999998</v>
      </c>
      <c r="AC149" s="232">
        <f t="shared" si="2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53">
        <v>30700014</v>
      </c>
      <c r="B150" s="64" t="s">
        <v>0</v>
      </c>
      <c r="C150" s="208"/>
      <c r="D150" s="17">
        <v>6.58</v>
      </c>
      <c r="E150" s="17"/>
      <c r="F150" s="6"/>
      <c r="G150" s="93">
        <f>SUM('2:7'!G150)</f>
        <v>408</v>
      </c>
      <c r="H150" s="93">
        <f>SUM('2:7'!H150)</f>
        <v>2684.64</v>
      </c>
      <c r="I150" s="93">
        <f>SUM('2:7'!I150)</f>
        <v>66.5</v>
      </c>
      <c r="J150" s="31">
        <f t="array" ref="J150">IF(ISERROR(G150/I150),"",G150/I150)</f>
        <v>6.1353383458646613</v>
      </c>
      <c r="K150" s="35">
        <f t="array" ref="K150">IF(ISERROR(G150/L150),"",G150/L150)</f>
        <v>81.599999999999994</v>
      </c>
      <c r="L150" s="87">
        <v>5</v>
      </c>
      <c r="M150" s="36">
        <f>IF(ISERROR(I150-K150),"",I150-K150)</f>
        <v>-15.099999999999994</v>
      </c>
      <c r="N150" s="93">
        <f>SUM('2:7'!N150)</f>
        <v>0</v>
      </c>
      <c r="O150" s="93">
        <f>SUM('2:7'!O150)</f>
        <v>0</v>
      </c>
      <c r="P150" s="93">
        <f>SUM('2:7'!P150)</f>
        <v>0</v>
      </c>
      <c r="Q150" s="93">
        <f>SUM('2:7'!Q150)</f>
        <v>0</v>
      </c>
      <c r="R150" s="93">
        <f>SUM('2:7'!R150)</f>
        <v>0</v>
      </c>
      <c r="S150" s="93">
        <f>SUM('2:7'!S150)</f>
        <v>0</v>
      </c>
      <c r="T150" s="93">
        <f>SUM('2:7'!T150)</f>
        <v>0</v>
      </c>
      <c r="U150" s="93">
        <f>SUM('2:7'!U150)</f>
        <v>0</v>
      </c>
      <c r="V150" s="196">
        <f>SUM(X150:AA150)</f>
        <v>0</v>
      </c>
      <c r="W150" s="33">
        <f t="shared" si="23"/>
        <v>0</v>
      </c>
      <c r="X150" s="93">
        <f>SUM('2:7'!X150)</f>
        <v>0</v>
      </c>
      <c r="Y150" s="93">
        <f>SUM('2:7'!Y150)</f>
        <v>0</v>
      </c>
      <c r="Z150" s="93">
        <f>SUM('2:7'!Z150)</f>
        <v>0</v>
      </c>
      <c r="AA150" s="93">
        <f>SUM('2:7'!AA150)</f>
        <v>0</v>
      </c>
      <c r="AB150" s="309">
        <v>2.0699999999999998</v>
      </c>
      <c r="AC150" s="232">
        <f t="shared" si="26"/>
        <v>844.56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08"/>
      <c r="D151" s="17">
        <v>7.8</v>
      </c>
      <c r="E151" s="17"/>
      <c r="F151" s="6"/>
      <c r="G151" s="93">
        <f>SUM('2:7'!G151)</f>
        <v>297</v>
      </c>
      <c r="H151" s="93">
        <f>SUM('2:7'!H151)</f>
        <v>2316.6</v>
      </c>
      <c r="I151" s="93">
        <f>SUM('2:7'!I151)</f>
        <v>60</v>
      </c>
      <c r="J151" s="31">
        <f t="array" ref="J151">IF(ISERROR(G151/I151),"",G151/I151)</f>
        <v>4.95</v>
      </c>
      <c r="K151" s="35">
        <f t="array" ref="K151">IF(ISERROR(G151/L151),"",G151/L151)</f>
        <v>64.565217391304358</v>
      </c>
      <c r="L151" s="87">
        <v>4.5999999999999996</v>
      </c>
      <c r="M151" s="36">
        <f>IF(ISERROR(I151-K151),"",I151-K151)</f>
        <v>-4.5652173913043583</v>
      </c>
      <c r="N151" s="93">
        <f>SUM('2:7'!N151)</f>
        <v>0</v>
      </c>
      <c r="O151" s="93">
        <f>SUM('2:7'!O151)</f>
        <v>0</v>
      </c>
      <c r="P151" s="93">
        <f>SUM('2:7'!P151)</f>
        <v>0</v>
      </c>
      <c r="Q151" s="93">
        <f>SUM('2:7'!Q151)</f>
        <v>0</v>
      </c>
      <c r="R151" s="93">
        <f>SUM('2:7'!R151)</f>
        <v>0</v>
      </c>
      <c r="S151" s="93">
        <f>SUM('2:7'!S151)</f>
        <v>0</v>
      </c>
      <c r="T151" s="93">
        <f>SUM('2:7'!T151)</f>
        <v>0</v>
      </c>
      <c r="U151" s="93">
        <f>SUM('2:7'!U151)</f>
        <v>0</v>
      </c>
      <c r="V151" s="196">
        <f>SUM(X151:AA151)</f>
        <v>0</v>
      </c>
      <c r="W151" s="33">
        <f t="shared" si="23"/>
        <v>0</v>
      </c>
      <c r="X151" s="93">
        <f>SUM('2:7'!X151)</f>
        <v>0</v>
      </c>
      <c r="Y151" s="93">
        <f>SUM('2:7'!Y151)</f>
        <v>0</v>
      </c>
      <c r="Z151" s="93">
        <f>SUM('2:7'!Z151)</f>
        <v>0</v>
      </c>
      <c r="AA151" s="93">
        <f>SUM('2:7'!AA151)</f>
        <v>0</v>
      </c>
      <c r="AB151" s="309">
        <v>2.25</v>
      </c>
      <c r="AC151" s="232">
        <f t="shared" si="26"/>
        <v>668.25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53">
        <v>30700017</v>
      </c>
      <c r="B152" s="64" t="s">
        <v>2</v>
      </c>
      <c r="C152" s="208"/>
      <c r="D152" s="17">
        <v>4.4000000000000004</v>
      </c>
      <c r="E152" s="17"/>
      <c r="F152" s="6"/>
      <c r="G152" s="93">
        <f>SUM('2:7'!G152)</f>
        <v>519</v>
      </c>
      <c r="H152" s="93">
        <f>SUM('2:7'!H152)</f>
        <v>2283.6000000000004</v>
      </c>
      <c r="I152" s="93">
        <f>SUM('2:7'!I152)</f>
        <v>89</v>
      </c>
      <c r="J152" s="31">
        <f t="array" ref="J152">IF(ISERROR(G152/I152),"",G152/I152)</f>
        <v>5.8314606741573032</v>
      </c>
      <c r="K152" s="35">
        <f t="array" ref="K152">IF(ISERROR(G152/L152),"",G152/L152)</f>
        <v>89.482758620689651</v>
      </c>
      <c r="L152" s="87">
        <v>5.8</v>
      </c>
      <c r="M152" s="36">
        <f>IF(ISERROR(I152-K152),"",I152-K152)</f>
        <v>-0.48275862068965125</v>
      </c>
      <c r="N152" s="93">
        <f>SUM('2:7'!N152)</f>
        <v>0</v>
      </c>
      <c r="O152" s="93">
        <f>SUM('2:7'!O152)</f>
        <v>0</v>
      </c>
      <c r="P152" s="93">
        <f>SUM('2:7'!P152)</f>
        <v>0</v>
      </c>
      <c r="Q152" s="93">
        <f>SUM('2:7'!Q152)</f>
        <v>0</v>
      </c>
      <c r="R152" s="93">
        <f>SUM('2:7'!R152)</f>
        <v>0</v>
      </c>
      <c r="S152" s="93">
        <f>SUM('2:7'!S152)</f>
        <v>0</v>
      </c>
      <c r="T152" s="93">
        <f>SUM('2:7'!T152)</f>
        <v>0</v>
      </c>
      <c r="U152" s="93">
        <f>SUM('2:7'!U152)</f>
        <v>0</v>
      </c>
      <c r="V152" s="196">
        <f>SUM(X152:AA152)</f>
        <v>0</v>
      </c>
      <c r="W152" s="33">
        <f t="shared" si="23"/>
        <v>0</v>
      </c>
      <c r="X152" s="93">
        <f>SUM('2:7'!X152)</f>
        <v>0</v>
      </c>
      <c r="Y152" s="93">
        <f>SUM('2:7'!Y152)</f>
        <v>0</v>
      </c>
      <c r="Z152" s="93">
        <f>SUM('2:7'!Z152)</f>
        <v>0</v>
      </c>
      <c r="AA152" s="93">
        <f>SUM('2:7'!AA152)</f>
        <v>0</v>
      </c>
      <c r="AB152" s="309">
        <v>1.79</v>
      </c>
      <c r="AC152" s="232">
        <f t="shared" si="26"/>
        <v>929.01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53">
        <v>30700001</v>
      </c>
      <c r="B153" s="181" t="s">
        <v>359</v>
      </c>
      <c r="C153" s="178"/>
      <c r="D153" s="17"/>
      <c r="E153" s="17"/>
      <c r="F153" s="6"/>
      <c r="G153" s="93">
        <f>SUM('2:7'!G153)</f>
        <v>0</v>
      </c>
      <c r="H153" s="93">
        <f>SUM('2:7'!H153)</f>
        <v>0</v>
      </c>
      <c r="I153" s="93">
        <f>SUM('2:7'!I153)</f>
        <v>0</v>
      </c>
      <c r="J153" s="31"/>
      <c r="K153" s="35"/>
      <c r="L153" s="87">
        <v>6</v>
      </c>
      <c r="M153" s="36"/>
      <c r="N153" s="93">
        <f>SUM('2:7'!N153)</f>
        <v>0</v>
      </c>
      <c r="O153" s="93">
        <f>SUM('2:7'!O153)</f>
        <v>0</v>
      </c>
      <c r="P153" s="93">
        <f>SUM('2:7'!P153)</f>
        <v>0</v>
      </c>
      <c r="Q153" s="93">
        <f>SUM('2:7'!Q153)</f>
        <v>0</v>
      </c>
      <c r="R153" s="93">
        <f>SUM('2:7'!R153)</f>
        <v>0</v>
      </c>
      <c r="S153" s="93">
        <f>SUM('2:7'!S153)</f>
        <v>0</v>
      </c>
      <c r="T153" s="93">
        <f>SUM('2:7'!T153)</f>
        <v>0</v>
      </c>
      <c r="U153" s="93">
        <f>SUM('2:7'!U153)</f>
        <v>0</v>
      </c>
      <c r="V153" s="196"/>
      <c r="W153" s="33"/>
      <c r="X153" s="93">
        <f>SUM('2:7'!X153)</f>
        <v>0</v>
      </c>
      <c r="Y153" s="93">
        <f>SUM('2:7'!Y153)</f>
        <v>0</v>
      </c>
      <c r="Z153" s="93">
        <f>SUM('2:7'!Z153)</f>
        <v>0</v>
      </c>
      <c r="AA153" s="93">
        <f>SUM('2:7'!AA153)</f>
        <v>0</v>
      </c>
      <c r="AB153" s="309">
        <v>1.92</v>
      </c>
      <c r="AC153" s="232">
        <f t="shared" si="2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276"/>
      <c r="B154" s="242" t="s">
        <v>239</v>
      </c>
      <c r="C154" s="208" t="s">
        <v>53</v>
      </c>
      <c r="D154" s="17">
        <v>6.04</v>
      </c>
      <c r="E154" s="17"/>
      <c r="F154" s="6"/>
      <c r="G154" s="93">
        <f>SUM('2:7'!G154)</f>
        <v>0</v>
      </c>
      <c r="H154" s="93">
        <f>SUM('2:7'!H154)</f>
        <v>0</v>
      </c>
      <c r="I154" s="93">
        <f>SUM('2:7'!I154)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SUM('2:7'!N154)</f>
        <v>0</v>
      </c>
      <c r="O154" s="93">
        <f>SUM('2:7'!O154)</f>
        <v>0</v>
      </c>
      <c r="P154" s="93">
        <f>SUM('2:7'!P154)</f>
        <v>0</v>
      </c>
      <c r="Q154" s="93">
        <f>SUM('2:7'!Q154)</f>
        <v>0</v>
      </c>
      <c r="R154" s="93">
        <f>SUM('2:7'!R154)</f>
        <v>0</v>
      </c>
      <c r="S154" s="93">
        <f>SUM('2:7'!S154)</f>
        <v>0</v>
      </c>
      <c r="T154" s="93">
        <f>SUM('2:7'!T154)</f>
        <v>0</v>
      </c>
      <c r="U154" s="93">
        <f>SUM('2:7'!U154)</f>
        <v>0</v>
      </c>
      <c r="V154" s="196">
        <f>SUM(X154:AA154)</f>
        <v>0</v>
      </c>
      <c r="W154" s="33" t="str">
        <f>IF(ISERROR(V154/G154),"",V154/G154)</f>
        <v/>
      </c>
      <c r="X154" s="93">
        <f>SUM('2:7'!X154)</f>
        <v>0</v>
      </c>
      <c r="Y154" s="93">
        <f>SUM('2:7'!Y154)</f>
        <v>0</v>
      </c>
      <c r="Z154" s="93">
        <f>SUM('2:7'!Z154)</f>
        <v>0</v>
      </c>
      <c r="AA154" s="93">
        <f>SUM('2:7'!AA154)</f>
        <v>0</v>
      </c>
      <c r="AB154" s="309">
        <v>1.73</v>
      </c>
      <c r="AC154" s="232">
        <f t="shared" si="2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276">
        <v>30700019</v>
      </c>
      <c r="B155" s="66" t="s">
        <v>104</v>
      </c>
      <c r="C155" s="208" t="s">
        <v>60</v>
      </c>
      <c r="D155" s="17">
        <v>6.04</v>
      </c>
      <c r="E155" s="17"/>
      <c r="F155" s="6"/>
      <c r="G155" s="93">
        <f>SUM('2:7'!G155)</f>
        <v>0</v>
      </c>
      <c r="H155" s="93">
        <f>SUM('2:7'!H155)</f>
        <v>0</v>
      </c>
      <c r="I155" s="93">
        <f>SUM('2:7'!I155)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SUM('2:7'!N155)</f>
        <v>0</v>
      </c>
      <c r="O155" s="93">
        <f>SUM('2:7'!O155)</f>
        <v>0</v>
      </c>
      <c r="P155" s="93">
        <f>SUM('2:7'!P155)</f>
        <v>0</v>
      </c>
      <c r="Q155" s="93">
        <f>SUM('2:7'!Q155)</f>
        <v>0</v>
      </c>
      <c r="R155" s="93">
        <f>SUM('2:7'!R155)</f>
        <v>0</v>
      </c>
      <c r="S155" s="93">
        <f>SUM('2:7'!S155)</f>
        <v>0</v>
      </c>
      <c r="T155" s="93">
        <f>SUM('2:7'!T155)</f>
        <v>0</v>
      </c>
      <c r="U155" s="93">
        <f>SUM('2:7'!U155)</f>
        <v>0</v>
      </c>
      <c r="V155" s="196">
        <f>SUM(X155:AA155)</f>
        <v>0</v>
      </c>
      <c r="W155" s="33" t="str">
        <f>IF(ISERROR(V155/G155),"",V155/G155)</f>
        <v/>
      </c>
      <c r="X155" s="93">
        <f>SUM('2:7'!X155)</f>
        <v>0</v>
      </c>
      <c r="Y155" s="93">
        <f>SUM('2:7'!Y155)</f>
        <v>0</v>
      </c>
      <c r="Z155" s="93">
        <f>SUM('2:7'!Z155)</f>
        <v>0</v>
      </c>
      <c r="AA155" s="93">
        <f>SUM('2:7'!AA155)</f>
        <v>0</v>
      </c>
      <c r="AB155" s="309">
        <v>1.73</v>
      </c>
      <c r="AC155" s="232">
        <f t="shared" si="2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259">
        <v>30601015</v>
      </c>
      <c r="B156" s="242" t="s">
        <v>441</v>
      </c>
      <c r="C156" s="241" t="s">
        <v>53</v>
      </c>
      <c r="D156" s="17">
        <v>6</v>
      </c>
      <c r="E156" s="17"/>
      <c r="F156" s="6"/>
      <c r="G156" s="93">
        <f>SUM('2:7'!G156)</f>
        <v>0</v>
      </c>
      <c r="H156" s="93">
        <f>SUM('2:7'!H156)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309">
        <v>1.73</v>
      </c>
      <c r="AC156" s="232">
        <f t="shared" si="2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59">
        <v>30101016</v>
      </c>
      <c r="B157" s="242" t="s">
        <v>440</v>
      </c>
      <c r="C157" s="244" t="s">
        <v>443</v>
      </c>
      <c r="D157" s="17">
        <v>6</v>
      </c>
      <c r="E157" s="17"/>
      <c r="F157" s="6"/>
      <c r="G157" s="93">
        <f>SUM('2:7'!G157)</f>
        <v>0</v>
      </c>
      <c r="H157" s="93">
        <f>SUM('2:7'!H157)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309">
        <v>1.73</v>
      </c>
      <c r="AC157" s="232">
        <f t="shared" si="2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SUM('2:7'!G158)</f>
        <v>0</v>
      </c>
      <c r="H158" s="93">
        <f>SUM('2:7'!H158)</f>
        <v>0</v>
      </c>
      <c r="I158" s="93">
        <f>SUM('2:7'!I158)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SUM('2:7'!N158)</f>
        <v>0</v>
      </c>
      <c r="O158" s="93">
        <f>SUM('2:7'!O158)</f>
        <v>0</v>
      </c>
      <c r="P158" s="93">
        <f>SUM('2:7'!P158)</f>
        <v>0</v>
      </c>
      <c r="Q158" s="93">
        <f>SUM('2:7'!Q158)</f>
        <v>0</v>
      </c>
      <c r="R158" s="93">
        <f>SUM('2:7'!R158)</f>
        <v>0</v>
      </c>
      <c r="S158" s="93">
        <f>SUM('2:7'!S158)</f>
        <v>0</v>
      </c>
      <c r="T158" s="93">
        <f>SUM('2:7'!T158)</f>
        <v>0</v>
      </c>
      <c r="U158" s="93">
        <f>SUM('2:7'!U158)</f>
        <v>0</v>
      </c>
      <c r="V158" s="196">
        <f>SUM(X158:AA158)</f>
        <v>0</v>
      </c>
      <c r="W158" s="33" t="str">
        <f>IF(ISERROR(V158/G158),"",V158/G158)</f>
        <v/>
      </c>
      <c r="X158" s="93">
        <f>SUM('2:7'!X158)</f>
        <v>0</v>
      </c>
      <c r="Y158" s="93">
        <f>SUM('2:7'!Y158)</f>
        <v>0</v>
      </c>
      <c r="Z158" s="93">
        <f>SUM('2:7'!Z158)</f>
        <v>0</v>
      </c>
      <c r="AA158" s="93">
        <f>SUM('2:7'!AA158)</f>
        <v>0</v>
      </c>
      <c r="AB158" s="309"/>
      <c r="AC158" s="232">
        <f t="shared" si="2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SUM('2:7'!G159)</f>
        <v>6080</v>
      </c>
      <c r="H159" s="93">
        <f>SUM('2:7'!H159)</f>
        <v>56908.799999999996</v>
      </c>
      <c r="I159" s="93">
        <f>SUM('2:7'!I159)</f>
        <v>525</v>
      </c>
      <c r="J159" s="31">
        <f t="array" ref="J159">IF(ISERROR(G159/I159),"",G159/I159)</f>
        <v>11.580952380952381</v>
      </c>
      <c r="K159" s="35">
        <f t="array" ref="K159">IF(ISERROR(G159/L159),"",G159/L159)</f>
        <v>1105.4545454545455</v>
      </c>
      <c r="L159" s="87">
        <v>5.5</v>
      </c>
      <c r="M159" s="36">
        <f>IF(ISERROR(I159-K159),"",I159-K159)</f>
        <v>-580.4545454545455</v>
      </c>
      <c r="N159" s="93">
        <f>SUM('2:7'!N159)</f>
        <v>0</v>
      </c>
      <c r="O159" s="93">
        <f>SUM('2:7'!O159)</f>
        <v>0</v>
      </c>
      <c r="P159" s="93">
        <f>SUM('2:7'!P159)</f>
        <v>0</v>
      </c>
      <c r="Q159" s="93">
        <f>SUM('2:7'!Q159)</f>
        <v>0</v>
      </c>
      <c r="R159" s="93">
        <f>SUM('2:7'!R159)</f>
        <v>0</v>
      </c>
      <c r="S159" s="93">
        <f>SUM('2:7'!S159)</f>
        <v>0</v>
      </c>
      <c r="T159" s="93">
        <f>SUM('2:7'!T159)</f>
        <v>0</v>
      </c>
      <c r="U159" s="93">
        <f>SUM('2:7'!U159)</f>
        <v>0</v>
      </c>
      <c r="V159" s="196">
        <f>SUM(X159:AA159)</f>
        <v>0</v>
      </c>
      <c r="W159" s="33">
        <f>IF(ISERROR(V159/G159),"",V159/G159)</f>
        <v>0</v>
      </c>
      <c r="X159" s="93">
        <f>SUM('2:7'!X159)</f>
        <v>0</v>
      </c>
      <c r="Y159" s="93">
        <f>SUM('2:7'!Y159)</f>
        <v>0</v>
      </c>
      <c r="Z159" s="93">
        <f>SUM('2:7'!Z159)</f>
        <v>0</v>
      </c>
      <c r="AA159" s="93">
        <f>SUM('2:7'!AA159)</f>
        <v>0</v>
      </c>
      <c r="AB159" s="309">
        <v>1.27</v>
      </c>
      <c r="AC159" s="232">
        <f t="shared" si="26"/>
        <v>7721.6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53">
        <v>30700015</v>
      </c>
      <c r="B160" s="210" t="s">
        <v>159</v>
      </c>
      <c r="C160" s="16"/>
      <c r="D160" s="17">
        <v>4.5</v>
      </c>
      <c r="E160" s="17"/>
      <c r="F160" s="6"/>
      <c r="G160" s="93">
        <f>SUM('2:7'!G160)</f>
        <v>0</v>
      </c>
      <c r="H160" s="93">
        <f>SUM('2:7'!H160)</f>
        <v>0</v>
      </c>
      <c r="I160" s="93">
        <f>SUM('2:7'!I160)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SUM('2:7'!N160)</f>
        <v>0</v>
      </c>
      <c r="O160" s="93">
        <f>SUM('2:7'!O160)</f>
        <v>0</v>
      </c>
      <c r="P160" s="93">
        <f>SUM('2:7'!P160)</f>
        <v>0</v>
      </c>
      <c r="Q160" s="93">
        <f>SUM('2:7'!Q160)</f>
        <v>0</v>
      </c>
      <c r="R160" s="93">
        <f>SUM('2:7'!R160)</f>
        <v>0</v>
      </c>
      <c r="S160" s="93">
        <f>SUM('2:7'!S160)</f>
        <v>0</v>
      </c>
      <c r="T160" s="93">
        <f>SUM('2:7'!T160)</f>
        <v>0</v>
      </c>
      <c r="U160" s="93">
        <f>SUM('2:7'!U160)</f>
        <v>0</v>
      </c>
      <c r="V160" s="196"/>
      <c r="W160" s="33"/>
      <c r="X160" s="93">
        <f>SUM('2:7'!X160)</f>
        <v>0</v>
      </c>
      <c r="Y160" s="93">
        <f>SUM('2:7'!Y160)</f>
        <v>0</v>
      </c>
      <c r="Z160" s="93">
        <f>SUM('2:7'!Z160)</f>
        <v>0</v>
      </c>
      <c r="AA160" s="93">
        <f>SUM('2:7'!AA160)</f>
        <v>0</v>
      </c>
      <c r="AB160" s="309"/>
      <c r="AC160" s="232">
        <f t="shared" si="2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53">
        <v>30700012</v>
      </c>
      <c r="B161" s="210" t="s">
        <v>160</v>
      </c>
      <c r="C161" s="16"/>
      <c r="D161" s="17">
        <v>4.5</v>
      </c>
      <c r="E161" s="17"/>
      <c r="F161" s="6"/>
      <c r="G161" s="93">
        <f>SUM('2:7'!G161)</f>
        <v>0</v>
      </c>
      <c r="H161" s="93">
        <f>SUM('2:7'!H161)</f>
        <v>0</v>
      </c>
      <c r="I161" s="93">
        <f>SUM('2:7'!I161)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SUM('2:7'!N161)</f>
        <v>0</v>
      </c>
      <c r="O161" s="93">
        <f>SUM('2:7'!O161)</f>
        <v>0</v>
      </c>
      <c r="P161" s="93">
        <f>SUM('2:7'!P161)</f>
        <v>0</v>
      </c>
      <c r="Q161" s="93">
        <f>SUM('2:7'!Q161)</f>
        <v>0</v>
      </c>
      <c r="R161" s="93">
        <f>SUM('2:7'!R161)</f>
        <v>0</v>
      </c>
      <c r="S161" s="93">
        <f>SUM('2:7'!S161)</f>
        <v>0</v>
      </c>
      <c r="T161" s="93">
        <f>SUM('2:7'!T161)</f>
        <v>0</v>
      </c>
      <c r="U161" s="93">
        <f>SUM('2:7'!U161)</f>
        <v>0</v>
      </c>
      <c r="V161" s="196"/>
      <c r="W161" s="33"/>
      <c r="X161" s="93">
        <f>SUM('2:7'!X161)</f>
        <v>0</v>
      </c>
      <c r="Y161" s="93">
        <f>SUM('2:7'!Y161)</f>
        <v>0</v>
      </c>
      <c r="Z161" s="93">
        <f>SUM('2:7'!Z161)</f>
        <v>0</v>
      </c>
      <c r="AA161" s="93">
        <f>SUM('2:7'!AA161)</f>
        <v>0</v>
      </c>
      <c r="AB161" s="309"/>
      <c r="AC161" s="232">
        <f t="shared" si="2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277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SUM('2:7'!G162)</f>
        <v>0</v>
      </c>
      <c r="H162" s="93">
        <f>SUM('2:7'!H162)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309"/>
      <c r="AC162" s="232">
        <f t="shared" si="2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712" t="s">
        <v>106</v>
      </c>
      <c r="B163" s="713"/>
      <c r="C163" s="209" t="s">
        <v>71</v>
      </c>
      <c r="D163" s="20"/>
      <c r="E163" s="20"/>
      <c r="F163" s="32"/>
      <c r="G163" s="94">
        <f>SUM(G149:G161)</f>
        <v>7304</v>
      </c>
      <c r="H163" s="30">
        <f>SUM(H149:H161)</f>
        <v>64193.64</v>
      </c>
      <c r="I163" s="30">
        <f>SUM(I149:I161)</f>
        <v>740.5</v>
      </c>
      <c r="J163" s="31">
        <f t="array" ref="J163">IF(ISERROR(G163/I163),"",G163/I163)</f>
        <v>9.8636056718433487</v>
      </c>
      <c r="K163" s="30">
        <f>SUM(K149:K159)</f>
        <v>1341.1025214665394</v>
      </c>
      <c r="L163" s="98"/>
      <c r="M163" s="89">
        <f t="shared" ref="M163:V163" si="29">SUM(M149:M159)</f>
        <v>-600.60252146653954</v>
      </c>
      <c r="N163" s="20">
        <f t="shared" si="29"/>
        <v>0</v>
      </c>
      <c r="O163" s="91">
        <f t="shared" si="29"/>
        <v>0</v>
      </c>
      <c r="P163" s="91">
        <f t="shared" si="29"/>
        <v>0</v>
      </c>
      <c r="Q163" s="91">
        <f t="shared" si="29"/>
        <v>0</v>
      </c>
      <c r="R163" s="91">
        <f t="shared" si="29"/>
        <v>0</v>
      </c>
      <c r="S163" s="92">
        <f t="shared" si="29"/>
        <v>0</v>
      </c>
      <c r="T163" s="91">
        <f t="shared" si="29"/>
        <v>0</v>
      </c>
      <c r="U163" s="91">
        <f t="shared" si="29"/>
        <v>0</v>
      </c>
      <c r="V163" s="196">
        <f t="shared" si="29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09"/>
      <c r="AC163" s="91">
        <f>SUM(AC149:AC161)</f>
        <v>10163.42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714" t="s">
        <v>108</v>
      </c>
      <c r="B164" s="715"/>
      <c r="C164" s="715"/>
      <c r="D164" s="715"/>
      <c r="E164" s="715"/>
      <c r="F164" s="716"/>
      <c r="G164" s="183">
        <f>SUM(G28,G86,G121,G137,G148,G163)</f>
        <v>29894</v>
      </c>
      <c r="H164" s="183">
        <f>SUM(H28,H86,H121,H137,H148,H163)</f>
        <v>178158.02000000002</v>
      </c>
      <c r="I164" s="183">
        <f>SUM(I28,I86,I121,I137,I148,I163)</f>
        <v>1515.5</v>
      </c>
      <c r="J164" s="52">
        <f t="array" ref="J164">IF(ISERROR(G164/I164),"",G164/I164)</f>
        <v>19.725503134279116</v>
      </c>
      <c r="K164" s="183">
        <f>SUM(K28,K86,K121,K137,K148,K163)</f>
        <v>2371.4980061169317</v>
      </c>
      <c r="L164" s="52">
        <f>IF(ISERROR(G164/K164),"",G164/K164)</f>
        <v>12.605534528341497</v>
      </c>
      <c r="M164" s="183">
        <f t="shared" ref="M164:AA164" si="30">SUM(M28,M86,M121,M137,M148,M163)</f>
        <v>-660.060328054254</v>
      </c>
      <c r="N164" s="183">
        <f t="shared" si="30"/>
        <v>0</v>
      </c>
      <c r="O164" s="183">
        <f t="shared" si="30"/>
        <v>0</v>
      </c>
      <c r="P164" s="183">
        <f t="shared" si="30"/>
        <v>0</v>
      </c>
      <c r="Q164" s="183">
        <f t="shared" si="30"/>
        <v>0</v>
      </c>
      <c r="R164" s="183">
        <f t="shared" si="30"/>
        <v>0</v>
      </c>
      <c r="S164" s="183">
        <f t="shared" si="30"/>
        <v>0</v>
      </c>
      <c r="T164" s="183">
        <f t="shared" si="30"/>
        <v>0</v>
      </c>
      <c r="U164" s="183">
        <f t="shared" si="30"/>
        <v>0</v>
      </c>
      <c r="V164" s="183">
        <f t="shared" si="30"/>
        <v>0</v>
      </c>
      <c r="W164" s="183">
        <f t="shared" si="30"/>
        <v>0</v>
      </c>
      <c r="X164" s="183">
        <f t="shared" si="30"/>
        <v>0</v>
      </c>
      <c r="Y164" s="183">
        <f t="shared" si="30"/>
        <v>0</v>
      </c>
      <c r="Z164" s="183">
        <f t="shared" si="30"/>
        <v>0</v>
      </c>
      <c r="AA164" s="183">
        <f t="shared" si="30"/>
        <v>0</v>
      </c>
      <c r="AB164" s="309"/>
      <c r="AC164" s="234">
        <f>SUM(AC28,AC86,AC121,AC137,AC148,AC163)</f>
        <v>23165.08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753" t="s">
        <v>109</v>
      </c>
      <c r="B165" s="211" t="s">
        <v>110</v>
      </c>
      <c r="C165" s="695" t="s">
        <v>111</v>
      </c>
      <c r="D165" s="695"/>
      <c r="E165" s="705" t="s">
        <v>112</v>
      </c>
      <c r="F165" s="705"/>
      <c r="G165" s="675" t="s">
        <v>113</v>
      </c>
      <c r="H165" s="675"/>
      <c r="I165" s="705" t="s">
        <v>114</v>
      </c>
      <c r="J165" s="705"/>
      <c r="K165" s="705" t="s">
        <v>36</v>
      </c>
      <c r="L165" s="705"/>
      <c r="M165" s="705" t="s">
        <v>115</v>
      </c>
      <c r="N165" s="705"/>
      <c r="O165" s="705" t="s">
        <v>116</v>
      </c>
      <c r="P165" s="675" t="s">
        <v>117</v>
      </c>
      <c r="Q165" s="675"/>
      <c r="R165" s="675" t="s">
        <v>36</v>
      </c>
      <c r="S165" s="675"/>
      <c r="T165" s="675" t="s">
        <v>118</v>
      </c>
      <c r="U165" s="675"/>
      <c r="V165" s="675" t="s">
        <v>119</v>
      </c>
      <c r="W165" s="675"/>
      <c r="X165" s="675" t="s">
        <v>36</v>
      </c>
      <c r="Y165" s="675"/>
      <c r="Z165" s="675" t="s">
        <v>118</v>
      </c>
      <c r="AA165" s="675"/>
      <c r="AE165" s="14"/>
      <c r="AF165" s="14"/>
      <c r="AG165" s="3"/>
      <c r="AH165" s="215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754"/>
      <c r="B166" s="211" t="s">
        <v>120</v>
      </c>
      <c r="C166" s="710">
        <f>SUM('2:7'!C166)</f>
        <v>5</v>
      </c>
      <c r="D166" s="711"/>
      <c r="E166" s="709">
        <f>D166*11</f>
        <v>0</v>
      </c>
      <c r="F166" s="709"/>
      <c r="G166" s="710">
        <f>SUM('2:7'!G166)</f>
        <v>5</v>
      </c>
      <c r="H166" s="711"/>
      <c r="I166" s="705">
        <f>G166*11</f>
        <v>55</v>
      </c>
      <c r="J166" s="705"/>
      <c r="K166" s="705">
        <f>E166-I166</f>
        <v>-55</v>
      </c>
      <c r="L166" s="705"/>
      <c r="M166" s="707" t="str">
        <f>IF(ISERROR(K166/E166),"",K166/E166)</f>
        <v/>
      </c>
      <c r="N166" s="707"/>
      <c r="O166" s="705"/>
      <c r="P166" s="675" t="s">
        <v>70</v>
      </c>
      <c r="Q166" s="675"/>
      <c r="R166" s="698">
        <f>SUM(O28:U28)</f>
        <v>0</v>
      </c>
      <c r="S166" s="698"/>
      <c r="T166" s="706" t="str">
        <f t="array" ref="T166">IF(ISERROR(R166/R173),"",R166/R173)</f>
        <v/>
      </c>
      <c r="U166" s="706"/>
      <c r="V166" s="675" t="s">
        <v>41</v>
      </c>
      <c r="W166" s="675"/>
      <c r="X166" s="698">
        <f>SUM(P27,P85,P120,P136,P147,P161)</f>
        <v>0</v>
      </c>
      <c r="Y166" s="698"/>
      <c r="Z166" s="706" t="str">
        <f t="array" ref="Z166">IF(ISERROR(X166/X173),"",X166/X173)</f>
        <v/>
      </c>
      <c r="AA166" s="706"/>
      <c r="AE166" s="14"/>
      <c r="AF166" s="14"/>
      <c r="AG166" s="3"/>
      <c r="AH166" s="21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754"/>
      <c r="B167" s="211" t="s">
        <v>121</v>
      </c>
      <c r="C167" s="710">
        <f>SUM('2:7'!C167)</f>
        <v>5</v>
      </c>
      <c r="D167" s="711"/>
      <c r="E167" s="709">
        <f>D167*11</f>
        <v>0</v>
      </c>
      <c r="F167" s="709"/>
      <c r="G167" s="710">
        <f>SUM('2:7'!G167)</f>
        <v>5</v>
      </c>
      <c r="H167" s="711"/>
      <c r="I167" s="705">
        <f>G167*11</f>
        <v>55</v>
      </c>
      <c r="J167" s="705"/>
      <c r="K167" s="705">
        <f>E167-I167</f>
        <v>-55</v>
      </c>
      <c r="L167" s="705"/>
      <c r="M167" s="707" t="str">
        <f>IF(ISERROR(K167/E167),"",K167/E167)</f>
        <v/>
      </c>
      <c r="N167" s="707"/>
      <c r="O167" s="705"/>
      <c r="P167" s="675" t="s">
        <v>86</v>
      </c>
      <c r="Q167" s="675"/>
      <c r="R167" s="698">
        <f>SUM(O86:U86)</f>
        <v>0</v>
      </c>
      <c r="S167" s="698"/>
      <c r="T167" s="706" t="str">
        <f>IF(ISERROR(R167/R173),"",R167/R173)</f>
        <v/>
      </c>
      <c r="U167" s="706"/>
      <c r="V167" s="675" t="s">
        <v>42</v>
      </c>
      <c r="W167" s="675"/>
      <c r="X167" s="698">
        <f>SUM(P28,P86,P121,P137,P148,P163)</f>
        <v>0</v>
      </c>
      <c r="Y167" s="698"/>
      <c r="Z167" s="706" t="str">
        <f>IF(ISERROR(X167/X173),"",X167/X173)</f>
        <v/>
      </c>
      <c r="AA167" s="706"/>
      <c r="AE167" s="14"/>
      <c r="AF167" s="14"/>
      <c r="AG167" s="3"/>
      <c r="AH167" s="21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754"/>
      <c r="B168" s="211" t="s">
        <v>122</v>
      </c>
      <c r="C168" s="710">
        <f>SUM('2:7'!C168)</f>
        <v>5</v>
      </c>
      <c r="D168" s="711"/>
      <c r="E168" s="709">
        <f>D168*11</f>
        <v>0</v>
      </c>
      <c r="F168" s="709"/>
      <c r="G168" s="710">
        <f>SUM('2:7'!G168)</f>
        <v>5</v>
      </c>
      <c r="H168" s="711"/>
      <c r="I168" s="705">
        <f>G168*8</f>
        <v>40</v>
      </c>
      <c r="J168" s="705"/>
      <c r="K168" s="705">
        <f>E168-I168</f>
        <v>-40</v>
      </c>
      <c r="L168" s="705"/>
      <c r="M168" s="707" t="str">
        <f>IF(ISERROR(K168/E168),"",K168/E168)</f>
        <v/>
      </c>
      <c r="N168" s="707"/>
      <c r="O168" s="705"/>
      <c r="P168" s="675" t="s">
        <v>92</v>
      </c>
      <c r="Q168" s="675"/>
      <c r="R168" s="698">
        <f>SUM(O121:U121)</f>
        <v>0</v>
      </c>
      <c r="S168" s="698"/>
      <c r="T168" s="706" t="str">
        <f>IF(ISERROR(R168/R173),"",R168/R173)</f>
        <v/>
      </c>
      <c r="U168" s="706"/>
      <c r="V168" s="675" t="s">
        <v>43</v>
      </c>
      <c r="W168" s="675"/>
      <c r="X168" s="698">
        <f>SUM(P29,P87,P122,P138,P149,P164)</f>
        <v>0</v>
      </c>
      <c r="Y168" s="698"/>
      <c r="Z168" s="706" t="str">
        <f>IF(ISERROR(X168/X173),"",X168/X173)</f>
        <v/>
      </c>
      <c r="AA168" s="706"/>
      <c r="AE168" s="14"/>
      <c r="AF168" s="14"/>
      <c r="AG168" s="217"/>
      <c r="AH168" s="21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754"/>
      <c r="B169" s="211" t="s">
        <v>47</v>
      </c>
      <c r="C169" s="710">
        <f>SUM('2:7'!C169)</f>
        <v>5</v>
      </c>
      <c r="D169" s="711"/>
      <c r="E169" s="709">
        <f>D169*11</f>
        <v>0</v>
      </c>
      <c r="F169" s="709"/>
      <c r="G169" s="710">
        <f>SUM('2:7'!G169)</f>
        <v>5</v>
      </c>
      <c r="H169" s="711"/>
      <c r="I169" s="705">
        <f>G169*11</f>
        <v>55</v>
      </c>
      <c r="J169" s="705"/>
      <c r="K169" s="705">
        <f>E169-I169</f>
        <v>-55</v>
      </c>
      <c r="L169" s="705"/>
      <c r="M169" s="707" t="str">
        <f>IF(ISERROR(K169/E169),"",K169/E169)</f>
        <v/>
      </c>
      <c r="N169" s="707"/>
      <c r="O169" s="705"/>
      <c r="P169" s="675" t="s">
        <v>99</v>
      </c>
      <c r="Q169" s="675"/>
      <c r="R169" s="698">
        <f>SUM(O137:U137)</f>
        <v>0</v>
      </c>
      <c r="S169" s="698"/>
      <c r="T169" s="706" t="str">
        <f>IF(ISERROR(R169/R173),"",R169/R173)</f>
        <v/>
      </c>
      <c r="U169" s="706"/>
      <c r="V169" s="675" t="s">
        <v>44</v>
      </c>
      <c r="W169" s="675"/>
      <c r="X169" s="698">
        <f>SUM(P31,P88,P123,P139,P150,P165)</f>
        <v>0</v>
      </c>
      <c r="Y169" s="698"/>
      <c r="Z169" s="706" t="str">
        <f>IF(ISERROR(X169/X173),"",X169/X173)</f>
        <v/>
      </c>
      <c r="AA169" s="706"/>
      <c r="AE169" s="14"/>
      <c r="AF169" s="14"/>
      <c r="AG169" s="217"/>
      <c r="AH169" s="21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755"/>
      <c r="B170" s="211" t="s">
        <v>123</v>
      </c>
      <c r="C170" s="708">
        <f>SUM(C166:D169)</f>
        <v>20</v>
      </c>
      <c r="D170" s="705"/>
      <c r="E170" s="705">
        <f>SUM(F166:F169)</f>
        <v>0</v>
      </c>
      <c r="F170" s="705"/>
      <c r="G170" s="708">
        <f>SUM(G166:H169)</f>
        <v>20</v>
      </c>
      <c r="H170" s="705"/>
      <c r="I170" s="705">
        <f>SUM(I166:J169)</f>
        <v>205</v>
      </c>
      <c r="J170" s="705"/>
      <c r="K170" s="705">
        <f>SUM(K166:L169)</f>
        <v>-205</v>
      </c>
      <c r="L170" s="705"/>
      <c r="M170" s="707" t="str">
        <f>IF(ISERROR(K170/E170),"",K170/E170)</f>
        <v/>
      </c>
      <c r="N170" s="707"/>
      <c r="O170" s="705"/>
      <c r="P170" s="675" t="s">
        <v>102</v>
      </c>
      <c r="Q170" s="675"/>
      <c r="R170" s="698">
        <f>SUM(O148:U148)</f>
        <v>0</v>
      </c>
      <c r="S170" s="698"/>
      <c r="T170" s="706" t="str">
        <f>IF(ISERROR(R170/R173),"",R170/R173)</f>
        <v/>
      </c>
      <c r="U170" s="706"/>
      <c r="V170" s="675" t="s">
        <v>45</v>
      </c>
      <c r="W170" s="675"/>
      <c r="X170" s="698">
        <f>SUM(P32,P89,P124,P140,P151,P166)</f>
        <v>0</v>
      </c>
      <c r="Y170" s="698"/>
      <c r="Z170" s="706" t="str">
        <f>IF(ISERROR(X170/X173),"",X170/X173)</f>
        <v/>
      </c>
      <c r="AA170" s="706"/>
      <c r="AE170" s="14"/>
      <c r="AF170" s="14"/>
      <c r="AG170" s="217"/>
      <c r="AH170" s="21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14"/>
      <c r="AV170" s="214"/>
      <c r="AW170" s="214"/>
      <c r="AX170" s="214"/>
      <c r="AY170" s="214"/>
      <c r="AZ170" s="214"/>
      <c r="BA170" s="214"/>
    </row>
    <row r="171" spans="1:106" ht="17.25" hidden="1">
      <c r="A171" s="278" t="s">
        <v>152</v>
      </c>
      <c r="B171" s="211">
        <f>G164</f>
        <v>29894</v>
      </c>
      <c r="C171" s="698" t="s">
        <v>155</v>
      </c>
      <c r="D171" s="698"/>
      <c r="E171" s="675">
        <f>H164</f>
        <v>178158.02000000002</v>
      </c>
      <c r="F171" s="675"/>
      <c r="G171" s="675" t="s">
        <v>34</v>
      </c>
      <c r="H171" s="675"/>
      <c r="I171" s="704">
        <f>L164</f>
        <v>12.605534528341497</v>
      </c>
      <c r="J171" s="704"/>
      <c r="K171" s="705" t="s">
        <v>32</v>
      </c>
      <c r="L171" s="705"/>
      <c r="M171" s="704">
        <f>J164</f>
        <v>19.725503134279116</v>
      </c>
      <c r="N171" s="704"/>
      <c r="O171" s="705"/>
      <c r="P171" s="675" t="s">
        <v>106</v>
      </c>
      <c r="Q171" s="675"/>
      <c r="R171" s="698">
        <f>SUM(O163:U163)</f>
        <v>0</v>
      </c>
      <c r="S171" s="698"/>
      <c r="T171" s="706" t="str">
        <f>IF(ISERROR(R171/R173),"",R171/R173)</f>
        <v/>
      </c>
      <c r="U171" s="706"/>
      <c r="V171" s="675" t="s">
        <v>46</v>
      </c>
      <c r="W171" s="675"/>
      <c r="X171" s="698">
        <f>SUM(P33,P90,P125,P141,P152,P167)</f>
        <v>0</v>
      </c>
      <c r="Y171" s="698"/>
      <c r="Z171" s="706" t="str">
        <f>IF(ISERROR(X171/X173),"",X171/X173)</f>
        <v/>
      </c>
      <c r="AA171" s="706"/>
      <c r="AE171" s="14"/>
      <c r="AF171" s="14"/>
      <c r="AG171" s="217"/>
      <c r="AH171" s="217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14"/>
      <c r="AV171" s="214"/>
      <c r="AW171" s="214"/>
      <c r="AX171" s="214"/>
      <c r="AY171" s="214"/>
      <c r="AZ171" s="214"/>
      <c r="BA171" s="214"/>
    </row>
    <row r="172" spans="1:106" ht="17.25" hidden="1">
      <c r="A172" s="279" t="s">
        <v>153</v>
      </c>
      <c r="B172" s="211">
        <f>I164+C170</f>
        <v>1535.5</v>
      </c>
      <c r="C172" s="675" t="s">
        <v>114</v>
      </c>
      <c r="D172" s="675"/>
      <c r="E172" s="695">
        <f>K164+I170</f>
        <v>2576.4980061169317</v>
      </c>
      <c r="F172" s="695"/>
      <c r="G172" s="675" t="s">
        <v>150</v>
      </c>
      <c r="H172" s="675"/>
      <c r="I172" s="704">
        <f>B172-E172</f>
        <v>-1040.9980061169317</v>
      </c>
      <c r="J172" s="704"/>
      <c r="K172" s="705" t="s">
        <v>151</v>
      </c>
      <c r="L172" s="705"/>
      <c r="M172" s="707">
        <f>IF(ISERROR(I172/B172),"",I172/B172)</f>
        <v>-0.67795376497357973</v>
      </c>
      <c r="N172" s="707"/>
      <c r="O172" s="705"/>
      <c r="P172" s="675" t="s">
        <v>107</v>
      </c>
      <c r="Q172" s="675"/>
      <c r="R172" s="698"/>
      <c r="S172" s="698"/>
      <c r="T172" s="706" t="str">
        <f>IF(ISERROR(R172/R173),"",R172/R173)</f>
        <v/>
      </c>
      <c r="U172" s="706"/>
      <c r="V172" s="675" t="s">
        <v>47</v>
      </c>
      <c r="W172" s="675"/>
      <c r="X172" s="698"/>
      <c r="Y172" s="698"/>
      <c r="Z172" s="706" t="str">
        <f>IF(ISERROR(X172/X173),"",X172/X173)</f>
        <v/>
      </c>
      <c r="AA172" s="706"/>
      <c r="AE172" s="14"/>
      <c r="AF172" s="14"/>
      <c r="AG172" s="217"/>
      <c r="AH172" s="217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14"/>
      <c r="AV172" s="214"/>
      <c r="AW172" s="214"/>
      <c r="AX172" s="214"/>
      <c r="AY172" s="214"/>
      <c r="AZ172" s="214"/>
      <c r="BA172" s="214"/>
    </row>
    <row r="173" spans="1:106" ht="15.75" hidden="1" customHeight="1">
      <c r="A173" s="279" t="s">
        <v>154</v>
      </c>
      <c r="B173" s="211">
        <f>N164</f>
        <v>0</v>
      </c>
      <c r="C173" s="675" t="s">
        <v>149</v>
      </c>
      <c r="D173" s="675"/>
      <c r="E173" s="706">
        <f>IF(ISERROR(B173/B172),"",B173/B172)</f>
        <v>0</v>
      </c>
      <c r="F173" s="706"/>
      <c r="G173" s="675" t="s">
        <v>158</v>
      </c>
      <c r="H173" s="675"/>
      <c r="I173" s="705">
        <f>V164</f>
        <v>0</v>
      </c>
      <c r="J173" s="705"/>
      <c r="K173" s="705" t="s">
        <v>156</v>
      </c>
      <c r="L173" s="705"/>
      <c r="M173" s="707">
        <f t="array" ref="M173">IF(ISERROR(I173/B171),"",I173/B171)</f>
        <v>0</v>
      </c>
      <c r="N173" s="707"/>
      <c r="O173" s="705"/>
      <c r="P173" s="675" t="s">
        <v>123</v>
      </c>
      <c r="Q173" s="675"/>
      <c r="R173" s="698">
        <f>SUM(R166:S172)</f>
        <v>0</v>
      </c>
      <c r="S173" s="698"/>
      <c r="T173" s="706">
        <f>SUM(T166:U172)</f>
        <v>0</v>
      </c>
      <c r="U173" s="706"/>
      <c r="V173" s="675" t="s">
        <v>123</v>
      </c>
      <c r="W173" s="675"/>
      <c r="X173" s="698">
        <f>SUM(X166:Y172)</f>
        <v>0</v>
      </c>
      <c r="Y173" s="698"/>
      <c r="Z173" s="706">
        <f>SUM(Z166:AA172)</f>
        <v>0</v>
      </c>
      <c r="AA173" s="706"/>
      <c r="AE173" s="14"/>
      <c r="AF173" s="14"/>
      <c r="AG173" s="217"/>
      <c r="AH173" s="217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14"/>
      <c r="AV173" s="214"/>
      <c r="AW173" s="214"/>
      <c r="AX173" s="214"/>
      <c r="AY173" s="214"/>
      <c r="AZ173" s="214"/>
      <c r="BA173" s="214"/>
    </row>
    <row r="174" spans="1:106" ht="15.75">
      <c r="A174" s="737" t="s">
        <v>128</v>
      </c>
      <c r="B174" s="737"/>
      <c r="C174" s="737"/>
      <c r="D174" s="737"/>
      <c r="E174" s="737"/>
      <c r="F174" s="737"/>
      <c r="G174" s="737"/>
      <c r="H174" s="737"/>
      <c r="I174" s="737"/>
      <c r="J174" s="745"/>
      <c r="K174" s="737"/>
      <c r="L174" s="737"/>
      <c r="M174" s="737"/>
      <c r="N174" s="737"/>
      <c r="O174" s="737"/>
      <c r="P174" s="737"/>
      <c r="Q174" s="737"/>
      <c r="R174" s="737"/>
      <c r="S174" s="737"/>
      <c r="T174" s="737"/>
      <c r="U174" s="737"/>
      <c r="V174" s="737"/>
      <c r="W174" s="737"/>
      <c r="X174" s="737"/>
      <c r="Y174" s="737"/>
      <c r="Z174" s="737"/>
      <c r="AA174" s="737"/>
      <c r="AB174" s="737"/>
      <c r="AC174" s="737"/>
      <c r="AD174" s="737"/>
      <c r="AE174" s="737"/>
      <c r="AF174" s="737"/>
      <c r="AG174" s="737"/>
      <c r="AH174" s="737"/>
      <c r="AI174" s="737"/>
      <c r="AJ174" s="737"/>
      <c r="AK174" s="737"/>
      <c r="AL174" s="737"/>
      <c r="AM174" s="737"/>
      <c r="AN174" s="737"/>
      <c r="AO174" s="737"/>
      <c r="AP174" s="737"/>
      <c r="AQ174" s="737"/>
      <c r="AR174" s="737"/>
      <c r="AS174" s="737"/>
      <c r="AT174" s="737"/>
      <c r="AU174" s="737"/>
      <c r="AV174" s="737"/>
      <c r="AW174" s="737"/>
      <c r="AX174" s="737"/>
      <c r="AY174" s="737"/>
      <c r="AZ174" s="737"/>
      <c r="BA174" s="737"/>
    </row>
    <row r="175" spans="1:106" ht="15.75">
      <c r="A175" s="747" t="s">
        <v>12</v>
      </c>
      <c r="B175" s="726" t="s">
        <v>25</v>
      </c>
      <c r="C175" s="726" t="s">
        <v>26</v>
      </c>
      <c r="D175" s="726" t="s">
        <v>27</v>
      </c>
      <c r="E175" s="738" t="s">
        <v>28</v>
      </c>
      <c r="F175" s="741" t="s">
        <v>29</v>
      </c>
      <c r="G175" s="705" t="s">
        <v>30</v>
      </c>
      <c r="H175" s="705"/>
      <c r="I175" s="726" t="s">
        <v>31</v>
      </c>
      <c r="J175" s="729" t="s">
        <v>32</v>
      </c>
      <c r="K175" s="732" t="s">
        <v>33</v>
      </c>
      <c r="L175" s="726" t="s">
        <v>34</v>
      </c>
      <c r="M175" s="735" t="s">
        <v>35</v>
      </c>
      <c r="N175" s="723" t="s">
        <v>36</v>
      </c>
      <c r="O175" s="705" t="s">
        <v>37</v>
      </c>
      <c r="P175" s="705"/>
      <c r="Q175" s="705"/>
      <c r="R175" s="705"/>
      <c r="S175" s="705"/>
      <c r="T175" s="705"/>
      <c r="U175" s="705"/>
      <c r="V175" s="724" t="s">
        <v>38</v>
      </c>
      <c r="W175" s="723" t="s">
        <v>39</v>
      </c>
      <c r="X175" s="705" t="s">
        <v>40</v>
      </c>
      <c r="Y175" s="705"/>
      <c r="Z175" s="705"/>
      <c r="AA175" s="705"/>
      <c r="AB175" s="750" t="s">
        <v>431</v>
      </c>
      <c r="AC175" s="752" t="s">
        <v>432</v>
      </c>
      <c r="AD175" s="21"/>
      <c r="AE175" s="21"/>
      <c r="AF175" s="21"/>
      <c r="AG175" s="21"/>
      <c r="AH175" s="21"/>
      <c r="AI175" s="725"/>
      <c r="AJ175" s="721"/>
      <c r="AK175" s="721"/>
      <c r="AL175" s="721"/>
      <c r="AM175" s="721"/>
      <c r="AN175" s="721"/>
      <c r="AO175" s="721"/>
      <c r="AP175" s="721"/>
      <c r="AQ175" s="721"/>
      <c r="AR175" s="721"/>
      <c r="AS175" s="721"/>
      <c r="AT175" s="721"/>
      <c r="AU175" s="721"/>
      <c r="AV175" s="721"/>
      <c r="AW175" s="721"/>
      <c r="AX175" s="721"/>
      <c r="AY175" s="721"/>
      <c r="AZ175" s="721"/>
      <c r="BA175" s="721"/>
    </row>
    <row r="176" spans="1:106" ht="15.75" customHeight="1">
      <c r="A176" s="748"/>
      <c r="B176" s="727"/>
      <c r="C176" s="727"/>
      <c r="D176" s="727"/>
      <c r="E176" s="739"/>
      <c r="F176" s="742"/>
      <c r="G176" s="705"/>
      <c r="H176" s="705"/>
      <c r="I176" s="727"/>
      <c r="J176" s="730"/>
      <c r="K176" s="733"/>
      <c r="L176" s="727"/>
      <c r="M176" s="736"/>
      <c r="N176" s="723"/>
      <c r="O176" s="705" t="s">
        <v>41</v>
      </c>
      <c r="P176" s="705" t="s">
        <v>42</v>
      </c>
      <c r="Q176" s="705" t="s">
        <v>43</v>
      </c>
      <c r="R176" s="722" t="s">
        <v>44</v>
      </c>
      <c r="S176" s="675" t="s">
        <v>45</v>
      </c>
      <c r="T176" s="705" t="s">
        <v>46</v>
      </c>
      <c r="U176" s="705" t="s">
        <v>47</v>
      </c>
      <c r="V176" s="724"/>
      <c r="W176" s="723"/>
      <c r="X176" s="705" t="s">
        <v>13</v>
      </c>
      <c r="Y176" s="705" t="s">
        <v>48</v>
      </c>
      <c r="Z176" s="705" t="s">
        <v>49</v>
      </c>
      <c r="AA176" s="705" t="s">
        <v>47</v>
      </c>
      <c r="AB176" s="751"/>
      <c r="AC176" s="752"/>
      <c r="AD176" s="21"/>
      <c r="AE176" s="21"/>
      <c r="AF176" s="21"/>
      <c r="AG176" s="21"/>
      <c r="AH176" s="21"/>
      <c r="AI176" s="725"/>
      <c r="AJ176" s="721"/>
      <c r="AK176" s="721"/>
      <c r="AL176" s="721"/>
      <c r="AM176" s="721"/>
      <c r="AN176" s="721"/>
      <c r="AO176" s="721"/>
      <c r="AP176" s="721"/>
      <c r="AQ176" s="721"/>
      <c r="AR176" s="721"/>
      <c r="AS176" s="744"/>
      <c r="AT176" s="744"/>
      <c r="AU176" s="744"/>
      <c r="AV176" s="744"/>
      <c r="AW176" s="744"/>
      <c r="AX176" s="744"/>
      <c r="AY176" s="744"/>
      <c r="AZ176" s="744"/>
      <c r="BA176" s="744"/>
    </row>
    <row r="177" spans="1:53" ht="15.75" customHeight="1">
      <c r="A177" s="749"/>
      <c r="B177" s="728"/>
      <c r="C177" s="728"/>
      <c r="D177" s="728"/>
      <c r="E177" s="740"/>
      <c r="F177" s="743"/>
      <c r="G177" s="208" t="s">
        <v>509</v>
      </c>
      <c r="H177" s="208" t="s">
        <v>51</v>
      </c>
      <c r="I177" s="728"/>
      <c r="J177" s="731"/>
      <c r="K177" s="734"/>
      <c r="L177" s="728"/>
      <c r="M177" s="736"/>
      <c r="N177" s="723"/>
      <c r="O177" s="705"/>
      <c r="P177" s="705"/>
      <c r="Q177" s="705"/>
      <c r="R177" s="722"/>
      <c r="S177" s="675"/>
      <c r="T177" s="705"/>
      <c r="U177" s="705"/>
      <c r="V177" s="724"/>
      <c r="W177" s="723"/>
      <c r="X177" s="705"/>
      <c r="Y177" s="705"/>
      <c r="Z177" s="705"/>
      <c r="AA177" s="705"/>
      <c r="AB177" s="751"/>
      <c r="AC177" s="752"/>
      <c r="AD177" s="21"/>
      <c r="AE177" s="21"/>
      <c r="AF177" s="21"/>
      <c r="AG177" s="21"/>
      <c r="AH177" s="21"/>
      <c r="AI177" s="725"/>
      <c r="AJ177" s="721"/>
      <c r="AK177" s="721"/>
      <c r="AL177" s="214"/>
      <c r="AM177" s="214"/>
      <c r="AN177" s="214"/>
      <c r="AO177" s="214"/>
      <c r="AP177" s="214"/>
      <c r="AQ177" s="214"/>
      <c r="AR177" s="214"/>
      <c r="AS177" s="21"/>
      <c r="AT177" s="21"/>
      <c r="AU177" s="21"/>
      <c r="AV177" s="215"/>
      <c r="AW177" s="214"/>
      <c r="AX177" s="214"/>
      <c r="AY177" s="214"/>
      <c r="AZ177" s="214"/>
      <c r="BA177" s="214"/>
    </row>
    <row r="178" spans="1:53" ht="15.75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SUM('2:7'!G178)</f>
        <v>0</v>
      </c>
      <c r="H178" s="95">
        <f t="shared" ref="H178:H183" si="31">D178*G178</f>
        <v>0</v>
      </c>
      <c r="I178" s="93">
        <f>SUM('2:7'!I178)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32">IF(ISERROR(I178-K178),"",I178-K178)</f>
        <v>0</v>
      </c>
      <c r="N178" s="93">
        <f>SUM('2:7'!N178)</f>
        <v>0</v>
      </c>
      <c r="O178" s="93">
        <f>SUM('2:7'!O178)</f>
        <v>0</v>
      </c>
      <c r="P178" s="93">
        <f>SUM('2:7'!P178)</f>
        <v>0</v>
      </c>
      <c r="Q178" s="93">
        <f>SUM('2:7'!Q178)</f>
        <v>0</v>
      </c>
      <c r="R178" s="93">
        <f>SUM('2:7'!R178)</f>
        <v>0</v>
      </c>
      <c r="S178" s="93">
        <f>SUM('2:7'!S178)</f>
        <v>0</v>
      </c>
      <c r="T178" s="93">
        <f>SUM('2:7'!T178)</f>
        <v>0</v>
      </c>
      <c r="U178" s="93">
        <f>SUM('2:7'!U178)</f>
        <v>0</v>
      </c>
      <c r="V178" s="196">
        <f t="shared" ref="V178:V189" si="33">SUM(X178:AA178)</f>
        <v>0</v>
      </c>
      <c r="W178" s="33" t="str">
        <f t="shared" ref="W178:W189" si="34">IF(ISERROR(V178/G178),"",V178/G178)</f>
        <v/>
      </c>
      <c r="X178" s="93">
        <f>SUM('2:7'!X178)</f>
        <v>0</v>
      </c>
      <c r="Y178" s="93">
        <f>SUM('2:7'!Y178)</f>
        <v>0</v>
      </c>
      <c r="Z178" s="93">
        <f>SUM('2:7'!Z178)</f>
        <v>0</v>
      </c>
      <c r="AA178" s="93">
        <f>SUM('2:7'!AA178)</f>
        <v>0</v>
      </c>
      <c r="AB178" s="322">
        <v>0.65</v>
      </c>
      <c r="AC178" s="232">
        <f>AB178*G178</f>
        <v>0</v>
      </c>
      <c r="AD178" s="217"/>
      <c r="AE178" s="54"/>
      <c r="AF178" s="54"/>
      <c r="AG178" s="54"/>
      <c r="AH178" s="54"/>
      <c r="AI178" s="57"/>
      <c r="AJ178" s="57"/>
      <c r="AK178" s="57"/>
      <c r="AL178" s="216"/>
      <c r="AM178" s="54"/>
      <c r="AN178" s="216"/>
      <c r="AO178" s="216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270"/>
      <c r="B179" s="62" t="s">
        <v>54</v>
      </c>
      <c r="C179" s="16" t="s">
        <v>53</v>
      </c>
      <c r="D179" s="17">
        <v>5.03</v>
      </c>
      <c r="E179" s="17"/>
      <c r="F179" s="6"/>
      <c r="G179" s="93">
        <f>SUM('2:7'!G179)</f>
        <v>0</v>
      </c>
      <c r="H179" s="95">
        <f t="shared" si="31"/>
        <v>0</v>
      </c>
      <c r="I179" s="93">
        <f>SUM('2:7'!I179)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32"/>
        <v>0</v>
      </c>
      <c r="N179" s="93">
        <f>SUM('2:7'!N179)</f>
        <v>0</v>
      </c>
      <c r="O179" s="93">
        <f>SUM('2:7'!O179)</f>
        <v>0</v>
      </c>
      <c r="P179" s="93">
        <f>SUM('2:7'!P179)</f>
        <v>0</v>
      </c>
      <c r="Q179" s="93">
        <f>SUM('2:7'!Q179)</f>
        <v>0</v>
      </c>
      <c r="R179" s="93">
        <f>SUM('2:7'!R179)</f>
        <v>0</v>
      </c>
      <c r="S179" s="93">
        <f>SUM('2:7'!S179)</f>
        <v>0</v>
      </c>
      <c r="T179" s="93">
        <f>SUM('2:7'!T179)</f>
        <v>0</v>
      </c>
      <c r="U179" s="93">
        <f>SUM('2:7'!U179)</f>
        <v>0</v>
      </c>
      <c r="V179" s="196">
        <f t="shared" si="33"/>
        <v>0</v>
      </c>
      <c r="W179" s="33" t="str">
        <f t="shared" si="34"/>
        <v/>
      </c>
      <c r="X179" s="93">
        <f>SUM('2:7'!X179)</f>
        <v>0</v>
      </c>
      <c r="Y179" s="93">
        <f>SUM('2:7'!Y179)</f>
        <v>0</v>
      </c>
      <c r="Z179" s="93">
        <f>SUM('2:7'!Z179)</f>
        <v>0</v>
      </c>
      <c r="AA179" s="93">
        <f>SUM('2:7'!AA179)</f>
        <v>0</v>
      </c>
      <c r="AB179" s="309">
        <v>0.48</v>
      </c>
      <c r="AC179" s="232">
        <f t="shared" ref="AC179:AC198" si="35">AB179*G179</f>
        <v>0</v>
      </c>
      <c r="AD179" s="217"/>
      <c r="AE179" s="54"/>
      <c r="AF179" s="54"/>
      <c r="AG179" s="54"/>
      <c r="AH179" s="54"/>
      <c r="AI179" s="57"/>
      <c r="AJ179" s="57"/>
      <c r="AK179" s="57"/>
      <c r="AL179" s="54"/>
      <c r="AM179" s="54"/>
      <c r="AN179" s="216"/>
      <c r="AO179" s="54"/>
      <c r="AP179" s="216"/>
      <c r="AQ179" s="54"/>
      <c r="AR179" s="54"/>
      <c r="AS179" s="216"/>
      <c r="AT179" s="216"/>
      <c r="AU179" s="216"/>
      <c r="AV179" s="216"/>
      <c r="AW179" s="55"/>
      <c r="AX179" s="54"/>
      <c r="AY179" s="54"/>
      <c r="AZ179" s="54"/>
      <c r="BA179" s="54"/>
    </row>
    <row r="180" spans="1:53" ht="17.25">
      <c r="A180" s="271"/>
      <c r="B180" s="62" t="s">
        <v>54</v>
      </c>
      <c r="C180" s="16" t="s">
        <v>55</v>
      </c>
      <c r="D180" s="17">
        <v>5.03</v>
      </c>
      <c r="E180" s="17"/>
      <c r="F180" s="6"/>
      <c r="G180" s="93">
        <f>SUM('2:7'!G180)</f>
        <v>0</v>
      </c>
      <c r="H180" s="95">
        <f t="shared" si="31"/>
        <v>0</v>
      </c>
      <c r="I180" s="93">
        <f>SUM('2:7'!I180)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32"/>
        <v>0</v>
      </c>
      <c r="N180" s="93">
        <f>SUM('2:7'!N180)</f>
        <v>0</v>
      </c>
      <c r="O180" s="93">
        <f>SUM('2:7'!O180)</f>
        <v>0</v>
      </c>
      <c r="P180" s="93">
        <f>SUM('2:7'!P180)</f>
        <v>0</v>
      </c>
      <c r="Q180" s="93">
        <f>SUM('2:7'!Q180)</f>
        <v>0</v>
      </c>
      <c r="R180" s="93">
        <f>SUM('2:7'!R180)</f>
        <v>0</v>
      </c>
      <c r="S180" s="93">
        <f>SUM('2:7'!S180)</f>
        <v>0</v>
      </c>
      <c r="T180" s="93">
        <f>SUM('2:7'!T180)</f>
        <v>0</v>
      </c>
      <c r="U180" s="93">
        <f>SUM('2:7'!U180)</f>
        <v>0</v>
      </c>
      <c r="V180" s="196">
        <f t="shared" si="33"/>
        <v>0</v>
      </c>
      <c r="W180" s="33" t="str">
        <f t="shared" si="34"/>
        <v/>
      </c>
      <c r="X180" s="93">
        <f>SUM('2:7'!X180)</f>
        <v>0</v>
      </c>
      <c r="Y180" s="93">
        <f>SUM('2:7'!Y180)</f>
        <v>0</v>
      </c>
      <c r="Z180" s="93">
        <f>SUM('2:7'!Z180)</f>
        <v>0</v>
      </c>
      <c r="AA180" s="93">
        <f>SUM('2:7'!AA180)</f>
        <v>0</v>
      </c>
      <c r="AB180" s="309">
        <v>0.43</v>
      </c>
      <c r="AC180" s="232">
        <f t="shared" si="35"/>
        <v>0</v>
      </c>
      <c r="AD180" s="21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16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SUM('2:7'!G181)</f>
        <v>0</v>
      </c>
      <c r="H181" s="95">
        <f t="shared" si="31"/>
        <v>0</v>
      </c>
      <c r="I181" s="93">
        <f>SUM('2:7'!I181)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32"/>
        <v>0</v>
      </c>
      <c r="N181" s="93">
        <f>SUM('2:7'!N181)</f>
        <v>0</v>
      </c>
      <c r="O181" s="93">
        <f>SUM('2:7'!O181)</f>
        <v>0</v>
      </c>
      <c r="P181" s="93">
        <f>SUM('2:7'!P181)</f>
        <v>0</v>
      </c>
      <c r="Q181" s="93">
        <f>SUM('2:7'!Q181)</f>
        <v>0</v>
      </c>
      <c r="R181" s="93">
        <f>SUM('2:7'!R181)</f>
        <v>0</v>
      </c>
      <c r="S181" s="93">
        <f>SUM('2:7'!S181)</f>
        <v>0</v>
      </c>
      <c r="T181" s="93">
        <f>SUM('2:7'!T181)</f>
        <v>0</v>
      </c>
      <c r="U181" s="93">
        <f>SUM('2:7'!U181)</f>
        <v>0</v>
      </c>
      <c r="V181" s="196">
        <f t="shared" si="33"/>
        <v>0</v>
      </c>
      <c r="W181" s="33" t="str">
        <f t="shared" si="34"/>
        <v/>
      </c>
      <c r="X181" s="93">
        <f>SUM('2:7'!X181)</f>
        <v>0</v>
      </c>
      <c r="Y181" s="93">
        <f>SUM('2:7'!Y181)</f>
        <v>0</v>
      </c>
      <c r="Z181" s="93">
        <f>SUM('2:7'!Z181)</f>
        <v>0</v>
      </c>
      <c r="AA181" s="93">
        <f>SUM('2:7'!AA181)</f>
        <v>0</v>
      </c>
      <c r="AB181" s="309">
        <v>0.55000000000000004</v>
      </c>
      <c r="AC181" s="232">
        <f t="shared" si="35"/>
        <v>0</v>
      </c>
      <c r="AD181" s="21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SUM('2:7'!G182)</f>
        <v>0</v>
      </c>
      <c r="H182" s="95">
        <f t="shared" si="31"/>
        <v>0</v>
      </c>
      <c r="I182" s="93">
        <f>SUM('2:7'!I182)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32"/>
        <v>0</v>
      </c>
      <c r="N182" s="93">
        <f>SUM('2:7'!N182)</f>
        <v>0</v>
      </c>
      <c r="O182" s="93">
        <f>SUM('2:7'!O182)</f>
        <v>0</v>
      </c>
      <c r="P182" s="93">
        <f>SUM('2:7'!P182)</f>
        <v>0</v>
      </c>
      <c r="Q182" s="93">
        <f>SUM('2:7'!Q182)</f>
        <v>0</v>
      </c>
      <c r="R182" s="93">
        <f>SUM('2:7'!R182)</f>
        <v>0</v>
      </c>
      <c r="S182" s="93">
        <f>SUM('2:7'!S182)</f>
        <v>0</v>
      </c>
      <c r="T182" s="93">
        <f>SUM('2:7'!T182)</f>
        <v>0</v>
      </c>
      <c r="U182" s="93">
        <f>SUM('2:7'!U182)</f>
        <v>0</v>
      </c>
      <c r="V182" s="196">
        <f t="shared" si="33"/>
        <v>0</v>
      </c>
      <c r="W182" s="33" t="str">
        <f t="shared" si="34"/>
        <v/>
      </c>
      <c r="X182" s="93">
        <f>SUM('2:7'!X182)</f>
        <v>0</v>
      </c>
      <c r="Y182" s="93">
        <f>SUM('2:7'!Y182)</f>
        <v>0</v>
      </c>
      <c r="Z182" s="93">
        <f>SUM('2:7'!Z182)</f>
        <v>0</v>
      </c>
      <c r="AA182" s="93">
        <f>SUM('2:7'!AA182)</f>
        <v>0</v>
      </c>
      <c r="AB182" s="309">
        <v>0.52</v>
      </c>
      <c r="AC182" s="232">
        <f t="shared" si="35"/>
        <v>0</v>
      </c>
      <c r="AD182" s="21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SUM('2:7'!G183)</f>
        <v>0</v>
      </c>
      <c r="H183" s="95">
        <f t="shared" si="31"/>
        <v>0</v>
      </c>
      <c r="I183" s="93">
        <f>SUM('2:7'!I183)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32"/>
        <v>0</v>
      </c>
      <c r="N183" s="93">
        <f>SUM('2:7'!N183)</f>
        <v>0</v>
      </c>
      <c r="O183" s="93">
        <f>SUM('2:7'!O183)</f>
        <v>0</v>
      </c>
      <c r="P183" s="93">
        <f>SUM('2:7'!P183)</f>
        <v>0</v>
      </c>
      <c r="Q183" s="93">
        <f>SUM('2:7'!Q183)</f>
        <v>0</v>
      </c>
      <c r="R183" s="93">
        <f>SUM('2:7'!R183)</f>
        <v>0</v>
      </c>
      <c r="S183" s="93">
        <f>SUM('2:7'!S183)</f>
        <v>0</v>
      </c>
      <c r="T183" s="93">
        <f>SUM('2:7'!T183)</f>
        <v>0</v>
      </c>
      <c r="U183" s="93">
        <f>SUM('2:7'!U183)</f>
        <v>0</v>
      </c>
      <c r="V183" s="196">
        <f t="shared" si="33"/>
        <v>0</v>
      </c>
      <c r="W183" s="33" t="str">
        <f t="shared" si="34"/>
        <v/>
      </c>
      <c r="X183" s="93">
        <f>SUM('2:7'!X183)</f>
        <v>0</v>
      </c>
      <c r="Y183" s="93">
        <f>SUM('2:7'!Y183)</f>
        <v>0</v>
      </c>
      <c r="Z183" s="93">
        <f>SUM('2:7'!Z183)</f>
        <v>0</v>
      </c>
      <c r="AA183" s="93">
        <f>SUM('2:7'!AA183)</f>
        <v>0</v>
      </c>
      <c r="AB183" s="309">
        <v>0.55000000000000004</v>
      </c>
      <c r="AC183" s="232">
        <f t="shared" si="35"/>
        <v>0</v>
      </c>
      <c r="AD183" s="217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SUM('2:7'!G184)</f>
        <v>0</v>
      </c>
      <c r="H184" s="95">
        <f>D184*G184</f>
        <v>0</v>
      </c>
      <c r="I184" s="93">
        <f>SUM('2:7'!I184)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32"/>
        <v>0</v>
      </c>
      <c r="N184" s="93">
        <f>SUM('2:7'!N184)</f>
        <v>0</v>
      </c>
      <c r="O184" s="93">
        <f>SUM('2:7'!O184)</f>
        <v>0</v>
      </c>
      <c r="P184" s="93">
        <f>SUM('2:7'!P184)</f>
        <v>0</v>
      </c>
      <c r="Q184" s="93">
        <f>SUM('2:7'!Q184)</f>
        <v>0</v>
      </c>
      <c r="R184" s="93">
        <f>SUM('2:7'!R184)</f>
        <v>0</v>
      </c>
      <c r="S184" s="93">
        <f>SUM('2:7'!S184)</f>
        <v>0</v>
      </c>
      <c r="T184" s="93">
        <f>SUM('2:7'!T184)</f>
        <v>0</v>
      </c>
      <c r="U184" s="93">
        <f>SUM('2:7'!U184)</f>
        <v>0</v>
      </c>
      <c r="V184" s="196">
        <f t="shared" si="33"/>
        <v>0</v>
      </c>
      <c r="W184" s="33" t="str">
        <f t="shared" si="34"/>
        <v/>
      </c>
      <c r="X184" s="93">
        <f>SUM('2:7'!X184)</f>
        <v>0</v>
      </c>
      <c r="Y184" s="93">
        <f>SUM('2:7'!Y184)</f>
        <v>0</v>
      </c>
      <c r="Z184" s="93">
        <f>SUM('2:7'!Z184)</f>
        <v>0</v>
      </c>
      <c r="AA184" s="93">
        <f>SUM('2:7'!AA184)</f>
        <v>0</v>
      </c>
      <c r="AB184" s="309">
        <v>0.45</v>
      </c>
      <c r="AC184" s="232">
        <f t="shared" si="35"/>
        <v>0</v>
      </c>
      <c r="AD184" s="21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SUM('2:7'!G185)</f>
        <v>0</v>
      </c>
      <c r="H185" s="95">
        <f t="shared" ref="H185:H198" si="36">D185*G185</f>
        <v>0</v>
      </c>
      <c r="I185" s="93">
        <f>SUM('2:7'!I185)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32"/>
        <v>0</v>
      </c>
      <c r="N185" s="93">
        <f>SUM('2:7'!N185)</f>
        <v>0</v>
      </c>
      <c r="O185" s="93">
        <f>SUM('2:7'!O185)</f>
        <v>0</v>
      </c>
      <c r="P185" s="93">
        <f>SUM('2:7'!P185)</f>
        <v>0</v>
      </c>
      <c r="Q185" s="93">
        <f>SUM('2:7'!Q185)</f>
        <v>0</v>
      </c>
      <c r="R185" s="93">
        <f>SUM('2:7'!R185)</f>
        <v>0</v>
      </c>
      <c r="S185" s="93">
        <f>SUM('2:7'!S185)</f>
        <v>0</v>
      </c>
      <c r="T185" s="93">
        <f>SUM('2:7'!T185)</f>
        <v>0</v>
      </c>
      <c r="U185" s="93">
        <f>SUM('2:7'!U185)</f>
        <v>0</v>
      </c>
      <c r="V185" s="196">
        <f t="shared" si="33"/>
        <v>0</v>
      </c>
      <c r="W185" s="33" t="str">
        <f t="shared" si="34"/>
        <v/>
      </c>
      <c r="X185" s="93">
        <f>SUM('2:7'!X185)</f>
        <v>0</v>
      </c>
      <c r="Y185" s="93">
        <f>SUM('2:7'!Y185)</f>
        <v>0</v>
      </c>
      <c r="Z185" s="93">
        <f>SUM('2:7'!Z185)</f>
        <v>0</v>
      </c>
      <c r="AA185" s="93">
        <f>SUM('2:7'!AA185)</f>
        <v>0</v>
      </c>
      <c r="AB185" s="309">
        <v>0.45</v>
      </c>
      <c r="AC185" s="232">
        <f t="shared" si="35"/>
        <v>0</v>
      </c>
      <c r="AD185" s="21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27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SUM('2:7'!G186)</f>
        <v>0</v>
      </c>
      <c r="H186" s="95">
        <f t="shared" si="36"/>
        <v>0</v>
      </c>
      <c r="I186" s="93">
        <f>SUM('2:7'!I186)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32"/>
        <v>0</v>
      </c>
      <c r="N186" s="93">
        <f>SUM('2:7'!N186)</f>
        <v>0</v>
      </c>
      <c r="O186" s="93">
        <f>SUM('2:7'!O186)</f>
        <v>0</v>
      </c>
      <c r="P186" s="93">
        <f>SUM('2:7'!P186)</f>
        <v>0</v>
      </c>
      <c r="Q186" s="93">
        <f>SUM('2:7'!Q186)</f>
        <v>0</v>
      </c>
      <c r="R186" s="93">
        <f>SUM('2:7'!R186)</f>
        <v>0</v>
      </c>
      <c r="S186" s="93">
        <f>SUM('2:7'!S186)</f>
        <v>0</v>
      </c>
      <c r="T186" s="93">
        <f>SUM('2:7'!T186)</f>
        <v>0</v>
      </c>
      <c r="U186" s="93">
        <f>SUM('2:7'!U186)</f>
        <v>0</v>
      </c>
      <c r="V186" s="196">
        <f t="shared" si="33"/>
        <v>0</v>
      </c>
      <c r="W186" s="33" t="str">
        <f t="shared" si="34"/>
        <v/>
      </c>
      <c r="X186" s="93">
        <f>SUM('2:7'!X186)</f>
        <v>0</v>
      </c>
      <c r="Y186" s="93">
        <f>SUM('2:7'!Y186)</f>
        <v>0</v>
      </c>
      <c r="Z186" s="93">
        <f>SUM('2:7'!Z186)</f>
        <v>0</v>
      </c>
      <c r="AA186" s="93">
        <f>SUM('2:7'!AA186)</f>
        <v>0</v>
      </c>
      <c r="AB186" s="309">
        <v>0.61</v>
      </c>
      <c r="AC186" s="232">
        <f t="shared" si="35"/>
        <v>0</v>
      </c>
      <c r="AD186" s="217"/>
      <c r="AE186" s="54"/>
      <c r="AF186" s="54"/>
      <c r="AG186" s="54"/>
      <c r="AH186" s="54"/>
      <c r="AI186" s="57"/>
      <c r="AJ186" s="57"/>
      <c r="AK186" s="57"/>
      <c r="AL186" s="216"/>
      <c r="AM186" s="54"/>
      <c r="AN186" s="54"/>
      <c r="AO186" s="54"/>
      <c r="AP186" s="216"/>
      <c r="AQ186" s="216"/>
      <c r="AR186" s="216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27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SUM('2:7'!G187)</f>
        <v>0</v>
      </c>
      <c r="H187" s="95">
        <f t="shared" si="36"/>
        <v>0</v>
      </c>
      <c r="I187" s="93">
        <f>SUM('2:7'!I187)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32"/>
        <v>0</v>
      </c>
      <c r="N187" s="93">
        <f>SUM('2:7'!N187)</f>
        <v>0</v>
      </c>
      <c r="O187" s="93">
        <f>SUM('2:7'!O187)</f>
        <v>0</v>
      </c>
      <c r="P187" s="93">
        <f>SUM('2:7'!P187)</f>
        <v>0</v>
      </c>
      <c r="Q187" s="93">
        <f>SUM('2:7'!Q187)</f>
        <v>0</v>
      </c>
      <c r="R187" s="93">
        <f>SUM('2:7'!R187)</f>
        <v>0</v>
      </c>
      <c r="S187" s="93">
        <f>SUM('2:7'!S187)</f>
        <v>0</v>
      </c>
      <c r="T187" s="93">
        <f>SUM('2:7'!T187)</f>
        <v>0</v>
      </c>
      <c r="U187" s="93">
        <f>SUM('2:7'!U187)</f>
        <v>0</v>
      </c>
      <c r="V187" s="196">
        <f t="shared" si="33"/>
        <v>0</v>
      </c>
      <c r="W187" s="33" t="str">
        <f t="shared" si="34"/>
        <v/>
      </c>
      <c r="X187" s="93">
        <f>SUM('2:7'!X187)</f>
        <v>0</v>
      </c>
      <c r="Y187" s="93">
        <f>SUM('2:7'!Y187)</f>
        <v>0</v>
      </c>
      <c r="Z187" s="93">
        <f>SUM('2:7'!Z187)</f>
        <v>0</v>
      </c>
      <c r="AA187" s="93">
        <f>SUM('2:7'!AA187)</f>
        <v>0</v>
      </c>
      <c r="AB187" s="309">
        <v>0.61</v>
      </c>
      <c r="AC187" s="232">
        <f t="shared" si="35"/>
        <v>0</v>
      </c>
      <c r="AD187" s="217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272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SUM('2:7'!G188)</f>
        <v>0</v>
      </c>
      <c r="H188" s="95">
        <f t="shared" si="36"/>
        <v>0</v>
      </c>
      <c r="I188" s="93">
        <f>SUM('2:7'!I188)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32"/>
        <v>0</v>
      </c>
      <c r="N188" s="93">
        <f>SUM('2:7'!N188)</f>
        <v>0</v>
      </c>
      <c r="O188" s="93">
        <f>SUM('2:7'!O188)</f>
        <v>0</v>
      </c>
      <c r="P188" s="93">
        <f>SUM('2:7'!P188)</f>
        <v>0</v>
      </c>
      <c r="Q188" s="93">
        <f>SUM('2:7'!Q188)</f>
        <v>0</v>
      </c>
      <c r="R188" s="93">
        <f>SUM('2:7'!R188)</f>
        <v>0</v>
      </c>
      <c r="S188" s="93">
        <f>SUM('2:7'!S188)</f>
        <v>0</v>
      </c>
      <c r="T188" s="93">
        <f>SUM('2:7'!T188)</f>
        <v>0</v>
      </c>
      <c r="U188" s="93">
        <f>SUM('2:7'!U188)</f>
        <v>0</v>
      </c>
      <c r="V188" s="196">
        <f t="shared" si="33"/>
        <v>0</v>
      </c>
      <c r="W188" s="33" t="str">
        <f t="shared" si="34"/>
        <v/>
      </c>
      <c r="X188" s="93">
        <f>SUM('2:7'!X188)</f>
        <v>0</v>
      </c>
      <c r="Y188" s="93">
        <f>SUM('2:7'!Y188)</f>
        <v>0</v>
      </c>
      <c r="Z188" s="93">
        <f>SUM('2:7'!Z188)</f>
        <v>0</v>
      </c>
      <c r="AA188" s="93">
        <f>SUM('2:7'!AA188)</f>
        <v>0</v>
      </c>
      <c r="AB188" s="309">
        <v>0.43</v>
      </c>
      <c r="AC188" s="232">
        <f t="shared" si="35"/>
        <v>0</v>
      </c>
      <c r="AD188" s="21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SUM('2:7'!G189)</f>
        <v>0</v>
      </c>
      <c r="H189" s="95">
        <f t="shared" si="36"/>
        <v>0</v>
      </c>
      <c r="I189" s="93">
        <f>SUM('2:7'!I189)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32"/>
        <v>0</v>
      </c>
      <c r="N189" s="93">
        <f>SUM('2:7'!N189)</f>
        <v>0</v>
      </c>
      <c r="O189" s="93">
        <f>SUM('2:7'!O189)</f>
        <v>0</v>
      </c>
      <c r="P189" s="93">
        <f>SUM('2:7'!P189)</f>
        <v>0</v>
      </c>
      <c r="Q189" s="93">
        <f>SUM('2:7'!Q189)</f>
        <v>0</v>
      </c>
      <c r="R189" s="93">
        <f>SUM('2:7'!R189)</f>
        <v>0</v>
      </c>
      <c r="S189" s="93">
        <f>SUM('2:7'!S189)</f>
        <v>0</v>
      </c>
      <c r="T189" s="93">
        <f>SUM('2:7'!T189)</f>
        <v>0</v>
      </c>
      <c r="U189" s="93">
        <f>SUM('2:7'!U189)</f>
        <v>0</v>
      </c>
      <c r="V189" s="196">
        <f t="shared" si="33"/>
        <v>0</v>
      </c>
      <c r="W189" s="33" t="str">
        <f t="shared" si="34"/>
        <v/>
      </c>
      <c r="X189" s="93">
        <f>SUM('2:7'!X189)</f>
        <v>0</v>
      </c>
      <c r="Y189" s="93">
        <f>SUM('2:7'!Y189)</f>
        <v>0</v>
      </c>
      <c r="Z189" s="93">
        <f>SUM('2:7'!Z189)</f>
        <v>0</v>
      </c>
      <c r="AA189" s="93">
        <f>SUM('2:7'!AA189)</f>
        <v>0</v>
      </c>
      <c r="AB189" s="309">
        <v>0.43</v>
      </c>
      <c r="AC189" s="232">
        <f t="shared" si="35"/>
        <v>0</v>
      </c>
      <c r="AD189" s="21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270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SUM('2:7'!G190)</f>
        <v>0</v>
      </c>
      <c r="H190" s="95">
        <f t="shared" si="36"/>
        <v>0</v>
      </c>
      <c r="I190" s="93">
        <f>SUM('2:7'!I190)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7">IF(ISERROR(I190-K190),"",I190-K190)</f>
        <v>0</v>
      </c>
      <c r="N190" s="93">
        <f>SUM('2:7'!N190)</f>
        <v>0</v>
      </c>
      <c r="O190" s="93">
        <f>SUM('2:7'!O190)</f>
        <v>0</v>
      </c>
      <c r="P190" s="93">
        <f>SUM('2:7'!P190)</f>
        <v>0</v>
      </c>
      <c r="Q190" s="93">
        <f>SUM('2:7'!Q190)</f>
        <v>0</v>
      </c>
      <c r="R190" s="93">
        <f>SUM('2:7'!R190)</f>
        <v>0</v>
      </c>
      <c r="S190" s="93">
        <f>SUM('2:7'!S190)</f>
        <v>0</v>
      </c>
      <c r="T190" s="93">
        <f>SUM('2:7'!T190)</f>
        <v>0</v>
      </c>
      <c r="U190" s="93">
        <f>SUM('2:7'!U190)</f>
        <v>0</v>
      </c>
      <c r="V190" s="196">
        <f>SUM(X190:AA190)</f>
        <v>0</v>
      </c>
      <c r="W190" s="33" t="str">
        <f>IF(ISERROR(V190/G190),"",V190/G190)</f>
        <v/>
      </c>
      <c r="X190" s="93">
        <f>SUM('2:7'!X190)</f>
        <v>0</v>
      </c>
      <c r="Y190" s="93">
        <f>SUM('2:7'!Y190)</f>
        <v>0</v>
      </c>
      <c r="Z190" s="93">
        <f>SUM('2:7'!Z190)</f>
        <v>0</v>
      </c>
      <c r="AA190" s="93">
        <f>SUM('2:7'!AA190)</f>
        <v>0</v>
      </c>
      <c r="AB190" s="309">
        <v>0.55000000000000004</v>
      </c>
      <c r="AC190" s="232">
        <f t="shared" si="35"/>
        <v>0</v>
      </c>
      <c r="AD190" s="21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27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SUM('2:7'!G191)</f>
        <v>0</v>
      </c>
      <c r="H191" s="95">
        <f t="shared" si="36"/>
        <v>0</v>
      </c>
      <c r="I191" s="93">
        <f>SUM('2:7'!I191)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7"/>
        <v>0</v>
      </c>
      <c r="N191" s="93">
        <f>SUM('2:7'!N191)</f>
        <v>0</v>
      </c>
      <c r="O191" s="93">
        <f>SUM('2:7'!O191)</f>
        <v>0</v>
      </c>
      <c r="P191" s="93">
        <f>SUM('2:7'!P191)</f>
        <v>0</v>
      </c>
      <c r="Q191" s="93">
        <f>SUM('2:7'!Q191)</f>
        <v>0</v>
      </c>
      <c r="R191" s="93">
        <f>SUM('2:7'!R191)</f>
        <v>0</v>
      </c>
      <c r="S191" s="93">
        <f>SUM('2:7'!S191)</f>
        <v>0</v>
      </c>
      <c r="T191" s="93">
        <f>SUM('2:7'!T191)</f>
        <v>0</v>
      </c>
      <c r="U191" s="93">
        <f>SUM('2:7'!U191)</f>
        <v>0</v>
      </c>
      <c r="V191" s="196">
        <f>SUM(X191:AA191)</f>
        <v>0</v>
      </c>
      <c r="W191" s="33" t="str">
        <f>IF(ISERROR(V191/G191),"",V191/G191)</f>
        <v/>
      </c>
      <c r="X191" s="93">
        <f>SUM('2:7'!X191)</f>
        <v>0</v>
      </c>
      <c r="Y191" s="93">
        <f>SUM('2:7'!Y191)</f>
        <v>0</v>
      </c>
      <c r="Z191" s="93">
        <f>SUM('2:7'!Z191)</f>
        <v>0</v>
      </c>
      <c r="AA191" s="93">
        <f>SUM('2:7'!AA191)</f>
        <v>0</v>
      </c>
      <c r="AB191" s="309">
        <v>0.45</v>
      </c>
      <c r="AC191" s="232">
        <f t="shared" si="35"/>
        <v>0</v>
      </c>
      <c r="AD191" s="21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27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SUM('2:7'!G192)</f>
        <v>0</v>
      </c>
      <c r="H192" s="95">
        <f t="shared" si="36"/>
        <v>0</v>
      </c>
      <c r="I192" s="93">
        <f>SUM('2:7'!I192)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7"/>
        <v>0</v>
      </c>
      <c r="N192" s="93">
        <f>SUM('2:7'!N192)</f>
        <v>0</v>
      </c>
      <c r="O192" s="93">
        <f>SUM('2:7'!O192)</f>
        <v>0</v>
      </c>
      <c r="P192" s="93">
        <f>SUM('2:7'!P192)</f>
        <v>0</v>
      </c>
      <c r="Q192" s="93">
        <f>SUM('2:7'!Q192)</f>
        <v>0</v>
      </c>
      <c r="R192" s="93">
        <f>SUM('2:7'!R192)</f>
        <v>0</v>
      </c>
      <c r="S192" s="93">
        <f>SUM('2:7'!S192)</f>
        <v>0</v>
      </c>
      <c r="T192" s="93">
        <f>SUM('2:7'!T192)</f>
        <v>0</v>
      </c>
      <c r="U192" s="93">
        <f>SUM('2:7'!U192)</f>
        <v>0</v>
      </c>
      <c r="V192" s="196">
        <f>SUM(X192:AA192)</f>
        <v>0</v>
      </c>
      <c r="W192" s="33" t="str">
        <f>IF(ISERROR(V192/G192),"",V192/G192)</f>
        <v/>
      </c>
      <c r="X192" s="93">
        <f>SUM('2:7'!X192)</f>
        <v>0</v>
      </c>
      <c r="Y192" s="93">
        <f>SUM('2:7'!Y192)</f>
        <v>0</v>
      </c>
      <c r="Z192" s="93">
        <f>SUM('2:7'!Z192)</f>
        <v>0</v>
      </c>
      <c r="AA192" s="93">
        <f>SUM('2:7'!AA192)</f>
        <v>0</v>
      </c>
      <c r="AB192" s="309">
        <v>0.45</v>
      </c>
      <c r="AC192" s="232">
        <f t="shared" si="35"/>
        <v>0</v>
      </c>
      <c r="AD192" s="21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270">
        <v>30100003</v>
      </c>
      <c r="B193" s="137" t="s">
        <v>198</v>
      </c>
      <c r="C193" s="207" t="s">
        <v>190</v>
      </c>
      <c r="D193" s="107">
        <v>4.8</v>
      </c>
      <c r="E193" s="17"/>
      <c r="F193" s="6"/>
      <c r="G193" s="93">
        <f>SUM('2:7'!G193)</f>
        <v>0</v>
      </c>
      <c r="H193" s="95">
        <f t="shared" si="36"/>
        <v>0</v>
      </c>
      <c r="I193" s="93">
        <f>SUM('2:7'!I193)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7"/>
        <v>0</v>
      </c>
      <c r="N193" s="93">
        <f>SUM('2:7'!N193)</f>
        <v>0</v>
      </c>
      <c r="O193" s="93">
        <f>SUM('2:7'!O193)</f>
        <v>0</v>
      </c>
      <c r="P193" s="93">
        <f>SUM('2:7'!P193)</f>
        <v>0</v>
      </c>
      <c r="Q193" s="93">
        <f>SUM('2:7'!Q193)</f>
        <v>0</v>
      </c>
      <c r="R193" s="93">
        <f>SUM('2:7'!R193)</f>
        <v>0</v>
      </c>
      <c r="S193" s="93">
        <f>SUM('2:7'!S193)</f>
        <v>0</v>
      </c>
      <c r="T193" s="93">
        <f>SUM('2:7'!T193)</f>
        <v>0</v>
      </c>
      <c r="U193" s="93">
        <f>SUM('2:7'!U193)</f>
        <v>0</v>
      </c>
      <c r="V193" s="196">
        <f>SUM(X193:AA193)</f>
        <v>0</v>
      </c>
      <c r="W193" s="33" t="str">
        <f>IF(ISERROR(V193/G193),"",V193/G193)</f>
        <v/>
      </c>
      <c r="X193" s="93">
        <f>SUM('2:7'!X193)</f>
        <v>0</v>
      </c>
      <c r="Y193" s="93">
        <f>SUM('2:7'!Y193)</f>
        <v>0</v>
      </c>
      <c r="Z193" s="93">
        <f>SUM('2:7'!Z193)</f>
        <v>0</v>
      </c>
      <c r="AA193" s="93">
        <f>SUM('2:7'!AA193)</f>
        <v>0</v>
      </c>
      <c r="AB193" s="309">
        <v>0.95</v>
      </c>
      <c r="AC193" s="232">
        <f t="shared" si="35"/>
        <v>0</v>
      </c>
      <c r="AD193" s="21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270">
        <v>30100004</v>
      </c>
      <c r="B194" s="137" t="s">
        <v>198</v>
      </c>
      <c r="C194" s="207" t="s">
        <v>187</v>
      </c>
      <c r="D194" s="107">
        <v>4.8</v>
      </c>
      <c r="E194" s="17"/>
      <c r="F194" s="13"/>
      <c r="G194" s="93">
        <f>SUM('2:7'!G194)</f>
        <v>0</v>
      </c>
      <c r="H194" s="95">
        <f t="shared" si="36"/>
        <v>0</v>
      </c>
      <c r="I194" s="93">
        <f>SUM('2:7'!I194)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7"/>
        <v>0</v>
      </c>
      <c r="N194" s="93">
        <f>SUM('2:7'!N194)</f>
        <v>0</v>
      </c>
      <c r="O194" s="93">
        <f>SUM('2:7'!O194)</f>
        <v>0</v>
      </c>
      <c r="P194" s="93">
        <f>SUM('2:7'!P194)</f>
        <v>0</v>
      </c>
      <c r="Q194" s="93">
        <f>SUM('2:7'!Q194)</f>
        <v>0</v>
      </c>
      <c r="R194" s="93">
        <f>SUM('2:7'!R194)</f>
        <v>0</v>
      </c>
      <c r="S194" s="93">
        <f>SUM('2:7'!S194)</f>
        <v>0</v>
      </c>
      <c r="T194" s="93">
        <f>SUM('2:7'!T194)</f>
        <v>0</v>
      </c>
      <c r="U194" s="93">
        <f>SUM('2:7'!U194)</f>
        <v>0</v>
      </c>
      <c r="V194" s="196">
        <f>SUM(X194:AA194)</f>
        <v>0</v>
      </c>
      <c r="W194" s="33" t="str">
        <f>IF(ISERROR(V194/G194),"",V194/G194)</f>
        <v/>
      </c>
      <c r="X194" s="93">
        <f>SUM('2:7'!X194)</f>
        <v>0</v>
      </c>
      <c r="Y194" s="93">
        <f>SUM('2:7'!Y194)</f>
        <v>0</v>
      </c>
      <c r="Z194" s="93">
        <f>SUM('2:7'!Z194)</f>
        <v>0</v>
      </c>
      <c r="AA194" s="93">
        <f>SUM('2:7'!AA194)</f>
        <v>0</v>
      </c>
      <c r="AB194" s="309">
        <v>0.95</v>
      </c>
      <c r="AC194" s="232">
        <f t="shared" si="35"/>
        <v>0</v>
      </c>
      <c r="AD194" s="21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270">
        <v>30100006</v>
      </c>
      <c r="B195" s="137" t="s">
        <v>198</v>
      </c>
      <c r="C195" s="207" t="s">
        <v>179</v>
      </c>
      <c r="D195" s="107">
        <v>4.8</v>
      </c>
      <c r="E195" s="17"/>
      <c r="F195" s="13"/>
      <c r="G195" s="93">
        <f>SUM('2:7'!G195)</f>
        <v>0</v>
      </c>
      <c r="H195" s="95">
        <f t="shared" si="36"/>
        <v>0</v>
      </c>
      <c r="I195" s="93">
        <f>SUM('2:7'!I195)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7"/>
        <v>0</v>
      </c>
      <c r="N195" s="93">
        <f>SUM('2:7'!N195)</f>
        <v>0</v>
      </c>
      <c r="O195" s="93">
        <f>SUM('2:7'!O195)</f>
        <v>0</v>
      </c>
      <c r="P195" s="93">
        <f>SUM('2:7'!P195)</f>
        <v>0</v>
      </c>
      <c r="Q195" s="93">
        <f>SUM('2:7'!Q195)</f>
        <v>0</v>
      </c>
      <c r="R195" s="93">
        <f>SUM('2:7'!R195)</f>
        <v>0</v>
      </c>
      <c r="S195" s="93">
        <f>SUM('2:7'!S195)</f>
        <v>0</v>
      </c>
      <c r="T195" s="93">
        <f>SUM('2:7'!T195)</f>
        <v>0</v>
      </c>
      <c r="U195" s="93">
        <f>SUM('2:7'!U195)</f>
        <v>0</v>
      </c>
      <c r="V195" s="196"/>
      <c r="W195" s="33"/>
      <c r="X195" s="93">
        <f>SUM('2:7'!X195)</f>
        <v>0</v>
      </c>
      <c r="Y195" s="93">
        <f>SUM('2:7'!Y195)</f>
        <v>0</v>
      </c>
      <c r="Z195" s="93">
        <f>SUM('2:7'!Z195)</f>
        <v>0</v>
      </c>
      <c r="AA195" s="93">
        <f>SUM('2:7'!AA195)</f>
        <v>0</v>
      </c>
      <c r="AB195" s="309">
        <v>0.95</v>
      </c>
      <c r="AC195" s="232">
        <f t="shared" si="35"/>
        <v>0</v>
      </c>
      <c r="AD195" s="21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270">
        <v>30100005</v>
      </c>
      <c r="B196" s="137" t="s">
        <v>198</v>
      </c>
      <c r="C196" s="207" t="s">
        <v>199</v>
      </c>
      <c r="D196" s="107">
        <v>4.8</v>
      </c>
      <c r="E196" s="17"/>
      <c r="F196" s="13"/>
      <c r="G196" s="93">
        <f>SUM('2:7'!G196)</f>
        <v>0</v>
      </c>
      <c r="H196" s="95">
        <f t="shared" si="36"/>
        <v>0</v>
      </c>
      <c r="I196" s="93">
        <f>SUM('2:7'!I196)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7"/>
        <v>0</v>
      </c>
      <c r="N196" s="93">
        <f>SUM('2:7'!N196)</f>
        <v>0</v>
      </c>
      <c r="O196" s="93">
        <f>SUM('2:7'!O196)</f>
        <v>0</v>
      </c>
      <c r="P196" s="93">
        <f>SUM('2:7'!P196)</f>
        <v>0</v>
      </c>
      <c r="Q196" s="93">
        <f>SUM('2:7'!Q196)</f>
        <v>0</v>
      </c>
      <c r="R196" s="93">
        <f>SUM('2:7'!R196)</f>
        <v>0</v>
      </c>
      <c r="S196" s="93">
        <f>SUM('2:7'!S196)</f>
        <v>0</v>
      </c>
      <c r="T196" s="93">
        <f>SUM('2:7'!T196)</f>
        <v>0</v>
      </c>
      <c r="U196" s="93">
        <f>SUM('2:7'!U196)</f>
        <v>0</v>
      </c>
      <c r="V196" s="196"/>
      <c r="W196" s="33"/>
      <c r="X196" s="93">
        <f>SUM('2:7'!X196)</f>
        <v>0</v>
      </c>
      <c r="Y196" s="93">
        <f>SUM('2:7'!Y196)</f>
        <v>0</v>
      </c>
      <c r="Z196" s="93">
        <f>SUM('2:7'!Z196)</f>
        <v>0</v>
      </c>
      <c r="AA196" s="93">
        <f>SUM('2:7'!AA196)</f>
        <v>0</v>
      </c>
      <c r="AB196" s="309">
        <v>0.95</v>
      </c>
      <c r="AC196" s="232">
        <f t="shared" si="35"/>
        <v>0</v>
      </c>
      <c r="AD196" s="217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270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SUM('2:7'!G197)</f>
        <v>0</v>
      </c>
      <c r="H197" s="95">
        <f t="shared" si="36"/>
        <v>0</v>
      </c>
      <c r="I197" s="93">
        <f>SUM('2:7'!I197)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7"/>
        <v>0</v>
      </c>
      <c r="N197" s="93">
        <f>SUM('2:7'!N197)</f>
        <v>0</v>
      </c>
      <c r="O197" s="93">
        <f>SUM('2:7'!O197)</f>
        <v>0</v>
      </c>
      <c r="P197" s="93">
        <f>SUM('2:7'!P197)</f>
        <v>0</v>
      </c>
      <c r="Q197" s="93">
        <f>SUM('2:7'!Q197)</f>
        <v>0</v>
      </c>
      <c r="R197" s="93">
        <f>SUM('2:7'!R197)</f>
        <v>0</v>
      </c>
      <c r="S197" s="93">
        <f>SUM('2:7'!S197)</f>
        <v>0</v>
      </c>
      <c r="T197" s="93">
        <f>SUM('2:7'!T197)</f>
        <v>0</v>
      </c>
      <c r="U197" s="93">
        <f>SUM('2:7'!U197)</f>
        <v>0</v>
      </c>
      <c r="V197" s="196"/>
      <c r="W197" s="33"/>
      <c r="X197" s="93">
        <f>SUM('2:7'!X197)</f>
        <v>0</v>
      </c>
      <c r="Y197" s="93">
        <f>SUM('2:7'!Y197)</f>
        <v>0</v>
      </c>
      <c r="Z197" s="93">
        <f>SUM('2:7'!Z197)</f>
        <v>0</v>
      </c>
      <c r="AA197" s="93">
        <f>SUM('2:7'!AA197)</f>
        <v>0</v>
      </c>
      <c r="AB197" s="309">
        <v>0.44</v>
      </c>
      <c r="AC197" s="232">
        <f t="shared" si="35"/>
        <v>0</v>
      </c>
      <c r="AD197" s="21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SUM('2:7'!G198)</f>
        <v>0</v>
      </c>
      <c r="H198" s="95">
        <f t="shared" si="36"/>
        <v>0</v>
      </c>
      <c r="I198" s="93">
        <f>SUM('2:7'!I198)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7"/>
        <v>0</v>
      </c>
      <c r="N198" s="93">
        <f>SUM('2:7'!N198)</f>
        <v>0</v>
      </c>
      <c r="O198" s="93">
        <f>SUM('2:7'!O198)</f>
        <v>0</v>
      </c>
      <c r="P198" s="93">
        <f>SUM('2:7'!P198)</f>
        <v>0</v>
      </c>
      <c r="Q198" s="93">
        <f>SUM('2:7'!Q198)</f>
        <v>0</v>
      </c>
      <c r="R198" s="93">
        <f>SUM('2:7'!R198)</f>
        <v>0</v>
      </c>
      <c r="S198" s="93">
        <f>SUM('2:7'!S198)</f>
        <v>0</v>
      </c>
      <c r="T198" s="93">
        <f>SUM('2:7'!T198)</f>
        <v>0</v>
      </c>
      <c r="U198" s="93">
        <f>SUM('2:7'!U198)</f>
        <v>0</v>
      </c>
      <c r="V198" s="196"/>
      <c r="W198" s="33"/>
      <c r="X198" s="93">
        <f>SUM('2:7'!X198)</f>
        <v>0</v>
      </c>
      <c r="Y198" s="93">
        <f>SUM('2:7'!Y198)</f>
        <v>0</v>
      </c>
      <c r="Z198" s="93">
        <f>SUM('2:7'!Z198)</f>
        <v>0</v>
      </c>
      <c r="AA198" s="93">
        <f>SUM('2:7'!AA198)</f>
        <v>0</v>
      </c>
      <c r="AB198" s="309">
        <v>0.44</v>
      </c>
      <c r="AC198" s="232">
        <f t="shared" si="35"/>
        <v>0</v>
      </c>
      <c r="AD198" s="217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718" t="s">
        <v>70</v>
      </c>
      <c r="B199" s="719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8">SUM(M178:M198)</f>
        <v>0</v>
      </c>
      <c r="N199" s="30">
        <f t="shared" si="38"/>
        <v>0</v>
      </c>
      <c r="O199" s="34">
        <f t="shared" si="38"/>
        <v>0</v>
      </c>
      <c r="P199" s="34">
        <f t="shared" si="38"/>
        <v>0</v>
      </c>
      <c r="Q199" s="34">
        <f t="shared" si="38"/>
        <v>0</v>
      </c>
      <c r="R199" s="34">
        <f t="shared" si="38"/>
        <v>0</v>
      </c>
      <c r="S199" s="34">
        <f t="shared" si="38"/>
        <v>0</v>
      </c>
      <c r="T199" s="34">
        <f t="shared" si="38"/>
        <v>0</v>
      </c>
      <c r="U199" s="34">
        <f t="shared" si="38"/>
        <v>0</v>
      </c>
      <c r="V199" s="196">
        <f t="shared" si="38"/>
        <v>0</v>
      </c>
      <c r="W199" s="33">
        <f t="shared" si="38"/>
        <v>0</v>
      </c>
      <c r="X199" s="92">
        <f t="shared" si="38"/>
        <v>0</v>
      </c>
      <c r="Y199" s="92">
        <f t="shared" si="38"/>
        <v>0</v>
      </c>
      <c r="Z199" s="92">
        <f t="shared" si="38"/>
        <v>0</v>
      </c>
      <c r="AA199" s="92">
        <f t="shared" si="38"/>
        <v>0</v>
      </c>
      <c r="AB199" s="87"/>
      <c r="AC199" s="91">
        <f>SUM(AC178:AC198)</f>
        <v>0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27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SUM('2:7'!G200)</f>
        <v>0</v>
      </c>
      <c r="H200" s="212">
        <f t="shared" ref="H200:H256" si="39">D200*G200</f>
        <v>0</v>
      </c>
      <c r="I200" s="93">
        <f>SUM('2:7'!I200)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SUM('2:7'!N200)</f>
        <v>0</v>
      </c>
      <c r="O200" s="93">
        <f>SUM('2:7'!O200)</f>
        <v>0</v>
      </c>
      <c r="P200" s="93">
        <f>SUM('2:7'!P200)</f>
        <v>0</v>
      </c>
      <c r="Q200" s="93">
        <f>SUM('2:7'!Q200)</f>
        <v>0</v>
      </c>
      <c r="R200" s="93">
        <f>SUM('2:7'!R200)</f>
        <v>0</v>
      </c>
      <c r="S200" s="93">
        <f>SUM('2:7'!S200)</f>
        <v>0</v>
      </c>
      <c r="T200" s="93">
        <f>SUM('2:7'!T200)</f>
        <v>0</v>
      </c>
      <c r="U200" s="93">
        <f>SUM('2:7'!U200)</f>
        <v>0</v>
      </c>
      <c r="V200" s="196">
        <f>SUM(X200:AA200)</f>
        <v>0</v>
      </c>
      <c r="W200" s="33" t="str">
        <f>IF(ISERROR(V200/G200),"",V200/G200)</f>
        <v/>
      </c>
      <c r="X200" s="93">
        <f>SUM('2:7'!X200)</f>
        <v>0</v>
      </c>
      <c r="Y200" s="93">
        <f>SUM('2:7'!Y200)</f>
        <v>0</v>
      </c>
      <c r="Z200" s="93">
        <f>SUM('2:7'!Z200)</f>
        <v>0</v>
      </c>
      <c r="AA200" s="93">
        <f>SUM('2:7'!AA200)</f>
        <v>0</v>
      </c>
      <c r="AB200" s="309">
        <v>0.19</v>
      </c>
      <c r="AC200" s="232">
        <f t="shared" ref="AC200:AC256" si="40">AB200*G200</f>
        <v>0</v>
      </c>
      <c r="AD200" s="21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270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SUM('2:7'!G201)</f>
        <v>0</v>
      </c>
      <c r="H201" s="212">
        <f t="shared" si="39"/>
        <v>0</v>
      </c>
      <c r="I201" s="93">
        <f>SUM('2:7'!I201)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309">
        <v>0.19</v>
      </c>
      <c r="AC201" s="232">
        <f t="shared" si="40"/>
        <v>0</v>
      </c>
      <c r="AD201" s="21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7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SUM('2:7'!G202)</f>
        <v>0</v>
      </c>
      <c r="H202" s="212">
        <f t="shared" si="39"/>
        <v>0</v>
      </c>
      <c r="I202" s="93">
        <f>SUM('2:7'!I202)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SUM('2:7'!N202)</f>
        <v>0</v>
      </c>
      <c r="O202" s="93">
        <f>SUM('2:7'!O202)</f>
        <v>0</v>
      </c>
      <c r="P202" s="93">
        <f>SUM('2:7'!P202)</f>
        <v>0</v>
      </c>
      <c r="Q202" s="93">
        <f>SUM('2:7'!Q202)</f>
        <v>0</v>
      </c>
      <c r="R202" s="93">
        <f>SUM('2:7'!R202)</f>
        <v>0</v>
      </c>
      <c r="S202" s="93">
        <f>SUM('2:7'!S202)</f>
        <v>0</v>
      </c>
      <c r="T202" s="93">
        <f>SUM('2:7'!T202)</f>
        <v>0</v>
      </c>
      <c r="U202" s="93">
        <f>SUM('2:7'!U202)</f>
        <v>0</v>
      </c>
      <c r="V202" s="196">
        <f>SUM(X202:AA202)</f>
        <v>0</v>
      </c>
      <c r="W202" s="33" t="str">
        <f>IF(ISERROR(V202/G202),"",V202/G202)</f>
        <v/>
      </c>
      <c r="X202" s="93">
        <f>SUM('2:7'!X202)</f>
        <v>0</v>
      </c>
      <c r="Y202" s="93">
        <f>SUM('2:7'!Y202)</f>
        <v>0</v>
      </c>
      <c r="Z202" s="93">
        <f>SUM('2:7'!Z202)</f>
        <v>0</v>
      </c>
      <c r="AA202" s="93">
        <f>SUM('2:7'!AA202)</f>
        <v>0</v>
      </c>
      <c r="AB202" s="309">
        <v>0.19</v>
      </c>
      <c r="AC202" s="232">
        <f t="shared" si="40"/>
        <v>0</v>
      </c>
      <c r="AD202" s="217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27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SUM('2:7'!G203)</f>
        <v>0</v>
      </c>
      <c r="H203" s="212">
        <f t="shared" si="39"/>
        <v>0</v>
      </c>
      <c r="I203" s="93">
        <f>SUM('2:7'!I203)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SUM('2:7'!N203)</f>
        <v>0</v>
      </c>
      <c r="O203" s="93">
        <f>SUM('2:7'!O203)</f>
        <v>0</v>
      </c>
      <c r="P203" s="93">
        <f>SUM('2:7'!P203)</f>
        <v>0</v>
      </c>
      <c r="Q203" s="93">
        <f>SUM('2:7'!Q203)</f>
        <v>0</v>
      </c>
      <c r="R203" s="93">
        <f>SUM('2:7'!R203)</f>
        <v>0</v>
      </c>
      <c r="S203" s="93">
        <f>SUM('2:7'!S203)</f>
        <v>0</v>
      </c>
      <c r="T203" s="93">
        <f>SUM('2:7'!T203)</f>
        <v>0</v>
      </c>
      <c r="U203" s="93">
        <f>SUM('2:7'!U203)</f>
        <v>0</v>
      </c>
      <c r="V203" s="196">
        <f>SUM(X203:AA203)</f>
        <v>0</v>
      </c>
      <c r="W203" s="33" t="str">
        <f>IF(ISERROR(V203/G203),"",V203/G203)</f>
        <v/>
      </c>
      <c r="X203" s="93">
        <f>SUM('2:7'!X203)</f>
        <v>0</v>
      </c>
      <c r="Y203" s="93">
        <f>SUM('2:7'!Y203)</f>
        <v>0</v>
      </c>
      <c r="Z203" s="93">
        <f>SUM('2:7'!Z203)</f>
        <v>0</v>
      </c>
      <c r="AA203" s="93">
        <f>SUM('2:7'!AA203)</f>
        <v>0</v>
      </c>
      <c r="AB203" s="309">
        <v>0.19</v>
      </c>
      <c r="AC203" s="232">
        <f t="shared" si="40"/>
        <v>0</v>
      </c>
      <c r="AD203" s="217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27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SUM('2:7'!G204)</f>
        <v>0</v>
      </c>
      <c r="H204" s="250">
        <f t="shared" si="39"/>
        <v>0</v>
      </c>
      <c r="I204" s="93">
        <f>SUM('2:7'!I204)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SUM('2:7'!N204)</f>
        <v>0</v>
      </c>
      <c r="O204" s="93">
        <f>SUM('2:7'!O204)</f>
        <v>0</v>
      </c>
      <c r="P204" s="93">
        <f>SUM('2:7'!P204)</f>
        <v>0</v>
      </c>
      <c r="Q204" s="93">
        <f>SUM('2:7'!Q204)</f>
        <v>0</v>
      </c>
      <c r="R204" s="93">
        <f>SUM('2:7'!R204)</f>
        <v>0</v>
      </c>
      <c r="S204" s="93">
        <f>SUM('2:7'!S204)</f>
        <v>0</v>
      </c>
      <c r="T204" s="93">
        <f>SUM('2:7'!T204)</f>
        <v>0</v>
      </c>
      <c r="U204" s="93">
        <f>SUM('2:7'!U204)</f>
        <v>0</v>
      </c>
      <c r="V204" s="196">
        <f>SUM(X204:AA204)</f>
        <v>0</v>
      </c>
      <c r="W204" s="33" t="str">
        <f>IF(ISERROR(V204/G204),"",V204/G204)</f>
        <v/>
      </c>
      <c r="X204" s="93">
        <f>SUM('2:7'!X204)</f>
        <v>0</v>
      </c>
      <c r="Y204" s="93">
        <f>SUM('2:7'!Y204)</f>
        <v>0</v>
      </c>
      <c r="Z204" s="93">
        <f>SUM('2:7'!Z204)</f>
        <v>0</v>
      </c>
      <c r="AA204" s="93">
        <f>SUM('2:7'!AA204)</f>
        <v>0</v>
      </c>
      <c r="AB204" s="309">
        <v>0.19</v>
      </c>
      <c r="AC204" s="232">
        <f t="shared" si="40"/>
        <v>0</v>
      </c>
      <c r="AD204" s="217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270">
        <v>30100016</v>
      </c>
      <c r="B205" s="206" t="s">
        <v>414</v>
      </c>
      <c r="C205" s="177" t="s">
        <v>415</v>
      </c>
      <c r="D205" s="17">
        <v>5.03</v>
      </c>
      <c r="E205" s="17"/>
      <c r="F205" s="6"/>
      <c r="G205" s="93">
        <f>SUM('2:7'!G205)</f>
        <v>0</v>
      </c>
      <c r="H205" s="250">
        <f t="shared" si="39"/>
        <v>0</v>
      </c>
      <c r="I205" s="93">
        <f>SUM('2:7'!I205)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309">
        <v>0.19</v>
      </c>
      <c r="AC205" s="232">
        <f t="shared" si="40"/>
        <v>0</v>
      </c>
      <c r="AD205" s="21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270">
        <v>30100017</v>
      </c>
      <c r="B206" s="206" t="s">
        <v>414</v>
      </c>
      <c r="C206" s="177" t="s">
        <v>416</v>
      </c>
      <c r="D206" s="17">
        <v>5.03</v>
      </c>
      <c r="E206" s="17"/>
      <c r="F206" s="6"/>
      <c r="G206" s="93">
        <f>SUM('2:7'!G206)</f>
        <v>0</v>
      </c>
      <c r="H206" s="250">
        <f t="shared" si="39"/>
        <v>0</v>
      </c>
      <c r="I206" s="93">
        <f>SUM('2:7'!I206)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309">
        <v>0.19</v>
      </c>
      <c r="AC206" s="232">
        <f t="shared" si="40"/>
        <v>0</v>
      </c>
      <c r="AD206" s="21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270">
        <v>30100015</v>
      </c>
      <c r="B207" s="206" t="s">
        <v>414</v>
      </c>
      <c r="C207" s="177" t="s">
        <v>61</v>
      </c>
      <c r="D207" s="17">
        <v>5.03</v>
      </c>
      <c r="E207" s="17"/>
      <c r="F207" s="6"/>
      <c r="G207" s="93">
        <f>SUM('2:7'!G207)</f>
        <v>0</v>
      </c>
      <c r="H207" s="250">
        <f t="shared" si="39"/>
        <v>0</v>
      </c>
      <c r="I207" s="93">
        <f>SUM('2:7'!I207)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309">
        <v>0.19</v>
      </c>
      <c r="AC207" s="232">
        <f t="shared" si="40"/>
        <v>0</v>
      </c>
      <c r="AD207" s="21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27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SUM('2:7'!G208)</f>
        <v>0</v>
      </c>
      <c r="H208" s="250">
        <f t="shared" si="39"/>
        <v>0</v>
      </c>
      <c r="I208" s="93">
        <f>SUM('2:7'!I208)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41">IF(ISERROR(I208-K208),"",I208-K208)</f>
        <v>0</v>
      </c>
      <c r="N208" s="93">
        <f>SUM('2:7'!N208)</f>
        <v>0</v>
      </c>
      <c r="O208" s="93">
        <f>SUM('2:7'!O208)</f>
        <v>0</v>
      </c>
      <c r="P208" s="93">
        <f>SUM('2:7'!P208)</f>
        <v>0</v>
      </c>
      <c r="Q208" s="93">
        <f>SUM('2:7'!Q208)</f>
        <v>0</v>
      </c>
      <c r="R208" s="93">
        <f>SUM('2:7'!R208)</f>
        <v>0</v>
      </c>
      <c r="S208" s="93">
        <f>SUM('2:7'!S208)</f>
        <v>0</v>
      </c>
      <c r="T208" s="93">
        <f>SUM('2:7'!T208)</f>
        <v>0</v>
      </c>
      <c r="U208" s="93">
        <f>SUM('2:7'!U208)</f>
        <v>0</v>
      </c>
      <c r="V208" s="196">
        <f t="shared" ref="V208:V219" si="42">SUM(X208:AA208)</f>
        <v>0</v>
      </c>
      <c r="W208" s="33" t="str">
        <f t="shared" ref="W208:W219" si="43">IF(ISERROR(V208/G208),"",V208/G208)</f>
        <v/>
      </c>
      <c r="X208" s="93">
        <f>SUM('2:7'!X208)</f>
        <v>0</v>
      </c>
      <c r="Y208" s="93">
        <f>SUM('2:7'!Y208)</f>
        <v>0</v>
      </c>
      <c r="Z208" s="93">
        <f>SUM('2:7'!Z208)</f>
        <v>0</v>
      </c>
      <c r="AA208" s="93">
        <f>SUM('2:7'!AA208)</f>
        <v>0</v>
      </c>
      <c r="AB208" s="309">
        <v>0.49</v>
      </c>
      <c r="AC208" s="232">
        <f t="shared" si="40"/>
        <v>0</v>
      </c>
      <c r="AD208" s="21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27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SUM('2:7'!G209)</f>
        <v>0</v>
      </c>
      <c r="H209" s="250">
        <f t="shared" si="39"/>
        <v>0</v>
      </c>
      <c r="I209" s="93">
        <f>SUM('2:7'!I209)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41"/>
        <v>0</v>
      </c>
      <c r="N209" s="93">
        <f>SUM('2:7'!N209)</f>
        <v>0</v>
      </c>
      <c r="O209" s="93">
        <f>SUM('2:7'!O209)</f>
        <v>0</v>
      </c>
      <c r="P209" s="93">
        <f>SUM('2:7'!P209)</f>
        <v>0</v>
      </c>
      <c r="Q209" s="93">
        <f>SUM('2:7'!Q209)</f>
        <v>0</v>
      </c>
      <c r="R209" s="93">
        <f>SUM('2:7'!R209)</f>
        <v>0</v>
      </c>
      <c r="S209" s="93">
        <f>SUM('2:7'!S209)</f>
        <v>0</v>
      </c>
      <c r="T209" s="93">
        <f>SUM('2:7'!T209)</f>
        <v>0</v>
      </c>
      <c r="U209" s="93">
        <f>SUM('2:7'!U209)</f>
        <v>0</v>
      </c>
      <c r="V209" s="196">
        <f t="shared" si="42"/>
        <v>0</v>
      </c>
      <c r="W209" s="33" t="str">
        <f t="shared" si="43"/>
        <v/>
      </c>
      <c r="X209" s="93">
        <f>SUM('2:7'!X209)</f>
        <v>0</v>
      </c>
      <c r="Y209" s="93">
        <f>SUM('2:7'!Y209)</f>
        <v>0</v>
      </c>
      <c r="Z209" s="93">
        <f>SUM('2:7'!Z209)</f>
        <v>0</v>
      </c>
      <c r="AA209" s="93">
        <f>SUM('2:7'!AA209)</f>
        <v>0</v>
      </c>
      <c r="AB209" s="309">
        <v>0.49</v>
      </c>
      <c r="AC209" s="232">
        <f t="shared" si="40"/>
        <v>0</v>
      </c>
      <c r="AD209" s="21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27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SUM('2:7'!G210)</f>
        <v>0</v>
      </c>
      <c r="H210" s="250">
        <f t="shared" si="39"/>
        <v>0</v>
      </c>
      <c r="I210" s="93">
        <f>SUM('2:7'!I210)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41"/>
        <v>0</v>
      </c>
      <c r="N210" s="93">
        <f>SUM('2:7'!N210)</f>
        <v>0</v>
      </c>
      <c r="O210" s="93">
        <f>SUM('2:7'!O210)</f>
        <v>0</v>
      </c>
      <c r="P210" s="93">
        <f>SUM('2:7'!P210)</f>
        <v>0</v>
      </c>
      <c r="Q210" s="93">
        <f>SUM('2:7'!Q210)</f>
        <v>0</v>
      </c>
      <c r="R210" s="93">
        <f>SUM('2:7'!R210)</f>
        <v>0</v>
      </c>
      <c r="S210" s="93">
        <f>SUM('2:7'!S210)</f>
        <v>0</v>
      </c>
      <c r="T210" s="93">
        <f>SUM('2:7'!T210)</f>
        <v>0</v>
      </c>
      <c r="U210" s="93">
        <f>SUM('2:7'!U210)</f>
        <v>0</v>
      </c>
      <c r="V210" s="196">
        <f t="shared" si="42"/>
        <v>0</v>
      </c>
      <c r="W210" s="33" t="str">
        <f t="shared" si="43"/>
        <v/>
      </c>
      <c r="X210" s="93">
        <f>SUM('2:7'!X210)</f>
        <v>0</v>
      </c>
      <c r="Y210" s="93">
        <f>SUM('2:7'!Y210)</f>
        <v>0</v>
      </c>
      <c r="Z210" s="93">
        <f>SUM('2:7'!Z210)</f>
        <v>0</v>
      </c>
      <c r="AA210" s="93">
        <f>SUM('2:7'!AA210)</f>
        <v>0</v>
      </c>
      <c r="AB210" s="309">
        <v>0.49</v>
      </c>
      <c r="AC210" s="232">
        <f t="shared" si="40"/>
        <v>0</v>
      </c>
      <c r="AD210" s="21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27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SUM('2:7'!G211)</f>
        <v>0</v>
      </c>
      <c r="H211" s="212">
        <f t="shared" si="39"/>
        <v>0</v>
      </c>
      <c r="I211" s="93">
        <f>SUM('2:7'!I211)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41"/>
        <v>0</v>
      </c>
      <c r="N211" s="93">
        <f>SUM('2:7'!N211)</f>
        <v>0</v>
      </c>
      <c r="O211" s="93">
        <f>SUM('2:7'!O211)</f>
        <v>0</v>
      </c>
      <c r="P211" s="93">
        <f>SUM('2:7'!P211)</f>
        <v>0</v>
      </c>
      <c r="Q211" s="93">
        <f>SUM('2:7'!Q211)</f>
        <v>0</v>
      </c>
      <c r="R211" s="93">
        <f>SUM('2:7'!R211)</f>
        <v>0</v>
      </c>
      <c r="S211" s="93">
        <f>SUM('2:7'!S211)</f>
        <v>0</v>
      </c>
      <c r="T211" s="93">
        <f>SUM('2:7'!T211)</f>
        <v>0</v>
      </c>
      <c r="U211" s="93">
        <f>SUM('2:7'!U211)</f>
        <v>0</v>
      </c>
      <c r="V211" s="196">
        <f t="shared" si="42"/>
        <v>0</v>
      </c>
      <c r="W211" s="33" t="str">
        <f t="shared" si="43"/>
        <v/>
      </c>
      <c r="X211" s="93">
        <f>SUM('2:7'!X211)</f>
        <v>0</v>
      </c>
      <c r="Y211" s="93">
        <f>SUM('2:7'!Y211)</f>
        <v>0</v>
      </c>
      <c r="Z211" s="93">
        <f>SUM('2:7'!Z211)</f>
        <v>0</v>
      </c>
      <c r="AA211" s="93">
        <f>SUM('2:7'!AA211)</f>
        <v>0</v>
      </c>
      <c r="AB211" s="309">
        <v>0.49</v>
      </c>
      <c r="AC211" s="232">
        <f t="shared" si="40"/>
        <v>0</v>
      </c>
      <c r="AD211" s="21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27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SUM('2:7'!G212)</f>
        <v>0</v>
      </c>
      <c r="H212" s="212">
        <f t="shared" si="39"/>
        <v>0</v>
      </c>
      <c r="I212" s="93">
        <f>SUM('2:7'!I212)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41"/>
        <v>0</v>
      </c>
      <c r="N212" s="93">
        <f>SUM('2:7'!N212)</f>
        <v>0</v>
      </c>
      <c r="O212" s="93">
        <f>SUM('2:7'!O212)</f>
        <v>0</v>
      </c>
      <c r="P212" s="93">
        <f>SUM('2:7'!P212)</f>
        <v>0</v>
      </c>
      <c r="Q212" s="93">
        <f>SUM('2:7'!Q212)</f>
        <v>0</v>
      </c>
      <c r="R212" s="93">
        <f>SUM('2:7'!R212)</f>
        <v>0</v>
      </c>
      <c r="S212" s="93">
        <f>SUM('2:7'!S212)</f>
        <v>0</v>
      </c>
      <c r="T212" s="93">
        <f>SUM('2:7'!T212)</f>
        <v>0</v>
      </c>
      <c r="U212" s="93">
        <f>SUM('2:7'!U212)</f>
        <v>0</v>
      </c>
      <c r="V212" s="196">
        <f t="shared" si="42"/>
        <v>0</v>
      </c>
      <c r="W212" s="33" t="str">
        <f t="shared" si="43"/>
        <v/>
      </c>
      <c r="X212" s="93">
        <f>SUM('2:7'!X212)</f>
        <v>0</v>
      </c>
      <c r="Y212" s="93">
        <f>SUM('2:7'!Y212)</f>
        <v>0</v>
      </c>
      <c r="Z212" s="93">
        <f>SUM('2:7'!Z212)</f>
        <v>0</v>
      </c>
      <c r="AA212" s="93">
        <f>SUM('2:7'!AA212)</f>
        <v>0</v>
      </c>
      <c r="AB212" s="309">
        <v>0.49</v>
      </c>
      <c r="AC212" s="232">
        <f t="shared" si="40"/>
        <v>0</v>
      </c>
      <c r="AD212" s="21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27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SUM('2:7'!G213)</f>
        <v>0</v>
      </c>
      <c r="H213" s="212">
        <f t="shared" si="39"/>
        <v>0</v>
      </c>
      <c r="I213" s="93">
        <f>SUM('2:7'!I213)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41"/>
        <v>0</v>
      </c>
      <c r="N213" s="93">
        <f>SUM('2:7'!N213)</f>
        <v>0</v>
      </c>
      <c r="O213" s="93">
        <f>SUM('2:7'!O213)</f>
        <v>0</v>
      </c>
      <c r="P213" s="93">
        <f>SUM('2:7'!P213)</f>
        <v>0</v>
      </c>
      <c r="Q213" s="93">
        <f>SUM('2:7'!Q213)</f>
        <v>0</v>
      </c>
      <c r="R213" s="93">
        <f>SUM('2:7'!R213)</f>
        <v>0</v>
      </c>
      <c r="S213" s="93">
        <f>SUM('2:7'!S213)</f>
        <v>0</v>
      </c>
      <c r="T213" s="93">
        <f>SUM('2:7'!T213)</f>
        <v>0</v>
      </c>
      <c r="U213" s="93">
        <f>SUM('2:7'!U213)</f>
        <v>0</v>
      </c>
      <c r="V213" s="196">
        <f t="shared" si="42"/>
        <v>0</v>
      </c>
      <c r="W213" s="33" t="str">
        <f t="shared" si="43"/>
        <v/>
      </c>
      <c r="X213" s="93">
        <f>SUM('2:7'!X213)</f>
        <v>0</v>
      </c>
      <c r="Y213" s="93">
        <f>SUM('2:7'!Y213)</f>
        <v>0</v>
      </c>
      <c r="Z213" s="93">
        <f>SUM('2:7'!Z213)</f>
        <v>0</v>
      </c>
      <c r="AA213" s="93">
        <f>SUM('2:7'!AA213)</f>
        <v>0</v>
      </c>
      <c r="AB213" s="309">
        <v>0.49</v>
      </c>
      <c r="AC213" s="232">
        <f t="shared" si="40"/>
        <v>0</v>
      </c>
      <c r="AD213" s="21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27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SUM('2:7'!G214)</f>
        <v>0</v>
      </c>
      <c r="H214" s="212">
        <f t="shared" si="39"/>
        <v>0</v>
      </c>
      <c r="I214" s="93">
        <f>SUM('2:7'!I214)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41"/>
        <v>0</v>
      </c>
      <c r="N214" s="93">
        <f>SUM('2:7'!N214)</f>
        <v>0</v>
      </c>
      <c r="O214" s="93">
        <f>SUM('2:7'!O214)</f>
        <v>0</v>
      </c>
      <c r="P214" s="93">
        <f>SUM('2:7'!P214)</f>
        <v>0</v>
      </c>
      <c r="Q214" s="93">
        <f>SUM('2:7'!Q214)</f>
        <v>0</v>
      </c>
      <c r="R214" s="93">
        <f>SUM('2:7'!R214)</f>
        <v>0</v>
      </c>
      <c r="S214" s="93">
        <f>SUM('2:7'!S214)</f>
        <v>0</v>
      </c>
      <c r="T214" s="93">
        <f>SUM('2:7'!T214)</f>
        <v>0</v>
      </c>
      <c r="U214" s="93">
        <f>SUM('2:7'!U214)</f>
        <v>0</v>
      </c>
      <c r="V214" s="196">
        <f t="shared" si="42"/>
        <v>0</v>
      </c>
      <c r="W214" s="33" t="str">
        <f t="shared" si="43"/>
        <v/>
      </c>
      <c r="X214" s="93">
        <f>SUM('2:7'!X214)</f>
        <v>0</v>
      </c>
      <c r="Y214" s="93">
        <f>SUM('2:7'!Y214)</f>
        <v>0</v>
      </c>
      <c r="Z214" s="93">
        <f>SUM('2:7'!Z214)</f>
        <v>0</v>
      </c>
      <c r="AA214" s="93">
        <f>SUM('2:7'!AA214)</f>
        <v>0</v>
      </c>
      <c r="AB214" s="309">
        <v>0.49</v>
      </c>
      <c r="AC214" s="232">
        <f t="shared" si="40"/>
        <v>0</v>
      </c>
      <c r="AD214" s="21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27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SUM('2:7'!G215)</f>
        <v>0</v>
      </c>
      <c r="H215" s="212">
        <f t="shared" si="39"/>
        <v>0</v>
      </c>
      <c r="I215" s="93">
        <f>SUM('2:7'!I215)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41"/>
        <v>0</v>
      </c>
      <c r="N215" s="93">
        <f>SUM('2:7'!N215)</f>
        <v>0</v>
      </c>
      <c r="O215" s="93">
        <f>SUM('2:7'!O215)</f>
        <v>0</v>
      </c>
      <c r="P215" s="93">
        <f>SUM('2:7'!P215)</f>
        <v>0</v>
      </c>
      <c r="Q215" s="93">
        <f>SUM('2:7'!Q215)</f>
        <v>0</v>
      </c>
      <c r="R215" s="93">
        <f>SUM('2:7'!R215)</f>
        <v>0</v>
      </c>
      <c r="S215" s="93">
        <f>SUM('2:7'!S215)</f>
        <v>0</v>
      </c>
      <c r="T215" s="93">
        <f>SUM('2:7'!T215)</f>
        <v>0</v>
      </c>
      <c r="U215" s="93">
        <f>SUM('2:7'!U215)</f>
        <v>0</v>
      </c>
      <c r="V215" s="196">
        <f t="shared" si="42"/>
        <v>0</v>
      </c>
      <c r="W215" s="33" t="str">
        <f t="shared" si="43"/>
        <v/>
      </c>
      <c r="X215" s="93">
        <f>SUM('2:7'!X215)</f>
        <v>0</v>
      </c>
      <c r="Y215" s="93">
        <f>SUM('2:7'!Y215)</f>
        <v>0</v>
      </c>
      <c r="Z215" s="93">
        <f>SUM('2:7'!Z215)</f>
        <v>0</v>
      </c>
      <c r="AA215" s="93">
        <f>SUM('2:7'!AA215)</f>
        <v>0</v>
      </c>
      <c r="AB215" s="309">
        <v>0.49</v>
      </c>
      <c r="AC215" s="232">
        <f t="shared" si="40"/>
        <v>0</v>
      </c>
      <c r="AD215" s="21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27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SUM('2:7'!G216)</f>
        <v>0</v>
      </c>
      <c r="H216" s="212">
        <f t="shared" si="39"/>
        <v>0</v>
      </c>
      <c r="I216" s="93">
        <f>SUM('2:7'!I216)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41"/>
        <v>0</v>
      </c>
      <c r="N216" s="93">
        <f>SUM('2:7'!N216)</f>
        <v>0</v>
      </c>
      <c r="O216" s="93">
        <f>SUM('2:7'!O216)</f>
        <v>0</v>
      </c>
      <c r="P216" s="93">
        <f>SUM('2:7'!P216)</f>
        <v>0</v>
      </c>
      <c r="Q216" s="93">
        <f>SUM('2:7'!Q216)</f>
        <v>0</v>
      </c>
      <c r="R216" s="93">
        <f>SUM('2:7'!R216)</f>
        <v>0</v>
      </c>
      <c r="S216" s="93">
        <f>SUM('2:7'!S216)</f>
        <v>0</v>
      </c>
      <c r="T216" s="93">
        <f>SUM('2:7'!T216)</f>
        <v>0</v>
      </c>
      <c r="U216" s="93">
        <f>SUM('2:7'!U216)</f>
        <v>0</v>
      </c>
      <c r="V216" s="196">
        <f t="shared" si="42"/>
        <v>0</v>
      </c>
      <c r="W216" s="33" t="str">
        <f t="shared" si="43"/>
        <v/>
      </c>
      <c r="X216" s="93">
        <f>SUM('2:7'!X216)</f>
        <v>0</v>
      </c>
      <c r="Y216" s="93">
        <f>SUM('2:7'!Y216)</f>
        <v>0</v>
      </c>
      <c r="Z216" s="93">
        <f>SUM('2:7'!Z216)</f>
        <v>0</v>
      </c>
      <c r="AA216" s="93">
        <f>SUM('2:7'!AA216)</f>
        <v>0</v>
      </c>
      <c r="AB216" s="309">
        <v>0.18</v>
      </c>
      <c r="AC216" s="232">
        <f t="shared" si="40"/>
        <v>0</v>
      </c>
      <c r="AD216" s="21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27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SUM('2:7'!G217)</f>
        <v>0</v>
      </c>
      <c r="H217" s="212">
        <f t="shared" si="39"/>
        <v>0</v>
      </c>
      <c r="I217" s="93">
        <f>SUM('2:7'!I217)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41"/>
        <v>0</v>
      </c>
      <c r="N217" s="93">
        <f>SUM('2:7'!N217)</f>
        <v>0</v>
      </c>
      <c r="O217" s="93">
        <f>SUM('2:7'!O217)</f>
        <v>0</v>
      </c>
      <c r="P217" s="93">
        <f>SUM('2:7'!P217)</f>
        <v>0</v>
      </c>
      <c r="Q217" s="93">
        <f>SUM('2:7'!Q217)</f>
        <v>0</v>
      </c>
      <c r="R217" s="93">
        <f>SUM('2:7'!R217)</f>
        <v>0</v>
      </c>
      <c r="S217" s="93">
        <f>SUM('2:7'!S217)</f>
        <v>0</v>
      </c>
      <c r="T217" s="93">
        <f>SUM('2:7'!T217)</f>
        <v>0</v>
      </c>
      <c r="U217" s="93">
        <f>SUM('2:7'!U217)</f>
        <v>0</v>
      </c>
      <c r="V217" s="196">
        <f t="shared" si="42"/>
        <v>0</v>
      </c>
      <c r="W217" s="33" t="str">
        <f t="shared" si="43"/>
        <v/>
      </c>
      <c r="X217" s="93">
        <f>SUM('2:7'!X217)</f>
        <v>0</v>
      </c>
      <c r="Y217" s="93">
        <f>SUM('2:7'!Y217)</f>
        <v>0</v>
      </c>
      <c r="Z217" s="93">
        <f>SUM('2:7'!Z217)</f>
        <v>0</v>
      </c>
      <c r="AA217" s="93">
        <f>SUM('2:7'!AA217)</f>
        <v>0</v>
      </c>
      <c r="AB217" s="309">
        <v>0.18</v>
      </c>
      <c r="AC217" s="232">
        <f t="shared" si="40"/>
        <v>0</v>
      </c>
      <c r="AD217" s="217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27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SUM('2:7'!G218)</f>
        <v>0</v>
      </c>
      <c r="H218" s="212">
        <f t="shared" si="39"/>
        <v>0</v>
      </c>
      <c r="I218" s="93">
        <f>SUM('2:7'!I218)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41"/>
        <v>0</v>
      </c>
      <c r="N218" s="93">
        <f>SUM('2:7'!N218)</f>
        <v>0</v>
      </c>
      <c r="O218" s="93">
        <f>SUM('2:7'!O218)</f>
        <v>0</v>
      </c>
      <c r="P218" s="93">
        <f>SUM('2:7'!P218)</f>
        <v>0</v>
      </c>
      <c r="Q218" s="93">
        <f>SUM('2:7'!Q218)</f>
        <v>0</v>
      </c>
      <c r="R218" s="93">
        <f>SUM('2:7'!R218)</f>
        <v>0</v>
      </c>
      <c r="S218" s="93">
        <f>SUM('2:7'!S218)</f>
        <v>0</v>
      </c>
      <c r="T218" s="93">
        <f>SUM('2:7'!T218)</f>
        <v>0</v>
      </c>
      <c r="U218" s="93">
        <f>SUM('2:7'!U218)</f>
        <v>0</v>
      </c>
      <c r="V218" s="196">
        <f t="shared" si="42"/>
        <v>0</v>
      </c>
      <c r="W218" s="33" t="str">
        <f t="shared" si="43"/>
        <v/>
      </c>
      <c r="X218" s="93">
        <f>SUM('2:7'!X218)</f>
        <v>0</v>
      </c>
      <c r="Y218" s="93">
        <f>SUM('2:7'!Y218)</f>
        <v>0</v>
      </c>
      <c r="Z218" s="93">
        <f>SUM('2:7'!Z218)</f>
        <v>0</v>
      </c>
      <c r="AA218" s="93">
        <f>SUM('2:7'!AA218)</f>
        <v>0</v>
      </c>
      <c r="AB218" s="309">
        <v>0.18</v>
      </c>
      <c r="AC218" s="232">
        <f t="shared" si="40"/>
        <v>0</v>
      </c>
      <c r="AD218" s="217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27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SUM('2:7'!G219)</f>
        <v>0</v>
      </c>
      <c r="H219" s="212">
        <f t="shared" si="39"/>
        <v>0</v>
      </c>
      <c r="I219" s="93">
        <f>SUM('2:7'!I219)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41"/>
        <v>0</v>
      </c>
      <c r="N219" s="93">
        <f>SUM('2:7'!N219)</f>
        <v>0</v>
      </c>
      <c r="O219" s="93">
        <f>SUM('2:7'!O219)</f>
        <v>0</v>
      </c>
      <c r="P219" s="93">
        <f>SUM('2:7'!P219)</f>
        <v>0</v>
      </c>
      <c r="Q219" s="93">
        <f>SUM('2:7'!Q219)</f>
        <v>0</v>
      </c>
      <c r="R219" s="93">
        <f>SUM('2:7'!R219)</f>
        <v>0</v>
      </c>
      <c r="S219" s="93">
        <f>SUM('2:7'!S219)</f>
        <v>0</v>
      </c>
      <c r="T219" s="93">
        <f>SUM('2:7'!T219)</f>
        <v>0</v>
      </c>
      <c r="U219" s="93">
        <f>SUM('2:7'!U219)</f>
        <v>0</v>
      </c>
      <c r="V219" s="196">
        <f t="shared" si="42"/>
        <v>0</v>
      </c>
      <c r="W219" s="33" t="str">
        <f t="shared" si="43"/>
        <v/>
      </c>
      <c r="X219" s="93">
        <f>SUM('2:7'!X219)</f>
        <v>0</v>
      </c>
      <c r="Y219" s="93">
        <f>SUM('2:7'!Y219)</f>
        <v>0</v>
      </c>
      <c r="Z219" s="93">
        <f>SUM('2:7'!Z219)</f>
        <v>0</v>
      </c>
      <c r="AA219" s="93">
        <f>SUM('2:7'!AA219)</f>
        <v>0</v>
      </c>
      <c r="AB219" s="309">
        <v>0.18</v>
      </c>
      <c r="AC219" s="232">
        <f t="shared" si="40"/>
        <v>0</v>
      </c>
      <c r="AD219" s="217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27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SUM('2:7'!G220)</f>
        <v>0</v>
      </c>
      <c r="H220" s="212">
        <f t="shared" si="39"/>
        <v>0</v>
      </c>
      <c r="I220" s="93">
        <f>SUM('2:7'!I220)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41"/>
        <v>0</v>
      </c>
      <c r="N220" s="93">
        <f>SUM('2:7'!N220)</f>
        <v>0</v>
      </c>
      <c r="O220" s="93">
        <f>SUM('2:7'!O220)</f>
        <v>0</v>
      </c>
      <c r="P220" s="93">
        <f>SUM('2:7'!P220)</f>
        <v>0</v>
      </c>
      <c r="Q220" s="93">
        <f>SUM('2:7'!Q220)</f>
        <v>0</v>
      </c>
      <c r="R220" s="93">
        <f>SUM('2:7'!R220)</f>
        <v>0</v>
      </c>
      <c r="S220" s="93">
        <f>SUM('2:7'!S220)</f>
        <v>0</v>
      </c>
      <c r="T220" s="93">
        <f>SUM('2:7'!T220)</f>
        <v>0</v>
      </c>
      <c r="U220" s="93">
        <f>SUM('2:7'!U220)</f>
        <v>0</v>
      </c>
      <c r="V220" s="196"/>
      <c r="W220" s="33"/>
      <c r="X220" s="93">
        <f>SUM('2:7'!X220)</f>
        <v>0</v>
      </c>
      <c r="Y220" s="93">
        <f>SUM('2:7'!Y220)</f>
        <v>0</v>
      </c>
      <c r="Z220" s="93">
        <f>SUM('2:7'!Z220)</f>
        <v>0</v>
      </c>
      <c r="AA220" s="93">
        <f>SUM('2:7'!AA220)</f>
        <v>0</v>
      </c>
      <c r="AB220" s="309">
        <v>0.19</v>
      </c>
      <c r="AC220" s="232">
        <f t="shared" si="40"/>
        <v>0</v>
      </c>
      <c r="AD220" s="217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27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SUM('2:7'!G221)</f>
        <v>0</v>
      </c>
      <c r="H221" s="212">
        <f t="shared" si="39"/>
        <v>0</v>
      </c>
      <c r="I221" s="93">
        <f>SUM('2:7'!I221)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41"/>
        <v>0</v>
      </c>
      <c r="N221" s="93">
        <f>SUM('2:7'!N221)</f>
        <v>0</v>
      </c>
      <c r="O221" s="93">
        <f>SUM('2:7'!O221)</f>
        <v>0</v>
      </c>
      <c r="P221" s="93">
        <f>SUM('2:7'!P221)</f>
        <v>0</v>
      </c>
      <c r="Q221" s="93">
        <f>SUM('2:7'!Q221)</f>
        <v>0</v>
      </c>
      <c r="R221" s="93">
        <f>SUM('2:7'!R221)</f>
        <v>0</v>
      </c>
      <c r="S221" s="93">
        <f>SUM('2:7'!S221)</f>
        <v>0</v>
      </c>
      <c r="T221" s="93">
        <f>SUM('2:7'!T221)</f>
        <v>0</v>
      </c>
      <c r="U221" s="93">
        <f>SUM('2:7'!U221)</f>
        <v>0</v>
      </c>
      <c r="V221" s="196"/>
      <c r="W221" s="33"/>
      <c r="X221" s="93">
        <f>SUM('2:7'!X221)</f>
        <v>0</v>
      </c>
      <c r="Y221" s="93">
        <f>SUM('2:7'!Y221)</f>
        <v>0</v>
      </c>
      <c r="Z221" s="93">
        <f>SUM('2:7'!Z221)</f>
        <v>0</v>
      </c>
      <c r="AA221" s="93">
        <f>SUM('2:7'!AA221)</f>
        <v>0</v>
      </c>
      <c r="AB221" s="309">
        <v>0.19</v>
      </c>
      <c r="AC221" s="232">
        <f t="shared" si="40"/>
        <v>0</v>
      </c>
      <c r="AD221" s="217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270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SUM('2:7'!G222)</f>
        <v>0</v>
      </c>
      <c r="H222" s="212">
        <f t="shared" si="39"/>
        <v>0</v>
      </c>
      <c r="I222" s="93">
        <f>SUM('2:7'!I222)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41"/>
        <v>0</v>
      </c>
      <c r="N222" s="93">
        <f>SUM('2:7'!N222)</f>
        <v>0</v>
      </c>
      <c r="O222" s="93">
        <f>SUM('2:7'!O222)</f>
        <v>0</v>
      </c>
      <c r="P222" s="93">
        <f>SUM('2:7'!P222)</f>
        <v>0</v>
      </c>
      <c r="Q222" s="93">
        <f>SUM('2:7'!Q222)</f>
        <v>0</v>
      </c>
      <c r="R222" s="93">
        <f>SUM('2:7'!R222)</f>
        <v>0</v>
      </c>
      <c r="S222" s="93">
        <f>SUM('2:7'!S222)</f>
        <v>0</v>
      </c>
      <c r="T222" s="93">
        <f>SUM('2:7'!T222)</f>
        <v>0</v>
      </c>
      <c r="U222" s="93">
        <f>SUM('2:7'!U222)</f>
        <v>0</v>
      </c>
      <c r="V222" s="196"/>
      <c r="W222" s="33"/>
      <c r="X222" s="93">
        <f>SUM('2:7'!X222)</f>
        <v>0</v>
      </c>
      <c r="Y222" s="93">
        <f>SUM('2:7'!Y222)</f>
        <v>0</v>
      </c>
      <c r="Z222" s="93">
        <f>SUM('2:7'!Z222)</f>
        <v>0</v>
      </c>
      <c r="AA222" s="93">
        <f>SUM('2:7'!AA222)</f>
        <v>0</v>
      </c>
      <c r="AB222" s="309">
        <v>0.19</v>
      </c>
      <c r="AC222" s="232">
        <f t="shared" si="40"/>
        <v>0</v>
      </c>
      <c r="AD222" s="217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270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SUM('2:7'!G223)</f>
        <v>0</v>
      </c>
      <c r="H223" s="212">
        <f t="shared" si="39"/>
        <v>0</v>
      </c>
      <c r="I223" s="93">
        <f>SUM('2:7'!I223)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41"/>
        <v>0</v>
      </c>
      <c r="N223" s="93">
        <f>SUM('2:7'!N223)</f>
        <v>0</v>
      </c>
      <c r="O223" s="93">
        <f>SUM('2:7'!O223)</f>
        <v>0</v>
      </c>
      <c r="P223" s="93">
        <f>SUM('2:7'!P223)</f>
        <v>0</v>
      </c>
      <c r="Q223" s="93">
        <f>SUM('2:7'!Q223)</f>
        <v>0</v>
      </c>
      <c r="R223" s="93">
        <f>SUM('2:7'!R223)</f>
        <v>0</v>
      </c>
      <c r="S223" s="93">
        <f>SUM('2:7'!S223)</f>
        <v>0</v>
      </c>
      <c r="T223" s="93">
        <f>SUM('2:7'!T223)</f>
        <v>0</v>
      </c>
      <c r="U223" s="93">
        <f>SUM('2:7'!U223)</f>
        <v>0</v>
      </c>
      <c r="V223" s="196"/>
      <c r="W223" s="33"/>
      <c r="X223" s="93">
        <f>SUM('2:7'!X223)</f>
        <v>0</v>
      </c>
      <c r="Y223" s="93">
        <f>SUM('2:7'!Y223)</f>
        <v>0</v>
      </c>
      <c r="Z223" s="93">
        <f>SUM('2:7'!Z223)</f>
        <v>0</v>
      </c>
      <c r="AA223" s="93">
        <f>SUM('2:7'!AA223)</f>
        <v>0</v>
      </c>
      <c r="AB223" s="309">
        <v>0.19</v>
      </c>
      <c r="AC223" s="232">
        <f t="shared" si="40"/>
        <v>0</v>
      </c>
      <c r="AD223" s="217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273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SUM('2:7'!G224)</f>
        <v>0</v>
      </c>
      <c r="H224" s="250">
        <f t="shared" si="39"/>
        <v>0</v>
      </c>
      <c r="I224" s="93">
        <f>SUM('2:7'!I224)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41"/>
        <v>0</v>
      </c>
      <c r="N224" s="93">
        <f>SUM('2:7'!N224)</f>
        <v>0</v>
      </c>
      <c r="O224" s="93">
        <f>SUM('2:7'!O224)</f>
        <v>0</v>
      </c>
      <c r="P224" s="93">
        <f>SUM('2:7'!P224)</f>
        <v>0</v>
      </c>
      <c r="Q224" s="93">
        <f>SUM('2:7'!Q224)</f>
        <v>0</v>
      </c>
      <c r="R224" s="93">
        <f>SUM('2:7'!R224)</f>
        <v>0</v>
      </c>
      <c r="S224" s="93">
        <f>SUM('2:7'!S224)</f>
        <v>0</v>
      </c>
      <c r="T224" s="93">
        <f>SUM('2:7'!T224)</f>
        <v>0</v>
      </c>
      <c r="U224" s="93">
        <f>SUM('2:7'!U224)</f>
        <v>0</v>
      </c>
      <c r="V224" s="196"/>
      <c r="W224" s="33"/>
      <c r="X224" s="93">
        <f>SUM('2:7'!X224)</f>
        <v>0</v>
      </c>
      <c r="Y224" s="93">
        <f>SUM('2:7'!Y224)</f>
        <v>0</v>
      </c>
      <c r="Z224" s="93">
        <f>SUM('2:7'!Z224)</f>
        <v>0</v>
      </c>
      <c r="AA224" s="93">
        <f>SUM('2:7'!AA224)</f>
        <v>0</v>
      </c>
      <c r="AB224" s="312">
        <v>0.94</v>
      </c>
      <c r="AC224" s="232">
        <f t="shared" si="40"/>
        <v>0</v>
      </c>
      <c r="AD224" s="217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273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SUM('2:7'!G225)</f>
        <v>0</v>
      </c>
      <c r="H225" s="250">
        <f t="shared" si="39"/>
        <v>0</v>
      </c>
      <c r="I225" s="93">
        <f>SUM('2:7'!I225)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41"/>
        <v>0</v>
      </c>
      <c r="N225" s="93">
        <f>SUM('2:7'!N225)</f>
        <v>0</v>
      </c>
      <c r="O225" s="93">
        <f>SUM('2:7'!O225)</f>
        <v>0</v>
      </c>
      <c r="P225" s="93">
        <f>SUM('2:7'!P225)</f>
        <v>0</v>
      </c>
      <c r="Q225" s="93">
        <f>SUM('2:7'!Q225)</f>
        <v>0</v>
      </c>
      <c r="R225" s="93">
        <f>SUM('2:7'!R225)</f>
        <v>0</v>
      </c>
      <c r="S225" s="93">
        <f>SUM('2:7'!S225)</f>
        <v>0</v>
      </c>
      <c r="T225" s="93">
        <f>SUM('2:7'!T225)</f>
        <v>0</v>
      </c>
      <c r="U225" s="93">
        <f>SUM('2:7'!U225)</f>
        <v>0</v>
      </c>
      <c r="V225" s="196"/>
      <c r="W225" s="33"/>
      <c r="X225" s="93">
        <f>SUM('2:7'!X225)</f>
        <v>0</v>
      </c>
      <c r="Y225" s="93">
        <f>SUM('2:7'!Y225)</f>
        <v>0</v>
      </c>
      <c r="Z225" s="93">
        <f>SUM('2:7'!Z225)</f>
        <v>0</v>
      </c>
      <c r="AA225" s="93">
        <f>SUM('2:7'!AA225)</f>
        <v>0</v>
      </c>
      <c r="AB225" s="312">
        <v>0.94</v>
      </c>
      <c r="AC225" s="232">
        <f t="shared" si="40"/>
        <v>0</v>
      </c>
      <c r="AD225" s="21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273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SUM('2:7'!G226)</f>
        <v>0</v>
      </c>
      <c r="H226" s="250">
        <f t="shared" si="39"/>
        <v>0</v>
      </c>
      <c r="I226" s="93">
        <f>SUM('2:7'!I226)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41"/>
        <v>0</v>
      </c>
      <c r="N226" s="93">
        <f>SUM('2:7'!N226)</f>
        <v>0</v>
      </c>
      <c r="O226" s="93">
        <f>SUM('2:7'!O226)</f>
        <v>0</v>
      </c>
      <c r="P226" s="93">
        <f>SUM('2:7'!P226)</f>
        <v>0</v>
      </c>
      <c r="Q226" s="93">
        <f>SUM('2:7'!Q226)</f>
        <v>0</v>
      </c>
      <c r="R226" s="93">
        <f>SUM('2:7'!R226)</f>
        <v>0</v>
      </c>
      <c r="S226" s="93">
        <f>SUM('2:7'!S226)</f>
        <v>0</v>
      </c>
      <c r="T226" s="93">
        <f>SUM('2:7'!T226)</f>
        <v>0</v>
      </c>
      <c r="U226" s="93">
        <f>SUM('2:7'!U226)</f>
        <v>0</v>
      </c>
      <c r="V226" s="196"/>
      <c r="W226" s="33"/>
      <c r="X226" s="93">
        <f>SUM('2:7'!X226)</f>
        <v>0</v>
      </c>
      <c r="Y226" s="93">
        <f>SUM('2:7'!Y226)</f>
        <v>0</v>
      </c>
      <c r="Z226" s="93">
        <f>SUM('2:7'!Z226)</f>
        <v>0</v>
      </c>
      <c r="AA226" s="93">
        <f>SUM('2:7'!AA226)</f>
        <v>0</v>
      </c>
      <c r="AB226" s="312">
        <v>0.94</v>
      </c>
      <c r="AC226" s="232">
        <f t="shared" si="40"/>
        <v>0</v>
      </c>
      <c r="AD226" s="21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273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SUM('2:7'!G227)</f>
        <v>0</v>
      </c>
      <c r="H227" s="250">
        <f t="shared" si="39"/>
        <v>0</v>
      </c>
      <c r="I227" s="93">
        <f>SUM('2:7'!I227)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41"/>
        <v>0</v>
      </c>
      <c r="N227" s="93">
        <f>SUM('2:7'!N227)</f>
        <v>0</v>
      </c>
      <c r="O227" s="93">
        <f>SUM('2:7'!O227)</f>
        <v>0</v>
      </c>
      <c r="P227" s="93">
        <f>SUM('2:7'!P227)</f>
        <v>0</v>
      </c>
      <c r="Q227" s="93">
        <f>SUM('2:7'!Q227)</f>
        <v>0</v>
      </c>
      <c r="R227" s="93">
        <f>SUM('2:7'!R227)</f>
        <v>0</v>
      </c>
      <c r="S227" s="93">
        <f>SUM('2:7'!S227)</f>
        <v>0</v>
      </c>
      <c r="T227" s="93">
        <f>SUM('2:7'!T227)</f>
        <v>0</v>
      </c>
      <c r="U227" s="93">
        <f>SUM('2:7'!U227)</f>
        <v>0</v>
      </c>
      <c r="V227" s="196"/>
      <c r="W227" s="33"/>
      <c r="X227" s="93">
        <f>SUM('2:7'!X227)</f>
        <v>0</v>
      </c>
      <c r="Y227" s="93">
        <f>SUM('2:7'!Y227)</f>
        <v>0</v>
      </c>
      <c r="Z227" s="93">
        <f>SUM('2:7'!Z227)</f>
        <v>0</v>
      </c>
      <c r="AA227" s="93">
        <f>SUM('2:7'!AA227)</f>
        <v>0</v>
      </c>
      <c r="AB227" s="312">
        <v>0.94</v>
      </c>
      <c r="AC227" s="232">
        <f t="shared" si="40"/>
        <v>0</v>
      </c>
      <c r="AD227" s="21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27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SUM('2:7'!G228)</f>
        <v>0</v>
      </c>
      <c r="H228" s="250">
        <f t="shared" si="39"/>
        <v>0</v>
      </c>
      <c r="I228" s="93">
        <f>SUM('2:7'!I228)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41"/>
        <v>0</v>
      </c>
      <c r="N228" s="93">
        <f>SUM('2:7'!N228)</f>
        <v>0</v>
      </c>
      <c r="O228" s="93">
        <f>SUM('2:7'!O228)</f>
        <v>0</v>
      </c>
      <c r="P228" s="93">
        <f>SUM('2:7'!P228)</f>
        <v>0</v>
      </c>
      <c r="Q228" s="93">
        <f>SUM('2:7'!Q228)</f>
        <v>0</v>
      </c>
      <c r="R228" s="93">
        <f>SUM('2:7'!R228)</f>
        <v>0</v>
      </c>
      <c r="S228" s="93">
        <f>SUM('2:7'!S228)</f>
        <v>0</v>
      </c>
      <c r="T228" s="93">
        <f>SUM('2:7'!T228)</f>
        <v>0</v>
      </c>
      <c r="U228" s="93">
        <f>SUM('2:7'!U228)</f>
        <v>0</v>
      </c>
      <c r="V228" s="196">
        <f t="shared" ref="V228:V237" si="44">SUM(X228:AA228)</f>
        <v>0</v>
      </c>
      <c r="W228" s="33" t="str">
        <f t="shared" ref="W228:W237" si="45">IF(ISERROR(V228/G228),"",V228/G228)</f>
        <v/>
      </c>
      <c r="X228" s="93">
        <f>SUM('2:7'!X228)</f>
        <v>0</v>
      </c>
      <c r="Y228" s="93">
        <f>SUM('2:7'!Y228)</f>
        <v>0</v>
      </c>
      <c r="Z228" s="93">
        <f>SUM('2:7'!Z228)</f>
        <v>0</v>
      </c>
      <c r="AA228" s="93">
        <f>SUM('2:7'!AA228)</f>
        <v>0</v>
      </c>
      <c r="AB228" s="309">
        <v>0.19</v>
      </c>
      <c r="AC228" s="232">
        <f t="shared" si="40"/>
        <v>0</v>
      </c>
      <c r="AD228" s="21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27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SUM('2:7'!G229)</f>
        <v>0</v>
      </c>
      <c r="H229" s="250">
        <f t="shared" si="39"/>
        <v>0</v>
      </c>
      <c r="I229" s="93">
        <f>SUM('2:7'!I229)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41"/>
        <v>0</v>
      </c>
      <c r="N229" s="93">
        <f>SUM('2:7'!N229)</f>
        <v>0</v>
      </c>
      <c r="O229" s="93">
        <f>SUM('2:7'!O229)</f>
        <v>0</v>
      </c>
      <c r="P229" s="93">
        <f>SUM('2:7'!P229)</f>
        <v>0</v>
      </c>
      <c r="Q229" s="93">
        <f>SUM('2:7'!Q229)</f>
        <v>0</v>
      </c>
      <c r="R229" s="93">
        <f>SUM('2:7'!R229)</f>
        <v>0</v>
      </c>
      <c r="S229" s="93">
        <f>SUM('2:7'!S229)</f>
        <v>0</v>
      </c>
      <c r="T229" s="93">
        <f>SUM('2:7'!T229)</f>
        <v>0</v>
      </c>
      <c r="U229" s="93">
        <f>SUM('2:7'!U229)</f>
        <v>0</v>
      </c>
      <c r="V229" s="196">
        <f t="shared" si="44"/>
        <v>0</v>
      </c>
      <c r="W229" s="33" t="str">
        <f t="shared" si="45"/>
        <v/>
      </c>
      <c r="X229" s="93">
        <f>SUM('2:7'!X229)</f>
        <v>0</v>
      </c>
      <c r="Y229" s="93">
        <f>SUM('2:7'!Y229)</f>
        <v>0</v>
      </c>
      <c r="Z229" s="93">
        <f>SUM('2:7'!Z229)</f>
        <v>0</v>
      </c>
      <c r="AA229" s="93">
        <f>SUM('2:7'!AA229)</f>
        <v>0</v>
      </c>
      <c r="AB229" s="309">
        <v>0.19</v>
      </c>
      <c r="AC229" s="232">
        <f t="shared" si="40"/>
        <v>0</v>
      </c>
      <c r="AD229" s="21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27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SUM('2:7'!G230)</f>
        <v>0</v>
      </c>
      <c r="H230" s="212">
        <f t="shared" si="39"/>
        <v>0</v>
      </c>
      <c r="I230" s="93">
        <f>SUM('2:7'!I230)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41"/>
        <v>0</v>
      </c>
      <c r="N230" s="93">
        <f>SUM('2:7'!N230)</f>
        <v>0</v>
      </c>
      <c r="O230" s="93">
        <f>SUM('2:7'!O230)</f>
        <v>0</v>
      </c>
      <c r="P230" s="93">
        <f>SUM('2:7'!P230)</f>
        <v>0</v>
      </c>
      <c r="Q230" s="93">
        <f>SUM('2:7'!Q230)</f>
        <v>0</v>
      </c>
      <c r="R230" s="93">
        <f>SUM('2:7'!R230)</f>
        <v>0</v>
      </c>
      <c r="S230" s="93">
        <f>SUM('2:7'!S230)</f>
        <v>0</v>
      </c>
      <c r="T230" s="93">
        <f>SUM('2:7'!T230)</f>
        <v>0</v>
      </c>
      <c r="U230" s="93">
        <f>SUM('2:7'!U230)</f>
        <v>0</v>
      </c>
      <c r="V230" s="196">
        <f t="shared" si="44"/>
        <v>0</v>
      </c>
      <c r="W230" s="33" t="str">
        <f t="shared" si="45"/>
        <v/>
      </c>
      <c r="X230" s="93">
        <f>SUM('2:7'!X230)</f>
        <v>0</v>
      </c>
      <c r="Y230" s="93">
        <f>SUM('2:7'!Y230)</f>
        <v>0</v>
      </c>
      <c r="Z230" s="93">
        <f>SUM('2:7'!Z230)</f>
        <v>0</v>
      </c>
      <c r="AA230" s="93">
        <f>SUM('2:7'!AA230)</f>
        <v>0</v>
      </c>
      <c r="AB230" s="309">
        <v>0.19</v>
      </c>
      <c r="AC230" s="232">
        <f t="shared" si="40"/>
        <v>0</v>
      </c>
      <c r="AD230" s="21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27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SUM('2:7'!G231)</f>
        <v>0</v>
      </c>
      <c r="H231" s="212">
        <f t="shared" si="39"/>
        <v>0</v>
      </c>
      <c r="I231" s="93">
        <f>SUM('2:7'!I231)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41"/>
        <v>0</v>
      </c>
      <c r="N231" s="93">
        <f>SUM('2:7'!N231)</f>
        <v>0</v>
      </c>
      <c r="O231" s="93">
        <f>SUM('2:7'!O231)</f>
        <v>0</v>
      </c>
      <c r="P231" s="93">
        <f>SUM('2:7'!P231)</f>
        <v>0</v>
      </c>
      <c r="Q231" s="93">
        <f>SUM('2:7'!Q231)</f>
        <v>0</v>
      </c>
      <c r="R231" s="93">
        <f>SUM('2:7'!R231)</f>
        <v>0</v>
      </c>
      <c r="S231" s="93">
        <f>SUM('2:7'!S231)</f>
        <v>0</v>
      </c>
      <c r="T231" s="93">
        <f>SUM('2:7'!T231)</f>
        <v>0</v>
      </c>
      <c r="U231" s="93">
        <f>SUM('2:7'!U231)</f>
        <v>0</v>
      </c>
      <c r="V231" s="196">
        <f t="shared" si="44"/>
        <v>0</v>
      </c>
      <c r="W231" s="33" t="str">
        <f t="shared" si="45"/>
        <v/>
      </c>
      <c r="X231" s="93">
        <f>SUM('2:7'!X231)</f>
        <v>0</v>
      </c>
      <c r="Y231" s="93">
        <f>SUM('2:7'!Y231)</f>
        <v>0</v>
      </c>
      <c r="Z231" s="93">
        <f>SUM('2:7'!Z231)</f>
        <v>0</v>
      </c>
      <c r="AA231" s="93">
        <f>SUM('2:7'!AA231)</f>
        <v>0</v>
      </c>
      <c r="AB231" s="309">
        <v>0.21</v>
      </c>
      <c r="AC231" s="232">
        <f t="shared" si="40"/>
        <v>0</v>
      </c>
      <c r="AD231" s="21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27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SUM('2:7'!G232)</f>
        <v>0</v>
      </c>
      <c r="H232" s="212">
        <f t="shared" si="39"/>
        <v>0</v>
      </c>
      <c r="I232" s="93">
        <f>SUM('2:7'!I232)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41"/>
        <v>0</v>
      </c>
      <c r="N232" s="93">
        <f>SUM('2:7'!N232)</f>
        <v>0</v>
      </c>
      <c r="O232" s="93">
        <f>SUM('2:7'!O232)</f>
        <v>0</v>
      </c>
      <c r="P232" s="93">
        <f>SUM('2:7'!P232)</f>
        <v>0</v>
      </c>
      <c r="Q232" s="93">
        <f>SUM('2:7'!Q232)</f>
        <v>0</v>
      </c>
      <c r="R232" s="93">
        <f>SUM('2:7'!R232)</f>
        <v>0</v>
      </c>
      <c r="S232" s="93">
        <f>SUM('2:7'!S232)</f>
        <v>0</v>
      </c>
      <c r="T232" s="93">
        <f>SUM('2:7'!T232)</f>
        <v>0</v>
      </c>
      <c r="U232" s="93">
        <f>SUM('2:7'!U232)</f>
        <v>0</v>
      </c>
      <c r="V232" s="196">
        <f t="shared" si="44"/>
        <v>0</v>
      </c>
      <c r="W232" s="33" t="str">
        <f t="shared" si="45"/>
        <v/>
      </c>
      <c r="X232" s="93">
        <f>SUM('2:7'!X232)</f>
        <v>0</v>
      </c>
      <c r="Y232" s="93">
        <f>SUM('2:7'!Y232)</f>
        <v>0</v>
      </c>
      <c r="Z232" s="93">
        <f>SUM('2:7'!Z232)</f>
        <v>0</v>
      </c>
      <c r="AA232" s="93">
        <f>SUM('2:7'!AA232)</f>
        <v>0</v>
      </c>
      <c r="AB232" s="309">
        <v>0.21</v>
      </c>
      <c r="AC232" s="232">
        <f t="shared" si="40"/>
        <v>0</v>
      </c>
      <c r="AD232" s="21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27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SUM('2:7'!G233)</f>
        <v>0</v>
      </c>
      <c r="H233" s="212">
        <f t="shared" si="39"/>
        <v>0</v>
      </c>
      <c r="I233" s="93">
        <f>SUM('2:7'!I233)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41"/>
        <v>0</v>
      </c>
      <c r="N233" s="93">
        <f>SUM('2:7'!N233)</f>
        <v>0</v>
      </c>
      <c r="O233" s="93">
        <f>SUM('2:7'!O233)</f>
        <v>0</v>
      </c>
      <c r="P233" s="93">
        <f>SUM('2:7'!P233)</f>
        <v>0</v>
      </c>
      <c r="Q233" s="93">
        <f>SUM('2:7'!Q233)</f>
        <v>0</v>
      </c>
      <c r="R233" s="93">
        <f>SUM('2:7'!R233)</f>
        <v>0</v>
      </c>
      <c r="S233" s="93">
        <f>SUM('2:7'!S233)</f>
        <v>0</v>
      </c>
      <c r="T233" s="93">
        <f>SUM('2:7'!T233)</f>
        <v>0</v>
      </c>
      <c r="U233" s="93">
        <f>SUM('2:7'!U233)</f>
        <v>0</v>
      </c>
      <c r="V233" s="196">
        <f t="shared" si="44"/>
        <v>0</v>
      </c>
      <c r="W233" s="33" t="str">
        <f t="shared" si="45"/>
        <v/>
      </c>
      <c r="X233" s="93">
        <f>SUM('2:7'!X233)</f>
        <v>0</v>
      </c>
      <c r="Y233" s="93">
        <f>SUM('2:7'!Y233)</f>
        <v>0</v>
      </c>
      <c r="Z233" s="93">
        <f>SUM('2:7'!Z233)</f>
        <v>0</v>
      </c>
      <c r="AA233" s="93">
        <f>SUM('2:7'!AA233)</f>
        <v>0</v>
      </c>
      <c r="AB233" s="309">
        <v>0.21</v>
      </c>
      <c r="AC233" s="232">
        <f t="shared" si="40"/>
        <v>0</v>
      </c>
      <c r="AD233" s="21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27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SUM('2:7'!G234)</f>
        <v>0</v>
      </c>
      <c r="H234" s="212">
        <f t="shared" si="39"/>
        <v>0</v>
      </c>
      <c r="I234" s="93">
        <f>SUM('2:7'!I234)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41"/>
        <v>0</v>
      </c>
      <c r="N234" s="93">
        <f>SUM('2:7'!N234)</f>
        <v>0</v>
      </c>
      <c r="O234" s="93">
        <f>SUM('2:7'!O234)</f>
        <v>0</v>
      </c>
      <c r="P234" s="93">
        <f>SUM('2:7'!P234)</f>
        <v>0</v>
      </c>
      <c r="Q234" s="93">
        <f>SUM('2:7'!Q234)</f>
        <v>0</v>
      </c>
      <c r="R234" s="93">
        <f>SUM('2:7'!R234)</f>
        <v>0</v>
      </c>
      <c r="S234" s="93">
        <f>SUM('2:7'!S234)</f>
        <v>0</v>
      </c>
      <c r="T234" s="93">
        <f>SUM('2:7'!T234)</f>
        <v>0</v>
      </c>
      <c r="U234" s="93">
        <f>SUM('2:7'!U234)</f>
        <v>0</v>
      </c>
      <c r="V234" s="196">
        <f t="shared" si="44"/>
        <v>0</v>
      </c>
      <c r="W234" s="33" t="str">
        <f t="shared" si="45"/>
        <v/>
      </c>
      <c r="X234" s="93">
        <f>SUM('2:7'!X234)</f>
        <v>0</v>
      </c>
      <c r="Y234" s="93">
        <f>SUM('2:7'!Y234)</f>
        <v>0</v>
      </c>
      <c r="Z234" s="93">
        <f>SUM('2:7'!Z234)</f>
        <v>0</v>
      </c>
      <c r="AA234" s="93">
        <f>SUM('2:7'!AA234)</f>
        <v>0</v>
      </c>
      <c r="AB234" s="309">
        <v>0.21</v>
      </c>
      <c r="AC234" s="232">
        <f t="shared" si="40"/>
        <v>0</v>
      </c>
      <c r="AD234" s="21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27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SUM('2:7'!G235)</f>
        <v>0</v>
      </c>
      <c r="H235" s="212">
        <f t="shared" si="39"/>
        <v>0</v>
      </c>
      <c r="I235" s="93">
        <f>SUM('2:7'!I235)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41"/>
        <v>0</v>
      </c>
      <c r="N235" s="93">
        <f>SUM('2:7'!N235)</f>
        <v>0</v>
      </c>
      <c r="O235" s="93">
        <f>SUM('2:7'!O235)</f>
        <v>0</v>
      </c>
      <c r="P235" s="93">
        <f>SUM('2:7'!P235)</f>
        <v>0</v>
      </c>
      <c r="Q235" s="93">
        <f>SUM('2:7'!Q235)</f>
        <v>0</v>
      </c>
      <c r="R235" s="93">
        <f>SUM('2:7'!R235)</f>
        <v>0</v>
      </c>
      <c r="S235" s="93">
        <f>SUM('2:7'!S235)</f>
        <v>0</v>
      </c>
      <c r="T235" s="93">
        <f>SUM('2:7'!T235)</f>
        <v>0</v>
      </c>
      <c r="U235" s="93">
        <f>SUM('2:7'!U235)</f>
        <v>0</v>
      </c>
      <c r="V235" s="196">
        <f t="shared" si="44"/>
        <v>0</v>
      </c>
      <c r="W235" s="33" t="str">
        <f t="shared" si="45"/>
        <v/>
      </c>
      <c r="X235" s="93">
        <f>SUM('2:7'!X235)</f>
        <v>0</v>
      </c>
      <c r="Y235" s="93">
        <f>SUM('2:7'!Y235)</f>
        <v>0</v>
      </c>
      <c r="Z235" s="93">
        <f>SUM('2:7'!Z235)</f>
        <v>0</v>
      </c>
      <c r="AA235" s="93">
        <f>SUM('2:7'!AA235)</f>
        <v>0</v>
      </c>
      <c r="AB235" s="309">
        <v>0.21</v>
      </c>
      <c r="AC235" s="232">
        <f t="shared" si="40"/>
        <v>0</v>
      </c>
      <c r="AD235" s="217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27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SUM('2:7'!G236)</f>
        <v>0</v>
      </c>
      <c r="H236" s="212">
        <f t="shared" si="39"/>
        <v>0</v>
      </c>
      <c r="I236" s="93">
        <f>SUM('2:7'!I236)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41"/>
        <v>0</v>
      </c>
      <c r="N236" s="93">
        <f>SUM('2:7'!N236)</f>
        <v>0</v>
      </c>
      <c r="O236" s="93">
        <f>SUM('2:7'!O236)</f>
        <v>0</v>
      </c>
      <c r="P236" s="93">
        <f>SUM('2:7'!P236)</f>
        <v>0</v>
      </c>
      <c r="Q236" s="93">
        <f>SUM('2:7'!Q236)</f>
        <v>0</v>
      </c>
      <c r="R236" s="93">
        <f>SUM('2:7'!R236)</f>
        <v>0</v>
      </c>
      <c r="S236" s="93">
        <f>SUM('2:7'!S236)</f>
        <v>0</v>
      </c>
      <c r="T236" s="93">
        <f>SUM('2:7'!T236)</f>
        <v>0</v>
      </c>
      <c r="U236" s="93">
        <f>SUM('2:7'!U236)</f>
        <v>0</v>
      </c>
      <c r="V236" s="196">
        <f t="shared" si="44"/>
        <v>0</v>
      </c>
      <c r="W236" s="33" t="str">
        <f t="shared" si="45"/>
        <v/>
      </c>
      <c r="X236" s="93">
        <f>SUM('2:7'!X236)</f>
        <v>0</v>
      </c>
      <c r="Y236" s="93">
        <f>SUM('2:7'!Y236)</f>
        <v>0</v>
      </c>
      <c r="Z236" s="93">
        <f>SUM('2:7'!Z236)</f>
        <v>0</v>
      </c>
      <c r="AA236" s="93">
        <f>SUM('2:7'!AA236)</f>
        <v>0</v>
      </c>
      <c r="AB236" s="309">
        <v>0.21</v>
      </c>
      <c r="AC236" s="232">
        <f t="shared" si="40"/>
        <v>0</v>
      </c>
      <c r="AD236" s="21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27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SUM('2:7'!G237)</f>
        <v>0</v>
      </c>
      <c r="H237" s="212">
        <f t="shared" si="39"/>
        <v>0</v>
      </c>
      <c r="I237" s="93">
        <f>SUM('2:7'!I237)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41"/>
        <v>0</v>
      </c>
      <c r="N237" s="93">
        <f>SUM('2:7'!N237)</f>
        <v>0</v>
      </c>
      <c r="O237" s="93">
        <f>SUM('2:7'!O237)</f>
        <v>0</v>
      </c>
      <c r="P237" s="93">
        <f>SUM('2:7'!P237)</f>
        <v>0</v>
      </c>
      <c r="Q237" s="93">
        <f>SUM('2:7'!Q237)</f>
        <v>0</v>
      </c>
      <c r="R237" s="93">
        <f>SUM('2:7'!R237)</f>
        <v>0</v>
      </c>
      <c r="S237" s="93">
        <f>SUM('2:7'!S237)</f>
        <v>0</v>
      </c>
      <c r="T237" s="93">
        <f>SUM('2:7'!T237)</f>
        <v>0</v>
      </c>
      <c r="U237" s="93">
        <f>SUM('2:7'!U237)</f>
        <v>0</v>
      </c>
      <c r="V237" s="196">
        <f t="shared" si="44"/>
        <v>0</v>
      </c>
      <c r="W237" s="33" t="str">
        <f t="shared" si="45"/>
        <v/>
      </c>
      <c r="X237" s="93">
        <f>SUM('2:7'!X237)</f>
        <v>0</v>
      </c>
      <c r="Y237" s="93">
        <f>SUM('2:7'!Y237)</f>
        <v>0</v>
      </c>
      <c r="Z237" s="93">
        <f>SUM('2:7'!Z237)</f>
        <v>0</v>
      </c>
      <c r="AA237" s="93">
        <f>SUM('2:7'!AA237)</f>
        <v>0</v>
      </c>
      <c r="AB237" s="309">
        <v>0.21</v>
      </c>
      <c r="AC237" s="232">
        <f t="shared" si="40"/>
        <v>0</v>
      </c>
      <c r="AD237" s="21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270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SUM('2:7'!G238)</f>
        <v>0</v>
      </c>
      <c r="H238" s="212">
        <f t="shared" si="39"/>
        <v>0</v>
      </c>
      <c r="I238" s="93">
        <f>SUM('2:7'!I238)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309">
        <v>0.21</v>
      </c>
      <c r="AC238" s="232">
        <f t="shared" si="40"/>
        <v>0</v>
      </c>
      <c r="AD238" s="21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270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SUM('2:7'!G239)</f>
        <v>0</v>
      </c>
      <c r="H239" s="212">
        <f t="shared" si="39"/>
        <v>0</v>
      </c>
      <c r="I239" s="93">
        <f>SUM('2:7'!I239)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6">IF(ISERROR(I239-K239),"",I239-K239)</f>
        <v>0</v>
      </c>
      <c r="N239" s="93">
        <f>SUM('2:7'!N239)</f>
        <v>0</v>
      </c>
      <c r="O239" s="93">
        <f>SUM('2:7'!O239)</f>
        <v>0</v>
      </c>
      <c r="P239" s="93">
        <f>SUM('2:7'!P239)</f>
        <v>0</v>
      </c>
      <c r="Q239" s="93">
        <f>SUM('2:7'!Q239)</f>
        <v>0</v>
      </c>
      <c r="R239" s="93">
        <f>SUM('2:7'!R239)</f>
        <v>0</v>
      </c>
      <c r="S239" s="93">
        <f>SUM('2:7'!S239)</f>
        <v>0</v>
      </c>
      <c r="T239" s="93">
        <f>SUM('2:7'!T239)</f>
        <v>0</v>
      </c>
      <c r="U239" s="93">
        <f>SUM('2:7'!U239)</f>
        <v>0</v>
      </c>
      <c r="V239" s="196"/>
      <c r="W239" s="33"/>
      <c r="X239" s="93">
        <f>SUM('2:7'!X239)</f>
        <v>0</v>
      </c>
      <c r="Y239" s="93">
        <f>SUM('2:7'!Y239)</f>
        <v>0</v>
      </c>
      <c r="Z239" s="93">
        <f>SUM('2:7'!Z239)</f>
        <v>0</v>
      </c>
      <c r="AA239" s="93">
        <f>SUM('2:7'!AA239)</f>
        <v>0</v>
      </c>
      <c r="AB239" s="312">
        <v>0.21</v>
      </c>
      <c r="AC239" s="232">
        <f t="shared" si="40"/>
        <v>0</v>
      </c>
      <c r="AD239" s="217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27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SUM('2:7'!G240)</f>
        <v>0</v>
      </c>
      <c r="H240" s="250">
        <f t="shared" si="39"/>
        <v>0</v>
      </c>
      <c r="I240" s="93">
        <f>SUM('2:7'!I240)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6"/>
        <v>0</v>
      </c>
      <c r="N240" s="93">
        <f>SUM('2:7'!N240)</f>
        <v>0</v>
      </c>
      <c r="O240" s="93">
        <f>SUM('2:7'!O240)</f>
        <v>0</v>
      </c>
      <c r="P240" s="93">
        <f>SUM('2:7'!P240)</f>
        <v>0</v>
      </c>
      <c r="Q240" s="93">
        <f>SUM('2:7'!Q240)</f>
        <v>0</v>
      </c>
      <c r="R240" s="93">
        <f>SUM('2:7'!R240)</f>
        <v>0</v>
      </c>
      <c r="S240" s="93">
        <f>SUM('2:7'!S240)</f>
        <v>0</v>
      </c>
      <c r="T240" s="93">
        <f>SUM('2:7'!T240)</f>
        <v>0</v>
      </c>
      <c r="U240" s="93">
        <f>SUM('2:7'!U240)</f>
        <v>0</v>
      </c>
      <c r="V240" s="196">
        <f>SUM(X240:AA240)</f>
        <v>0</v>
      </c>
      <c r="W240" s="33" t="str">
        <f>IF(ISERROR(V240/G240),"",V240/G240)</f>
        <v/>
      </c>
      <c r="X240" s="93">
        <f>SUM('2:7'!X240)</f>
        <v>0</v>
      </c>
      <c r="Y240" s="93">
        <f>SUM('2:7'!Y240)</f>
        <v>0</v>
      </c>
      <c r="Z240" s="93">
        <f>SUM('2:7'!Z240)</f>
        <v>0</v>
      </c>
      <c r="AA240" s="93">
        <f>SUM('2:7'!AA240)</f>
        <v>0</v>
      </c>
      <c r="AB240" s="309">
        <v>0.49</v>
      </c>
      <c r="AC240" s="232">
        <f t="shared" si="40"/>
        <v>0</v>
      </c>
      <c r="AD240" s="21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27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SUM('2:7'!G241)</f>
        <v>0</v>
      </c>
      <c r="H241" s="250">
        <f t="shared" si="39"/>
        <v>0</v>
      </c>
      <c r="I241" s="93">
        <f>SUM('2:7'!I241)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6"/>
        <v>0</v>
      </c>
      <c r="N241" s="93">
        <f>SUM('2:7'!N241)</f>
        <v>0</v>
      </c>
      <c r="O241" s="93">
        <f>SUM('2:7'!O241)</f>
        <v>0</v>
      </c>
      <c r="P241" s="93">
        <f>SUM('2:7'!P241)</f>
        <v>0</v>
      </c>
      <c r="Q241" s="93">
        <f>SUM('2:7'!Q241)</f>
        <v>0</v>
      </c>
      <c r="R241" s="93">
        <f>SUM('2:7'!R241)</f>
        <v>0</v>
      </c>
      <c r="S241" s="93">
        <f>SUM('2:7'!S241)</f>
        <v>0</v>
      </c>
      <c r="T241" s="93">
        <f>SUM('2:7'!T241)</f>
        <v>0</v>
      </c>
      <c r="U241" s="93">
        <f>SUM('2:7'!U241)</f>
        <v>0</v>
      </c>
      <c r="V241" s="196">
        <f>SUM(X241:AA241)</f>
        <v>0</v>
      </c>
      <c r="W241" s="33" t="str">
        <f>IF(ISERROR(V241/G241),"",V241/G241)</f>
        <v/>
      </c>
      <c r="X241" s="93">
        <f>SUM('2:7'!X241)</f>
        <v>0</v>
      </c>
      <c r="Y241" s="93">
        <f>SUM('2:7'!Y241)</f>
        <v>0</v>
      </c>
      <c r="Z241" s="93">
        <f>SUM('2:7'!Z241)</f>
        <v>0</v>
      </c>
      <c r="AA241" s="93">
        <f>SUM('2:7'!AA241)</f>
        <v>0</v>
      </c>
      <c r="AB241" s="309">
        <v>0.49</v>
      </c>
      <c r="AC241" s="232">
        <f t="shared" si="40"/>
        <v>0</v>
      </c>
      <c r="AD241" s="21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270"/>
      <c r="B242" s="182" t="s">
        <v>360</v>
      </c>
      <c r="C242" s="177" t="s">
        <v>361</v>
      </c>
      <c r="D242" s="17"/>
      <c r="E242" s="17"/>
      <c r="F242" s="6"/>
      <c r="G242" s="93">
        <f>SUM('2:7'!G242)</f>
        <v>0</v>
      </c>
      <c r="H242" s="250">
        <f t="shared" si="39"/>
        <v>0</v>
      </c>
      <c r="I242" s="93">
        <f>SUM('2:7'!I242)</f>
        <v>0</v>
      </c>
      <c r="J242" s="31"/>
      <c r="K242" s="35"/>
      <c r="L242" s="87"/>
      <c r="M242" s="36">
        <f t="shared" si="46"/>
        <v>0</v>
      </c>
      <c r="N242" s="93">
        <f>SUM('2:7'!N242)</f>
        <v>0</v>
      </c>
      <c r="O242" s="93">
        <f>SUM('2:7'!O242)</f>
        <v>0</v>
      </c>
      <c r="P242" s="93">
        <f>SUM('2:7'!P242)</f>
        <v>0</v>
      </c>
      <c r="Q242" s="93">
        <f>SUM('2:7'!Q242)</f>
        <v>0</v>
      </c>
      <c r="R242" s="93">
        <f>SUM('2:7'!R242)</f>
        <v>0</v>
      </c>
      <c r="S242" s="93">
        <f>SUM('2:7'!S242)</f>
        <v>0</v>
      </c>
      <c r="T242" s="93">
        <f>SUM('2:7'!T242)</f>
        <v>0</v>
      </c>
      <c r="U242" s="93">
        <f>SUM('2:7'!U242)</f>
        <v>0</v>
      </c>
      <c r="V242" s="196"/>
      <c r="W242" s="33"/>
      <c r="X242" s="93">
        <f>SUM('2:7'!X242)</f>
        <v>0</v>
      </c>
      <c r="Y242" s="93">
        <f>SUM('2:7'!Y242)</f>
        <v>0</v>
      </c>
      <c r="Z242" s="93">
        <f>SUM('2:7'!Z242)</f>
        <v>0</v>
      </c>
      <c r="AA242" s="93">
        <f>SUM('2:7'!AA242)</f>
        <v>0</v>
      </c>
      <c r="AB242" s="309"/>
      <c r="AC242" s="232">
        <f t="shared" si="40"/>
        <v>0</v>
      </c>
      <c r="AD242" s="21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27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SUM('2:7'!G243)</f>
        <v>0</v>
      </c>
      <c r="H243" s="250">
        <f t="shared" si="39"/>
        <v>0</v>
      </c>
      <c r="I243" s="93">
        <f>SUM('2:7'!I243)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6"/>
        <v/>
      </c>
      <c r="N243" s="93">
        <f>SUM('2:7'!N243)</f>
        <v>0</v>
      </c>
      <c r="O243" s="93">
        <f>SUM('2:7'!O243)</f>
        <v>0</v>
      </c>
      <c r="P243" s="93">
        <f>SUM('2:7'!P243)</f>
        <v>0</v>
      </c>
      <c r="Q243" s="93">
        <f>SUM('2:7'!Q243)</f>
        <v>0</v>
      </c>
      <c r="R243" s="93">
        <f>SUM('2:7'!R243)</f>
        <v>0</v>
      </c>
      <c r="S243" s="93">
        <f>SUM('2:7'!S243)</f>
        <v>0</v>
      </c>
      <c r="T243" s="93">
        <f>SUM('2:7'!T243)</f>
        <v>0</v>
      </c>
      <c r="U243" s="93">
        <f>SUM('2:7'!U243)</f>
        <v>0</v>
      </c>
      <c r="V243" s="196">
        <f>SUM(X243:AA243)</f>
        <v>0</v>
      </c>
      <c r="W243" s="33" t="str">
        <f>IF(ISERROR(V243/G243),"",V243/G243)</f>
        <v/>
      </c>
      <c r="X243" s="93">
        <f>SUM('2:7'!X243)</f>
        <v>0</v>
      </c>
      <c r="Y243" s="93">
        <f>SUM('2:7'!Y243)</f>
        <v>0</v>
      </c>
      <c r="Z243" s="93">
        <f>SUM('2:7'!Z243)</f>
        <v>0</v>
      </c>
      <c r="AA243" s="93">
        <f>SUM('2:7'!AA243)</f>
        <v>0</v>
      </c>
      <c r="AB243" s="309">
        <v>0.43</v>
      </c>
      <c r="AC243" s="232">
        <f t="shared" si="40"/>
        <v>0</v>
      </c>
      <c r="AD243" s="21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27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SUM('2:7'!G244)</f>
        <v>0</v>
      </c>
      <c r="H244" s="250">
        <f t="shared" si="39"/>
        <v>0</v>
      </c>
      <c r="I244" s="93">
        <f>SUM('2:7'!I244)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6"/>
        <v/>
      </c>
      <c r="N244" s="93">
        <f>SUM('2:7'!N244)</f>
        <v>0</v>
      </c>
      <c r="O244" s="93">
        <f>SUM('2:7'!O244)</f>
        <v>0</v>
      </c>
      <c r="P244" s="93">
        <f>SUM('2:7'!P244)</f>
        <v>0</v>
      </c>
      <c r="Q244" s="93">
        <f>SUM('2:7'!Q244)</f>
        <v>0</v>
      </c>
      <c r="R244" s="93">
        <f>SUM('2:7'!R244)</f>
        <v>0</v>
      </c>
      <c r="S244" s="93">
        <f>SUM('2:7'!S244)</f>
        <v>0</v>
      </c>
      <c r="T244" s="93">
        <f>SUM('2:7'!T244)</f>
        <v>0</v>
      </c>
      <c r="U244" s="93">
        <f>SUM('2:7'!U244)</f>
        <v>0</v>
      </c>
      <c r="V244" s="196">
        <f>SUM(X244:AA244)</f>
        <v>0</v>
      </c>
      <c r="W244" s="33" t="str">
        <f>IF(ISERROR(V244/G244),"",V244/G244)</f>
        <v/>
      </c>
      <c r="X244" s="93">
        <f>SUM('2:7'!X244)</f>
        <v>0</v>
      </c>
      <c r="Y244" s="93">
        <f>SUM('2:7'!Y244)</f>
        <v>0</v>
      </c>
      <c r="Z244" s="93">
        <f>SUM('2:7'!Z244)</f>
        <v>0</v>
      </c>
      <c r="AA244" s="93">
        <f>SUM('2:7'!AA244)</f>
        <v>0</v>
      </c>
      <c r="AB244" s="309">
        <v>0.43</v>
      </c>
      <c r="AC244" s="232">
        <f t="shared" si="40"/>
        <v>0</v>
      </c>
      <c r="AD244" s="217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27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SUM('2:7'!G245)</f>
        <v>0</v>
      </c>
      <c r="H245" s="250">
        <f t="shared" si="39"/>
        <v>0</v>
      </c>
      <c r="I245" s="93">
        <f>SUM('2:7'!I245)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6"/>
        <v/>
      </c>
      <c r="N245" s="93">
        <f>SUM('2:7'!N245)</f>
        <v>0</v>
      </c>
      <c r="O245" s="93">
        <f>SUM('2:7'!O245)</f>
        <v>0</v>
      </c>
      <c r="P245" s="93">
        <f>SUM('2:7'!P245)</f>
        <v>0</v>
      </c>
      <c r="Q245" s="93">
        <f>SUM('2:7'!Q245)</f>
        <v>0</v>
      </c>
      <c r="R245" s="93">
        <f>SUM('2:7'!R245)</f>
        <v>0</v>
      </c>
      <c r="S245" s="93">
        <f>SUM('2:7'!S245)</f>
        <v>0</v>
      </c>
      <c r="T245" s="93">
        <f>SUM('2:7'!T245)</f>
        <v>0</v>
      </c>
      <c r="U245" s="93">
        <f>SUM('2:7'!U245)</f>
        <v>0</v>
      </c>
      <c r="V245" s="196">
        <f>SUM(X245:AA245)</f>
        <v>0</v>
      </c>
      <c r="W245" s="33" t="str">
        <f>IF(ISERROR(V245/G245),"",V245/G245)</f>
        <v/>
      </c>
      <c r="X245" s="93">
        <f>SUM('2:7'!X245)</f>
        <v>0</v>
      </c>
      <c r="Y245" s="93">
        <f>SUM('2:7'!Y245)</f>
        <v>0</v>
      </c>
      <c r="Z245" s="93">
        <f>SUM('2:7'!Z245)</f>
        <v>0</v>
      </c>
      <c r="AA245" s="93">
        <f>SUM('2:7'!AA245)</f>
        <v>0</v>
      </c>
      <c r="AB245" s="309">
        <v>0.43</v>
      </c>
      <c r="AC245" s="232">
        <f t="shared" si="40"/>
        <v>0</v>
      </c>
      <c r="AD245" s="217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7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SUM('2:7'!G246)</f>
        <v>0</v>
      </c>
      <c r="H246" s="250">
        <f t="shared" si="39"/>
        <v>0</v>
      </c>
      <c r="I246" s="93">
        <f>SUM('2:7'!I246)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6"/>
        <v/>
      </c>
      <c r="N246" s="93">
        <f>SUM('2:7'!N246)</f>
        <v>0</v>
      </c>
      <c r="O246" s="93">
        <f>SUM('2:7'!O246)</f>
        <v>0</v>
      </c>
      <c r="P246" s="93">
        <f>SUM('2:7'!P246)</f>
        <v>0</v>
      </c>
      <c r="Q246" s="93">
        <f>SUM('2:7'!Q246)</f>
        <v>0</v>
      </c>
      <c r="R246" s="93">
        <f>SUM('2:7'!R246)</f>
        <v>0</v>
      </c>
      <c r="S246" s="93">
        <f>SUM('2:7'!S246)</f>
        <v>0</v>
      </c>
      <c r="T246" s="93">
        <f>SUM('2:7'!T246)</f>
        <v>0</v>
      </c>
      <c r="U246" s="93">
        <f>SUM('2:7'!U246)</f>
        <v>0</v>
      </c>
      <c r="V246" s="196">
        <f>SUM(X246:AA246)</f>
        <v>0</v>
      </c>
      <c r="W246" s="33" t="str">
        <f>IF(ISERROR(V246/G246),"",V246/G246)</f>
        <v/>
      </c>
      <c r="X246" s="93">
        <f>SUM('2:7'!X246)</f>
        <v>0</v>
      </c>
      <c r="Y246" s="93">
        <f>SUM('2:7'!Y246)</f>
        <v>0</v>
      </c>
      <c r="Z246" s="93">
        <f>SUM('2:7'!Z246)</f>
        <v>0</v>
      </c>
      <c r="AA246" s="93">
        <f>SUM('2:7'!AA246)</f>
        <v>0</v>
      </c>
      <c r="AB246" s="309">
        <v>0.43</v>
      </c>
      <c r="AC246" s="232">
        <f t="shared" si="40"/>
        <v>0</v>
      </c>
      <c r="AD246" s="217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272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SUM('2:7'!G247)</f>
        <v>0</v>
      </c>
      <c r="H247" s="250">
        <f t="shared" si="39"/>
        <v>0</v>
      </c>
      <c r="I247" s="93">
        <f>SUM('2:7'!I247)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6"/>
        <v>0</v>
      </c>
      <c r="N247" s="93">
        <f>SUM('2:7'!N247)</f>
        <v>0</v>
      </c>
      <c r="O247" s="93">
        <f>SUM('2:7'!O247)</f>
        <v>0</v>
      </c>
      <c r="P247" s="93">
        <f>SUM('2:7'!P247)</f>
        <v>0</v>
      </c>
      <c r="Q247" s="93">
        <f>SUM('2:7'!Q247)</f>
        <v>0</v>
      </c>
      <c r="R247" s="93">
        <f>SUM('2:7'!R247)</f>
        <v>0</v>
      </c>
      <c r="S247" s="93">
        <f>SUM('2:7'!S247)</f>
        <v>0</v>
      </c>
      <c r="T247" s="93">
        <f>SUM('2:7'!T247)</f>
        <v>0</v>
      </c>
      <c r="U247" s="93">
        <f>SUM('2:7'!U247)</f>
        <v>0</v>
      </c>
      <c r="V247" s="196"/>
      <c r="W247" s="33"/>
      <c r="X247" s="93">
        <f>SUM('2:7'!X247)</f>
        <v>0</v>
      </c>
      <c r="Y247" s="93">
        <f>SUM('2:7'!Y247)</f>
        <v>0</v>
      </c>
      <c r="Z247" s="93">
        <f>SUM('2:7'!Z247)</f>
        <v>0</v>
      </c>
      <c r="AA247" s="93">
        <f>SUM('2:7'!AA247)</f>
        <v>0</v>
      </c>
      <c r="AB247" s="309">
        <v>0.43</v>
      </c>
      <c r="AC247" s="232">
        <f t="shared" si="40"/>
        <v>0</v>
      </c>
      <c r="AD247" s="217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272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SUM('2:7'!G248)</f>
        <v>0</v>
      </c>
      <c r="H248" s="250">
        <f t="shared" si="39"/>
        <v>0</v>
      </c>
      <c r="I248" s="93">
        <f>SUM('2:7'!I248)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6"/>
        <v>0</v>
      </c>
      <c r="N248" s="93">
        <f>SUM('2:7'!N248)</f>
        <v>0</v>
      </c>
      <c r="O248" s="93">
        <f>SUM('2:7'!O248)</f>
        <v>0</v>
      </c>
      <c r="P248" s="93">
        <f>SUM('2:7'!P248)</f>
        <v>0</v>
      </c>
      <c r="Q248" s="93">
        <f>SUM('2:7'!Q248)</f>
        <v>0</v>
      </c>
      <c r="R248" s="93">
        <f>SUM('2:7'!R248)</f>
        <v>0</v>
      </c>
      <c r="S248" s="93">
        <f>SUM('2:7'!S248)</f>
        <v>0</v>
      </c>
      <c r="T248" s="93">
        <f>SUM('2:7'!T248)</f>
        <v>0</v>
      </c>
      <c r="U248" s="93">
        <f>SUM('2:7'!U248)</f>
        <v>0</v>
      </c>
      <c r="V248" s="196"/>
      <c r="W248" s="33"/>
      <c r="X248" s="93">
        <f>SUM('2:7'!X248)</f>
        <v>0</v>
      </c>
      <c r="Y248" s="93">
        <f>SUM('2:7'!Y248)</f>
        <v>0</v>
      </c>
      <c r="Z248" s="93">
        <f>SUM('2:7'!Z248)</f>
        <v>0</v>
      </c>
      <c r="AA248" s="93">
        <f>SUM('2:7'!AA248)</f>
        <v>0</v>
      </c>
      <c r="AB248" s="309">
        <v>0.43</v>
      </c>
      <c r="AC248" s="232">
        <f t="shared" si="40"/>
        <v>0</v>
      </c>
      <c r="AD248" s="217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272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SUM('2:7'!G249)</f>
        <v>0</v>
      </c>
      <c r="H249" s="250">
        <f t="shared" si="39"/>
        <v>0</v>
      </c>
      <c r="I249" s="93">
        <f>SUM('2:7'!I249)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6"/>
        <v>0</v>
      </c>
      <c r="N249" s="93">
        <f>SUM('2:7'!N249)</f>
        <v>0</v>
      </c>
      <c r="O249" s="93">
        <f>SUM('2:7'!O249)</f>
        <v>0</v>
      </c>
      <c r="P249" s="93">
        <f>SUM('2:7'!P249)</f>
        <v>0</v>
      </c>
      <c r="Q249" s="93">
        <f>SUM('2:7'!Q249)</f>
        <v>0</v>
      </c>
      <c r="R249" s="93">
        <f>SUM('2:7'!R249)</f>
        <v>0</v>
      </c>
      <c r="S249" s="93">
        <f>SUM('2:7'!S249)</f>
        <v>0</v>
      </c>
      <c r="T249" s="93">
        <f>SUM('2:7'!T249)</f>
        <v>0</v>
      </c>
      <c r="U249" s="93">
        <f>SUM('2:7'!U249)</f>
        <v>0</v>
      </c>
      <c r="V249" s="196"/>
      <c r="W249" s="33"/>
      <c r="X249" s="93">
        <f>SUM('2:7'!X249)</f>
        <v>0</v>
      </c>
      <c r="Y249" s="93">
        <f>SUM('2:7'!Y249)</f>
        <v>0</v>
      </c>
      <c r="Z249" s="93">
        <f>SUM('2:7'!Z249)</f>
        <v>0</v>
      </c>
      <c r="AA249" s="93">
        <f>SUM('2:7'!AA249)</f>
        <v>0</v>
      </c>
      <c r="AB249" s="309">
        <v>0.43</v>
      </c>
      <c r="AC249" s="232">
        <f t="shared" si="40"/>
        <v>0</v>
      </c>
      <c r="AD249" s="217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272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SUM('2:7'!G250)</f>
        <v>0</v>
      </c>
      <c r="H250" s="250">
        <f t="shared" si="39"/>
        <v>0</v>
      </c>
      <c r="I250" s="93">
        <f>SUM('2:7'!I250)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6"/>
        <v>0</v>
      </c>
      <c r="N250" s="93">
        <f>SUM('2:7'!N250)</f>
        <v>0</v>
      </c>
      <c r="O250" s="93">
        <f>SUM('2:7'!O250)</f>
        <v>0</v>
      </c>
      <c r="P250" s="93">
        <f>SUM('2:7'!P250)</f>
        <v>0</v>
      </c>
      <c r="Q250" s="93">
        <f>SUM('2:7'!Q250)</f>
        <v>0</v>
      </c>
      <c r="R250" s="93">
        <f>SUM('2:7'!R250)</f>
        <v>0</v>
      </c>
      <c r="S250" s="93">
        <f>SUM('2:7'!S250)</f>
        <v>0</v>
      </c>
      <c r="T250" s="93">
        <f>SUM('2:7'!T250)</f>
        <v>0</v>
      </c>
      <c r="U250" s="93">
        <f>SUM('2:7'!U250)</f>
        <v>0</v>
      </c>
      <c r="V250" s="196"/>
      <c r="W250" s="33"/>
      <c r="X250" s="93">
        <f>SUM('2:7'!X250)</f>
        <v>0</v>
      </c>
      <c r="Y250" s="93">
        <f>SUM('2:7'!Y250)</f>
        <v>0</v>
      </c>
      <c r="Z250" s="93">
        <f>SUM('2:7'!Z250)</f>
        <v>0</v>
      </c>
      <c r="AA250" s="93">
        <f>SUM('2:7'!AA250)</f>
        <v>0</v>
      </c>
      <c r="AB250" s="309">
        <v>0.43</v>
      </c>
      <c r="AC250" s="232">
        <f t="shared" si="40"/>
        <v>0</v>
      </c>
      <c r="AD250" s="217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272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SUM('2:7'!G251)</f>
        <v>0</v>
      </c>
      <c r="H251" s="250">
        <f t="shared" si="39"/>
        <v>0</v>
      </c>
      <c r="I251" s="93">
        <f>SUM('2:7'!I251)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312">
        <v>0.69</v>
      </c>
      <c r="AC251" s="232">
        <f t="shared" si="40"/>
        <v>0</v>
      </c>
      <c r="AD251" s="217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272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SUM('2:7'!G252)</f>
        <v>0</v>
      </c>
      <c r="H252" s="250">
        <f t="shared" si="39"/>
        <v>0</v>
      </c>
      <c r="I252" s="93">
        <f>SUM('2:7'!I252)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312">
        <v>0.69</v>
      </c>
      <c r="AC252" s="232">
        <f t="shared" si="40"/>
        <v>0</v>
      </c>
      <c r="AD252" s="217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272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SUM('2:7'!G253)</f>
        <v>0</v>
      </c>
      <c r="H253" s="250">
        <f t="shared" si="39"/>
        <v>0</v>
      </c>
      <c r="I253" s="93">
        <f>SUM('2:7'!I253)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312">
        <v>0.69</v>
      </c>
      <c r="AC253" s="232">
        <f t="shared" si="40"/>
        <v>0</v>
      </c>
      <c r="AD253" s="217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272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SUM('2:7'!G254)</f>
        <v>0</v>
      </c>
      <c r="H254" s="250">
        <f t="shared" si="39"/>
        <v>0</v>
      </c>
      <c r="I254" s="93">
        <f>SUM('2:7'!I254)</f>
        <v>0</v>
      </c>
      <c r="J254" s="31"/>
      <c r="K254" s="35"/>
      <c r="L254" s="87">
        <v>4</v>
      </c>
      <c r="M254" s="36"/>
      <c r="N254" s="31"/>
      <c r="O254" s="93">
        <f>SUM('2:7'!O254)</f>
        <v>0</v>
      </c>
      <c r="P254" s="93">
        <f>SUM('2:7'!P254)</f>
        <v>0</v>
      </c>
      <c r="Q254" s="93">
        <f>SUM('2:7'!Q254)</f>
        <v>0</v>
      </c>
      <c r="R254" s="93">
        <f>SUM('2:7'!R254)</f>
        <v>0</v>
      </c>
      <c r="S254" s="93">
        <f>SUM('2:7'!S254)</f>
        <v>0</v>
      </c>
      <c r="T254" s="93">
        <f>SUM('2:7'!T254)</f>
        <v>0</v>
      </c>
      <c r="U254" s="93">
        <f>SUM('2:7'!U254)</f>
        <v>0</v>
      </c>
      <c r="V254" s="196"/>
      <c r="W254" s="33"/>
      <c r="X254" s="93">
        <f>SUM('2:7'!X254)</f>
        <v>0</v>
      </c>
      <c r="Y254" s="93">
        <f>SUM('2:7'!Y254)</f>
        <v>0</v>
      </c>
      <c r="Z254" s="93">
        <f>SUM('2:7'!Z254)</f>
        <v>0</v>
      </c>
      <c r="AA254" s="93">
        <f>SUM('2:7'!AA254)</f>
        <v>0</v>
      </c>
      <c r="AB254" s="309">
        <v>0.95</v>
      </c>
      <c r="AC254" s="232">
        <f t="shared" si="40"/>
        <v>0</v>
      </c>
      <c r="AD254" s="217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272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SUM('2:7'!G255)</f>
        <v>0</v>
      </c>
      <c r="H255" s="250">
        <f t="shared" si="39"/>
        <v>0</v>
      </c>
      <c r="I255" s="93">
        <f>SUM('2:7'!I255)</f>
        <v>0</v>
      </c>
      <c r="J255" s="31"/>
      <c r="K255" s="35"/>
      <c r="L255" s="87">
        <v>4</v>
      </c>
      <c r="M255" s="36"/>
      <c r="N255" s="31"/>
      <c r="O255" s="93">
        <f>SUM('2:7'!O255)</f>
        <v>0</v>
      </c>
      <c r="P255" s="93">
        <f>SUM('2:7'!P255)</f>
        <v>0</v>
      </c>
      <c r="Q255" s="93">
        <f>SUM('2:7'!Q255)</f>
        <v>0</v>
      </c>
      <c r="R255" s="93">
        <f>SUM('2:7'!R255)</f>
        <v>0</v>
      </c>
      <c r="S255" s="93">
        <f>SUM('2:7'!S255)</f>
        <v>0</v>
      </c>
      <c r="T255" s="93">
        <f>SUM('2:7'!T255)</f>
        <v>0</v>
      </c>
      <c r="U255" s="93">
        <f>SUM('2:7'!U255)</f>
        <v>0</v>
      </c>
      <c r="V255" s="196"/>
      <c r="W255" s="33"/>
      <c r="X255" s="93">
        <f>SUM('2:7'!X255)</f>
        <v>0</v>
      </c>
      <c r="Y255" s="93">
        <f>SUM('2:7'!Y255)</f>
        <v>0</v>
      </c>
      <c r="Z255" s="93">
        <f>SUM('2:7'!Z255)</f>
        <v>0</v>
      </c>
      <c r="AA255" s="93">
        <f>SUM('2:7'!AA255)</f>
        <v>0</v>
      </c>
      <c r="AB255" s="309">
        <v>0.95</v>
      </c>
      <c r="AC255" s="232">
        <f t="shared" si="40"/>
        <v>0</v>
      </c>
      <c r="AD255" s="21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272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SUM('2:7'!G256)</f>
        <v>0</v>
      </c>
      <c r="H256" s="250">
        <f t="shared" si="39"/>
        <v>0</v>
      </c>
      <c r="I256" s="93">
        <f>SUM('2:7'!I256)</f>
        <v>0</v>
      </c>
      <c r="J256" s="31"/>
      <c r="K256" s="35"/>
      <c r="L256" s="87">
        <v>4</v>
      </c>
      <c r="M256" s="36"/>
      <c r="N256" s="31"/>
      <c r="O256" s="93">
        <f>SUM('2:7'!O256)</f>
        <v>0</v>
      </c>
      <c r="P256" s="93">
        <f>SUM('2:7'!P256)</f>
        <v>0</v>
      </c>
      <c r="Q256" s="93">
        <f>SUM('2:7'!Q256)</f>
        <v>0</v>
      </c>
      <c r="R256" s="93">
        <f>SUM('2:7'!R256)</f>
        <v>0</v>
      </c>
      <c r="S256" s="93">
        <f>SUM('2:7'!S256)</f>
        <v>0</v>
      </c>
      <c r="T256" s="93">
        <f>SUM('2:7'!T256)</f>
        <v>0</v>
      </c>
      <c r="U256" s="93">
        <f>SUM('2:7'!U256)</f>
        <v>0</v>
      </c>
      <c r="V256" s="196"/>
      <c r="W256" s="33"/>
      <c r="X256" s="93">
        <f>SUM('2:7'!X256)</f>
        <v>0</v>
      </c>
      <c r="Y256" s="93">
        <f>SUM('2:7'!Y256)</f>
        <v>0</v>
      </c>
      <c r="Z256" s="93">
        <f>SUM('2:7'!Z256)</f>
        <v>0</v>
      </c>
      <c r="AA256" s="93">
        <f>SUM('2:7'!AA256)</f>
        <v>0</v>
      </c>
      <c r="AB256" s="309">
        <v>0.95</v>
      </c>
      <c r="AC256" s="232">
        <f t="shared" si="40"/>
        <v>0</v>
      </c>
      <c r="AD256" s="21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720" t="s">
        <v>86</v>
      </c>
      <c r="B257" s="720"/>
      <c r="C257" s="209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7">SUM(M200:M256)</f>
        <v>0</v>
      </c>
      <c r="N257" s="30">
        <f t="shared" si="47"/>
        <v>0</v>
      </c>
      <c r="O257" s="91">
        <f t="shared" si="47"/>
        <v>0</v>
      </c>
      <c r="P257" s="91">
        <f t="shared" si="47"/>
        <v>0</v>
      </c>
      <c r="Q257" s="91">
        <f t="shared" si="47"/>
        <v>0</v>
      </c>
      <c r="R257" s="91">
        <f t="shared" si="47"/>
        <v>0</v>
      </c>
      <c r="S257" s="92">
        <f t="shared" si="47"/>
        <v>0</v>
      </c>
      <c r="T257" s="91">
        <f t="shared" si="47"/>
        <v>0</v>
      </c>
      <c r="U257" s="91">
        <f t="shared" si="47"/>
        <v>0</v>
      </c>
      <c r="V257" s="196">
        <f t="shared" si="47"/>
        <v>0</v>
      </c>
      <c r="W257" s="33" t="str">
        <f t="shared" ref="W257:W264" si="48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09"/>
      <c r="AC257" s="91">
        <f>SUM(AC200:AC256)</f>
        <v>0</v>
      </c>
      <c r="AD257" s="217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274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SUM('2:7'!G258)</f>
        <v>0</v>
      </c>
      <c r="H258" s="212">
        <f>D258*G258</f>
        <v>0</v>
      </c>
      <c r="I258" s="93">
        <f>SUM('2:7'!I258)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9">IF(ISERROR(I258-K258),"",I258-K258)</f>
        <v>0</v>
      </c>
      <c r="N258" s="31">
        <f t="shared" ref="N258:N265" si="50">SUM(O258:U258)</f>
        <v>0</v>
      </c>
      <c r="O258" s="93">
        <f>SUM('2:7'!O258)</f>
        <v>0</v>
      </c>
      <c r="P258" s="93">
        <f>SUM('2:7'!P258)</f>
        <v>0</v>
      </c>
      <c r="Q258" s="93">
        <f>SUM('2:7'!Q258)</f>
        <v>0</v>
      </c>
      <c r="R258" s="93">
        <f>SUM('2:7'!R258)</f>
        <v>0</v>
      </c>
      <c r="S258" s="93">
        <f>SUM('2:7'!S258)</f>
        <v>0</v>
      </c>
      <c r="T258" s="93">
        <f>SUM('2:7'!T258)</f>
        <v>0</v>
      </c>
      <c r="U258" s="93">
        <f>SUM('2:7'!U258)</f>
        <v>0</v>
      </c>
      <c r="V258" s="196">
        <f t="shared" ref="V258:V264" si="51">SUM(X258:AA258)</f>
        <v>0</v>
      </c>
      <c r="W258" s="33" t="str">
        <f t="shared" si="48"/>
        <v/>
      </c>
      <c r="X258" s="93">
        <f>SUM('2:7'!X258)</f>
        <v>0</v>
      </c>
      <c r="Y258" s="93">
        <f>SUM('2:7'!Y258)</f>
        <v>0</v>
      </c>
      <c r="Z258" s="93">
        <f>SUM('2:7'!Z258)</f>
        <v>0</v>
      </c>
      <c r="AA258" s="93">
        <f>SUM('2:7'!AA258)</f>
        <v>0</v>
      </c>
      <c r="AB258" s="309">
        <v>1.18</v>
      </c>
      <c r="AC258" s="232">
        <f t="shared" ref="AC258:AC291" si="52">AB258*G258</f>
        <v>0</v>
      </c>
      <c r="AD258" s="21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274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SUM('2:7'!G259)</f>
        <v>0</v>
      </c>
      <c r="H259" s="212">
        <f t="shared" ref="H259:H291" si="53">D259*G259</f>
        <v>0</v>
      </c>
      <c r="I259" s="93">
        <f>SUM('2:7'!I259)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9"/>
        <v>0</v>
      </c>
      <c r="N259" s="31">
        <f t="shared" si="50"/>
        <v>0</v>
      </c>
      <c r="O259" s="93">
        <f>SUM('2:7'!O259)</f>
        <v>0</v>
      </c>
      <c r="P259" s="93">
        <f>SUM('2:7'!P259)</f>
        <v>0</v>
      </c>
      <c r="Q259" s="93">
        <f>SUM('2:7'!Q259)</f>
        <v>0</v>
      </c>
      <c r="R259" s="93">
        <f>SUM('2:7'!R259)</f>
        <v>0</v>
      </c>
      <c r="S259" s="93">
        <f>SUM('2:7'!S259)</f>
        <v>0</v>
      </c>
      <c r="T259" s="93">
        <f>SUM('2:7'!T259)</f>
        <v>0</v>
      </c>
      <c r="U259" s="93">
        <f>SUM('2:7'!U259)</f>
        <v>0</v>
      </c>
      <c r="V259" s="196">
        <f t="shared" si="51"/>
        <v>0</v>
      </c>
      <c r="W259" s="33" t="str">
        <f t="shared" si="48"/>
        <v/>
      </c>
      <c r="X259" s="93">
        <f>SUM('2:7'!X259)</f>
        <v>0</v>
      </c>
      <c r="Y259" s="93">
        <f>SUM('2:7'!Y259)</f>
        <v>0</v>
      </c>
      <c r="Z259" s="93">
        <f>SUM('2:7'!Z259)</f>
        <v>0</v>
      </c>
      <c r="AA259" s="93">
        <f>SUM('2:7'!AA259)</f>
        <v>0</v>
      </c>
      <c r="AB259" s="309">
        <v>1.18</v>
      </c>
      <c r="AC259" s="232">
        <f t="shared" si="52"/>
        <v>0</v>
      </c>
      <c r="AD259" s="21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274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SUM('2:7'!G260)</f>
        <v>0</v>
      </c>
      <c r="H260" s="212">
        <f t="shared" si="53"/>
        <v>0</v>
      </c>
      <c r="I260" s="93">
        <f>SUM('2:7'!I260)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9"/>
        <v>0</v>
      </c>
      <c r="N260" s="31">
        <f t="shared" si="50"/>
        <v>0</v>
      </c>
      <c r="O260" s="93">
        <f>SUM('2:7'!O260)</f>
        <v>0</v>
      </c>
      <c r="P260" s="93">
        <f>SUM('2:7'!P260)</f>
        <v>0</v>
      </c>
      <c r="Q260" s="93">
        <f>SUM('2:7'!Q260)</f>
        <v>0</v>
      </c>
      <c r="R260" s="93">
        <f>SUM('2:7'!R260)</f>
        <v>0</v>
      </c>
      <c r="S260" s="93">
        <f>SUM('2:7'!S260)</f>
        <v>0</v>
      </c>
      <c r="T260" s="93">
        <f>SUM('2:7'!T260)</f>
        <v>0</v>
      </c>
      <c r="U260" s="93">
        <f>SUM('2:7'!U260)</f>
        <v>0</v>
      </c>
      <c r="V260" s="196">
        <f t="shared" si="51"/>
        <v>0</v>
      </c>
      <c r="W260" s="33" t="str">
        <f t="shared" si="48"/>
        <v/>
      </c>
      <c r="X260" s="93">
        <f>SUM('2:7'!X260)</f>
        <v>0</v>
      </c>
      <c r="Y260" s="93">
        <f>SUM('2:7'!Y260)</f>
        <v>0</v>
      </c>
      <c r="Z260" s="93">
        <f>SUM('2:7'!Z260)</f>
        <v>0</v>
      </c>
      <c r="AA260" s="93">
        <f>SUM('2:7'!AA260)</f>
        <v>0</v>
      </c>
      <c r="AB260" s="309">
        <v>1.18</v>
      </c>
      <c r="AC260" s="232">
        <f t="shared" si="52"/>
        <v>0</v>
      </c>
      <c r="AD260" s="21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274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SUM('2:7'!G261)</f>
        <v>0</v>
      </c>
      <c r="H261" s="212">
        <f t="shared" si="53"/>
        <v>0</v>
      </c>
      <c r="I261" s="93">
        <f>SUM('2:7'!I261)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9"/>
        <v>0</v>
      </c>
      <c r="N261" s="31">
        <f t="shared" si="50"/>
        <v>0</v>
      </c>
      <c r="O261" s="93">
        <f>SUM('2:7'!O261)</f>
        <v>0</v>
      </c>
      <c r="P261" s="93">
        <f>SUM('2:7'!P261)</f>
        <v>0</v>
      </c>
      <c r="Q261" s="93">
        <f>SUM('2:7'!Q261)</f>
        <v>0</v>
      </c>
      <c r="R261" s="93">
        <f>SUM('2:7'!R261)</f>
        <v>0</v>
      </c>
      <c r="S261" s="93">
        <f>SUM('2:7'!S261)</f>
        <v>0</v>
      </c>
      <c r="T261" s="93">
        <f>SUM('2:7'!T261)</f>
        <v>0</v>
      </c>
      <c r="U261" s="93">
        <f>SUM('2:7'!U261)</f>
        <v>0</v>
      </c>
      <c r="V261" s="196">
        <f t="shared" si="51"/>
        <v>0</v>
      </c>
      <c r="W261" s="33" t="str">
        <f t="shared" si="48"/>
        <v/>
      </c>
      <c r="X261" s="93">
        <f>SUM('2:7'!X261)</f>
        <v>0</v>
      </c>
      <c r="Y261" s="93">
        <f>SUM('2:7'!Y261)</f>
        <v>0</v>
      </c>
      <c r="Z261" s="93">
        <f>SUM('2:7'!Z261)</f>
        <v>0</v>
      </c>
      <c r="AA261" s="93">
        <f>SUM('2:7'!AA261)</f>
        <v>0</v>
      </c>
      <c r="AB261" s="309">
        <v>1.1100000000000001</v>
      </c>
      <c r="AC261" s="232">
        <f t="shared" si="52"/>
        <v>0</v>
      </c>
      <c r="AD261" s="21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274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SUM('2:7'!G262)</f>
        <v>0</v>
      </c>
      <c r="H262" s="212">
        <f t="shared" si="53"/>
        <v>0</v>
      </c>
      <c r="I262" s="93">
        <f>SUM('2:7'!I262)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9"/>
        <v>0</v>
      </c>
      <c r="N262" s="31">
        <f t="shared" si="50"/>
        <v>0</v>
      </c>
      <c r="O262" s="93">
        <f>SUM('2:7'!O262)</f>
        <v>0</v>
      </c>
      <c r="P262" s="93">
        <f>SUM('2:7'!P262)</f>
        <v>0</v>
      </c>
      <c r="Q262" s="93">
        <f>SUM('2:7'!Q262)</f>
        <v>0</v>
      </c>
      <c r="R262" s="93">
        <f>SUM('2:7'!R262)</f>
        <v>0</v>
      </c>
      <c r="S262" s="93">
        <f>SUM('2:7'!S262)</f>
        <v>0</v>
      </c>
      <c r="T262" s="93">
        <f>SUM('2:7'!T262)</f>
        <v>0</v>
      </c>
      <c r="U262" s="93">
        <f>SUM('2:7'!U262)</f>
        <v>0</v>
      </c>
      <c r="V262" s="196">
        <f t="shared" si="51"/>
        <v>0</v>
      </c>
      <c r="W262" s="33" t="str">
        <f t="shared" si="48"/>
        <v/>
      </c>
      <c r="X262" s="93">
        <f>SUM('2:7'!X262)</f>
        <v>0</v>
      </c>
      <c r="Y262" s="93">
        <f>SUM('2:7'!Y262)</f>
        <v>0</v>
      </c>
      <c r="Z262" s="93">
        <f>SUM('2:7'!Z262)</f>
        <v>0</v>
      </c>
      <c r="AA262" s="93">
        <f>SUM('2:7'!AA262)</f>
        <v>0</v>
      </c>
      <c r="AB262" s="309">
        <v>1.1100000000000001</v>
      </c>
      <c r="AC262" s="232">
        <f t="shared" si="52"/>
        <v>0</v>
      </c>
      <c r="AD262" s="217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274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SUM('2:7'!G263)</f>
        <v>0</v>
      </c>
      <c r="H263" s="212">
        <f t="shared" si="53"/>
        <v>0</v>
      </c>
      <c r="I263" s="93">
        <f>SUM('2:7'!I263)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9"/>
        <v>0</v>
      </c>
      <c r="N263" s="31">
        <f t="shared" si="50"/>
        <v>0</v>
      </c>
      <c r="O263" s="93">
        <f>SUM('2:7'!O263)</f>
        <v>0</v>
      </c>
      <c r="P263" s="93">
        <f>SUM('2:7'!P263)</f>
        <v>0</v>
      </c>
      <c r="Q263" s="93">
        <f>SUM('2:7'!Q263)</f>
        <v>0</v>
      </c>
      <c r="R263" s="93">
        <f>SUM('2:7'!R263)</f>
        <v>0</v>
      </c>
      <c r="S263" s="93">
        <f>SUM('2:7'!S263)</f>
        <v>0</v>
      </c>
      <c r="T263" s="93">
        <f>SUM('2:7'!T263)</f>
        <v>0</v>
      </c>
      <c r="U263" s="93">
        <f>SUM('2:7'!U263)</f>
        <v>0</v>
      </c>
      <c r="V263" s="196">
        <f t="shared" si="51"/>
        <v>0</v>
      </c>
      <c r="W263" s="33" t="str">
        <f t="shared" si="48"/>
        <v/>
      </c>
      <c r="X263" s="93">
        <f>SUM('2:7'!X263)</f>
        <v>0</v>
      </c>
      <c r="Y263" s="93">
        <f>SUM('2:7'!Y263)</f>
        <v>0</v>
      </c>
      <c r="Z263" s="93">
        <f>SUM('2:7'!Z263)</f>
        <v>0</v>
      </c>
      <c r="AA263" s="93">
        <f>SUM('2:7'!AA263)</f>
        <v>0</v>
      </c>
      <c r="AB263" s="309">
        <v>1.1100000000000001</v>
      </c>
      <c r="AC263" s="232">
        <f t="shared" si="52"/>
        <v>0</v>
      </c>
      <c r="AD263" s="217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274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SUM('2:7'!G264)</f>
        <v>0</v>
      </c>
      <c r="H264" s="212">
        <f t="shared" si="53"/>
        <v>0</v>
      </c>
      <c r="I264" s="93">
        <f>SUM('2:7'!I264)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9"/>
        <v>0</v>
      </c>
      <c r="N264" s="31">
        <f t="shared" si="50"/>
        <v>0</v>
      </c>
      <c r="O264" s="93">
        <f>SUM('2:7'!O264)</f>
        <v>0</v>
      </c>
      <c r="P264" s="93">
        <f>SUM('2:7'!P264)</f>
        <v>0</v>
      </c>
      <c r="Q264" s="93">
        <f>SUM('2:7'!Q264)</f>
        <v>0</v>
      </c>
      <c r="R264" s="93">
        <f>SUM('2:7'!R264)</f>
        <v>0</v>
      </c>
      <c r="S264" s="93">
        <f>SUM('2:7'!S264)</f>
        <v>0</v>
      </c>
      <c r="T264" s="93">
        <f>SUM('2:7'!T264)</f>
        <v>0</v>
      </c>
      <c r="U264" s="93">
        <f>SUM('2:7'!U264)</f>
        <v>0</v>
      </c>
      <c r="V264" s="196">
        <f t="shared" si="51"/>
        <v>0</v>
      </c>
      <c r="W264" s="33" t="str">
        <f t="shared" si="48"/>
        <v/>
      </c>
      <c r="X264" s="93">
        <f>SUM('2:7'!X264)</f>
        <v>0</v>
      </c>
      <c r="Y264" s="93">
        <f>SUM('2:7'!Y264)</f>
        <v>0</v>
      </c>
      <c r="Z264" s="93">
        <f>SUM('2:7'!Z264)</f>
        <v>0</v>
      </c>
      <c r="AA264" s="93">
        <f>SUM('2:7'!AA264)</f>
        <v>0</v>
      </c>
      <c r="AB264" s="309">
        <v>1.1100000000000001</v>
      </c>
      <c r="AC264" s="232">
        <f t="shared" si="52"/>
        <v>0</v>
      </c>
      <c r="AD264" s="217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274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SUM('2:7'!G265)</f>
        <v>0</v>
      </c>
      <c r="H265" s="212">
        <f t="shared" si="53"/>
        <v>0</v>
      </c>
      <c r="I265" s="93">
        <f>SUM('2:7'!I265)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9"/>
        <v>0</v>
      </c>
      <c r="N265" s="31">
        <f t="shared" si="50"/>
        <v>0</v>
      </c>
      <c r="O265" s="93">
        <f>SUM('2:7'!O265)</f>
        <v>0</v>
      </c>
      <c r="P265" s="93">
        <f>SUM('2:7'!P265)</f>
        <v>0</v>
      </c>
      <c r="Q265" s="93">
        <f>SUM('2:7'!Q265)</f>
        <v>0</v>
      </c>
      <c r="R265" s="93">
        <f>SUM('2:7'!R265)</f>
        <v>0</v>
      </c>
      <c r="S265" s="93">
        <f>SUM('2:7'!S265)</f>
        <v>0</v>
      </c>
      <c r="T265" s="93">
        <f>SUM('2:7'!T265)</f>
        <v>0</v>
      </c>
      <c r="U265" s="93">
        <f>SUM('2:7'!U265)</f>
        <v>0</v>
      </c>
      <c r="V265" s="197"/>
      <c r="W265" s="33"/>
      <c r="X265" s="93">
        <f>SUM('2:7'!X265)</f>
        <v>0</v>
      </c>
      <c r="Y265" s="93">
        <f>SUM('2:7'!Y265)</f>
        <v>0</v>
      </c>
      <c r="Z265" s="93">
        <f>SUM('2:7'!Z265)</f>
        <v>0</v>
      </c>
      <c r="AA265" s="93">
        <f>SUM('2:7'!AA265)</f>
        <v>0</v>
      </c>
      <c r="AB265" s="309">
        <v>0.84</v>
      </c>
      <c r="AC265" s="232">
        <f t="shared" si="52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275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SUM('2:7'!G266)</f>
        <v>0</v>
      </c>
      <c r="H266" s="212">
        <f t="shared" si="53"/>
        <v>0</v>
      </c>
      <c r="I266" s="93">
        <f>SUM('2:7'!I266)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SUM('2:7'!O266)</f>
        <v>0</v>
      </c>
      <c r="P266" s="93">
        <f>SUM('2:7'!P266)</f>
        <v>0</v>
      </c>
      <c r="Q266" s="93">
        <f>SUM('2:7'!Q266)</f>
        <v>0</v>
      </c>
      <c r="R266" s="93">
        <f>SUM('2:7'!R266)</f>
        <v>0</v>
      </c>
      <c r="S266" s="93">
        <f>SUM('2:7'!S266)</f>
        <v>0</v>
      </c>
      <c r="T266" s="93">
        <f>SUM('2:7'!T266)</f>
        <v>0</v>
      </c>
      <c r="U266" s="93">
        <f>SUM('2:7'!U266)</f>
        <v>0</v>
      </c>
      <c r="V266" s="197">
        <f>SUM(X266:AA266)</f>
        <v>0</v>
      </c>
      <c r="W266" s="33" t="str">
        <f>IF(ISERROR(V266/G266),"",V266/G266)</f>
        <v/>
      </c>
      <c r="X266" s="93">
        <f>SUM('2:7'!X266)</f>
        <v>0</v>
      </c>
      <c r="Y266" s="93">
        <f>SUM('2:7'!Y266)</f>
        <v>0</v>
      </c>
      <c r="Z266" s="93">
        <f>SUM('2:7'!Z266)</f>
        <v>0</v>
      </c>
      <c r="AA266" s="93">
        <f>SUM('2:7'!AA266)</f>
        <v>0</v>
      </c>
      <c r="AB266" s="309">
        <v>1.06</v>
      </c>
      <c r="AC266" s="232">
        <f t="shared" si="52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275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SUM('2:7'!G267)</f>
        <v>0</v>
      </c>
      <c r="H267" s="212">
        <f t="shared" si="53"/>
        <v>0</v>
      </c>
      <c r="I267" s="93">
        <f>SUM('2:7'!I267)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SUM('2:7'!O267)</f>
        <v>0</v>
      </c>
      <c r="P267" s="93">
        <f>SUM('2:7'!P267)</f>
        <v>0</v>
      </c>
      <c r="Q267" s="93">
        <f>SUM('2:7'!Q267)</f>
        <v>0</v>
      </c>
      <c r="R267" s="93">
        <f>SUM('2:7'!R267)</f>
        <v>0</v>
      </c>
      <c r="S267" s="93">
        <f>SUM('2:7'!S267)</f>
        <v>0</v>
      </c>
      <c r="T267" s="93">
        <f>SUM('2:7'!T267)</f>
        <v>0</v>
      </c>
      <c r="U267" s="93">
        <f>SUM('2:7'!U267)</f>
        <v>0</v>
      </c>
      <c r="V267" s="197">
        <f>SUM(X267:AA267)</f>
        <v>0</v>
      </c>
      <c r="W267" s="33" t="str">
        <f>IF(ISERROR(V267/G267),"",V267/G267)</f>
        <v/>
      </c>
      <c r="X267" s="93">
        <f>SUM('2:7'!X267)</f>
        <v>0</v>
      </c>
      <c r="Y267" s="93">
        <f>SUM('2:7'!Y267)</f>
        <v>0</v>
      </c>
      <c r="Z267" s="93">
        <f>SUM('2:7'!Z267)</f>
        <v>0</v>
      </c>
      <c r="AA267" s="93">
        <f>SUM('2:7'!AA267)</f>
        <v>0</v>
      </c>
      <c r="AB267" s="309">
        <v>1.06</v>
      </c>
      <c r="AC267" s="232">
        <f t="shared" si="52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275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SUM('2:7'!G268)</f>
        <v>0</v>
      </c>
      <c r="H268" s="212">
        <f t="shared" si="53"/>
        <v>0</v>
      </c>
      <c r="I268" s="93">
        <f>SUM('2:7'!I268)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SUM('2:7'!O268)</f>
        <v>0</v>
      </c>
      <c r="P268" s="93">
        <f>SUM('2:7'!P268)</f>
        <v>0</v>
      </c>
      <c r="Q268" s="93">
        <f>SUM('2:7'!Q268)</f>
        <v>0</v>
      </c>
      <c r="R268" s="93">
        <f>SUM('2:7'!R268)</f>
        <v>0</v>
      </c>
      <c r="S268" s="93">
        <f>SUM('2:7'!S268)</f>
        <v>0</v>
      </c>
      <c r="T268" s="93">
        <f>SUM('2:7'!T268)</f>
        <v>0</v>
      </c>
      <c r="U268" s="93">
        <f>SUM('2:7'!U268)</f>
        <v>0</v>
      </c>
      <c r="V268" s="197">
        <f>SUM(X268:AA268)</f>
        <v>0</v>
      </c>
      <c r="W268" s="33" t="str">
        <f>IF(ISERROR(V268/G268),"",V268/G268)</f>
        <v/>
      </c>
      <c r="X268" s="93">
        <f>SUM('2:7'!X268)</f>
        <v>0</v>
      </c>
      <c r="Y268" s="93">
        <f>SUM('2:7'!Y268)</f>
        <v>0</v>
      </c>
      <c r="Z268" s="93">
        <f>SUM('2:7'!Z268)</f>
        <v>0</v>
      </c>
      <c r="AA268" s="93">
        <f>SUM('2:7'!AA268)</f>
        <v>0</v>
      </c>
      <c r="AB268" s="309">
        <v>1.06</v>
      </c>
      <c r="AC268" s="232">
        <f t="shared" si="52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275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SUM('2:7'!G269)</f>
        <v>0</v>
      </c>
      <c r="H269" s="212">
        <f t="shared" si="53"/>
        <v>0</v>
      </c>
      <c r="I269" s="93">
        <f>SUM('2:7'!I269)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SUM('2:7'!O269)</f>
        <v>0</v>
      </c>
      <c r="P269" s="93">
        <f>SUM('2:7'!P269)</f>
        <v>0</v>
      </c>
      <c r="Q269" s="93">
        <f>SUM('2:7'!Q269)</f>
        <v>0</v>
      </c>
      <c r="R269" s="93">
        <f>SUM('2:7'!R269)</f>
        <v>0</v>
      </c>
      <c r="S269" s="93">
        <f>SUM('2:7'!S269)</f>
        <v>0</v>
      </c>
      <c r="T269" s="93">
        <f>SUM('2:7'!T269)</f>
        <v>0</v>
      </c>
      <c r="U269" s="93">
        <f>SUM('2:7'!U269)</f>
        <v>0</v>
      </c>
      <c r="V269" s="197">
        <f>SUM(X269:AA269)</f>
        <v>0</v>
      </c>
      <c r="W269" s="33" t="str">
        <f>IF(ISERROR(V269/G269),"",V269/G269)</f>
        <v/>
      </c>
      <c r="X269" s="93">
        <f>SUM('2:7'!X269)</f>
        <v>0</v>
      </c>
      <c r="Y269" s="93">
        <f>SUM('2:7'!Y269)</f>
        <v>0</v>
      </c>
      <c r="Z269" s="93">
        <f>SUM('2:7'!Z269)</f>
        <v>0</v>
      </c>
      <c r="AA269" s="93">
        <f>SUM('2:7'!AA269)</f>
        <v>0</v>
      </c>
      <c r="AB269" s="309">
        <v>1.06</v>
      </c>
      <c r="AC269" s="232">
        <f t="shared" si="52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275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SUM('2:7'!G270)</f>
        <v>0</v>
      </c>
      <c r="H270" s="212">
        <f t="shared" si="53"/>
        <v>0</v>
      </c>
      <c r="I270" s="93">
        <f>SUM('2:7'!I270)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54">IF(ISERROR(I270-K270),"",I270-K270)</f>
        <v>0</v>
      </c>
      <c r="N270" s="31">
        <f t="shared" ref="N270:N285" si="55">SUM(O270:U270)</f>
        <v>0</v>
      </c>
      <c r="O270" s="93">
        <f>SUM('2:7'!O270)</f>
        <v>0</v>
      </c>
      <c r="P270" s="93">
        <f>SUM('2:7'!P270)</f>
        <v>0</v>
      </c>
      <c r="Q270" s="93">
        <f>SUM('2:7'!Q270)</f>
        <v>0</v>
      </c>
      <c r="R270" s="93">
        <f>SUM('2:7'!R270)</f>
        <v>0</v>
      </c>
      <c r="S270" s="93">
        <f>SUM('2:7'!S270)</f>
        <v>0</v>
      </c>
      <c r="T270" s="93">
        <f>SUM('2:7'!T270)</f>
        <v>0</v>
      </c>
      <c r="U270" s="93">
        <f>SUM('2:7'!U270)</f>
        <v>0</v>
      </c>
      <c r="V270" s="196">
        <f t="shared" ref="V270:V277" si="56">SUM(X270:AA270)</f>
        <v>0</v>
      </c>
      <c r="W270" s="33" t="str">
        <f t="shared" ref="W270:W277" si="57">IF(ISERROR(V270/G270),"",V270/G270)</f>
        <v/>
      </c>
      <c r="X270" s="93">
        <f>SUM('2:7'!X270)</f>
        <v>0</v>
      </c>
      <c r="Y270" s="93">
        <f>SUM('2:7'!Y270)</f>
        <v>0</v>
      </c>
      <c r="Z270" s="93">
        <f>SUM('2:7'!Z270)</f>
        <v>0</v>
      </c>
      <c r="AA270" s="93">
        <f>SUM('2:7'!AA270)</f>
        <v>0</v>
      </c>
      <c r="AB270" s="309">
        <v>1.04</v>
      </c>
      <c r="AC270" s="232">
        <f t="shared" si="52"/>
        <v>0</v>
      </c>
      <c r="AD270" s="21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275"/>
      <c r="B271" s="65" t="s">
        <v>88</v>
      </c>
      <c r="C271" s="16" t="s">
        <v>72</v>
      </c>
      <c r="D271" s="17">
        <v>5.03</v>
      </c>
      <c r="E271" s="17"/>
      <c r="F271" s="6"/>
      <c r="G271" s="93">
        <f>SUM('2:7'!G271)</f>
        <v>0</v>
      </c>
      <c r="H271" s="212">
        <f t="shared" si="53"/>
        <v>0</v>
      </c>
      <c r="I271" s="93">
        <f>SUM('2:7'!I271)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54"/>
        <v/>
      </c>
      <c r="N271" s="31">
        <f t="shared" si="55"/>
        <v>0</v>
      </c>
      <c r="O271" s="93">
        <f>SUM('2:7'!O271)</f>
        <v>0</v>
      </c>
      <c r="P271" s="93">
        <f>SUM('2:7'!P271)</f>
        <v>0</v>
      </c>
      <c r="Q271" s="93">
        <f>SUM('2:7'!Q271)</f>
        <v>0</v>
      </c>
      <c r="R271" s="93">
        <f>SUM('2:7'!R271)</f>
        <v>0</v>
      </c>
      <c r="S271" s="93">
        <f>SUM('2:7'!S271)</f>
        <v>0</v>
      </c>
      <c r="T271" s="93">
        <f>SUM('2:7'!T271)</f>
        <v>0</v>
      </c>
      <c r="U271" s="93">
        <f>SUM('2:7'!U271)</f>
        <v>0</v>
      </c>
      <c r="V271" s="196">
        <f t="shared" si="56"/>
        <v>0</v>
      </c>
      <c r="W271" s="33" t="str">
        <f t="shared" si="57"/>
        <v/>
      </c>
      <c r="X271" s="93">
        <f>SUM('2:7'!X271)</f>
        <v>0</v>
      </c>
      <c r="Y271" s="93">
        <f>SUM('2:7'!Y271)</f>
        <v>0</v>
      </c>
      <c r="Z271" s="93">
        <f>SUM('2:7'!Z271)</f>
        <v>0</v>
      </c>
      <c r="AA271" s="93">
        <f>SUM('2:7'!AA271)</f>
        <v>0</v>
      </c>
      <c r="AB271" s="309">
        <v>1.04</v>
      </c>
      <c r="AC271" s="232">
        <f t="shared" si="52"/>
        <v>0</v>
      </c>
      <c r="AD271" s="21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275"/>
      <c r="B272" s="65" t="s">
        <v>88</v>
      </c>
      <c r="C272" s="16" t="s">
        <v>60</v>
      </c>
      <c r="D272" s="17">
        <v>5.03</v>
      </c>
      <c r="E272" s="17"/>
      <c r="F272" s="6"/>
      <c r="G272" s="93">
        <f>SUM('2:7'!G272)</f>
        <v>0</v>
      </c>
      <c r="H272" s="212">
        <f t="shared" si="53"/>
        <v>0</v>
      </c>
      <c r="I272" s="93">
        <f>SUM('2:7'!I272)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54"/>
        <v/>
      </c>
      <c r="N272" s="31">
        <f t="shared" si="55"/>
        <v>0</v>
      </c>
      <c r="O272" s="93">
        <f>SUM('2:7'!O272)</f>
        <v>0</v>
      </c>
      <c r="P272" s="93">
        <f>SUM('2:7'!P272)</f>
        <v>0</v>
      </c>
      <c r="Q272" s="93">
        <f>SUM('2:7'!Q272)</f>
        <v>0</v>
      </c>
      <c r="R272" s="93">
        <f>SUM('2:7'!R272)</f>
        <v>0</v>
      </c>
      <c r="S272" s="93">
        <f>SUM('2:7'!S272)</f>
        <v>0</v>
      </c>
      <c r="T272" s="93">
        <f>SUM('2:7'!T272)</f>
        <v>0</v>
      </c>
      <c r="U272" s="93">
        <f>SUM('2:7'!U272)</f>
        <v>0</v>
      </c>
      <c r="V272" s="196">
        <f t="shared" si="56"/>
        <v>0</v>
      </c>
      <c r="W272" s="33" t="str">
        <f t="shared" si="57"/>
        <v/>
      </c>
      <c r="X272" s="93">
        <f>SUM('2:7'!X272)</f>
        <v>0</v>
      </c>
      <c r="Y272" s="93">
        <f>SUM('2:7'!Y272)</f>
        <v>0</v>
      </c>
      <c r="Z272" s="93">
        <f>SUM('2:7'!Z272)</f>
        <v>0</v>
      </c>
      <c r="AA272" s="93">
        <f>SUM('2:7'!AA272)</f>
        <v>0</v>
      </c>
      <c r="AB272" s="309">
        <v>1.04</v>
      </c>
      <c r="AC272" s="232">
        <f t="shared" si="52"/>
        <v>0</v>
      </c>
      <c r="AD272" s="21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275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SUM('2:7'!G273)</f>
        <v>0</v>
      </c>
      <c r="H273" s="212">
        <f t="shared" si="53"/>
        <v>0</v>
      </c>
      <c r="I273" s="93">
        <f>SUM('2:7'!I273)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54"/>
        <v/>
      </c>
      <c r="N273" s="31">
        <f t="shared" si="55"/>
        <v>0</v>
      </c>
      <c r="O273" s="93">
        <f>SUM('2:7'!O273)</f>
        <v>0</v>
      </c>
      <c r="P273" s="93">
        <f>SUM('2:7'!P273)</f>
        <v>0</v>
      </c>
      <c r="Q273" s="93">
        <f>SUM('2:7'!Q273)</f>
        <v>0</v>
      </c>
      <c r="R273" s="93">
        <f>SUM('2:7'!R273)</f>
        <v>0</v>
      </c>
      <c r="S273" s="93">
        <f>SUM('2:7'!S273)</f>
        <v>0</v>
      </c>
      <c r="T273" s="93">
        <f>SUM('2:7'!T273)</f>
        <v>0</v>
      </c>
      <c r="U273" s="93">
        <f>SUM('2:7'!U273)</f>
        <v>0</v>
      </c>
      <c r="V273" s="196">
        <f t="shared" si="56"/>
        <v>0</v>
      </c>
      <c r="W273" s="33" t="str">
        <f t="shared" si="57"/>
        <v/>
      </c>
      <c r="X273" s="93">
        <f>SUM('2:7'!X273)</f>
        <v>0</v>
      </c>
      <c r="Y273" s="93">
        <f>SUM('2:7'!Y273)</f>
        <v>0</v>
      </c>
      <c r="Z273" s="93">
        <f>SUM('2:7'!Z273)</f>
        <v>0</v>
      </c>
      <c r="AA273" s="93">
        <f>SUM('2:7'!AA273)</f>
        <v>0</v>
      </c>
      <c r="AB273" s="309">
        <v>1.04</v>
      </c>
      <c r="AC273" s="232">
        <f t="shared" si="52"/>
        <v>0</v>
      </c>
      <c r="AD273" s="21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275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SUM('2:7'!G274)</f>
        <v>0</v>
      </c>
      <c r="H274" s="212">
        <f t="shared" si="53"/>
        <v>0</v>
      </c>
      <c r="I274" s="93">
        <f>SUM('2:7'!I274)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54"/>
        <v>0</v>
      </c>
      <c r="N274" s="31">
        <f t="shared" si="55"/>
        <v>0</v>
      </c>
      <c r="O274" s="93">
        <f>SUM('2:7'!O274)</f>
        <v>0</v>
      </c>
      <c r="P274" s="93">
        <f>SUM('2:7'!P274)</f>
        <v>0</v>
      </c>
      <c r="Q274" s="93">
        <f>SUM('2:7'!Q274)</f>
        <v>0</v>
      </c>
      <c r="R274" s="93">
        <f>SUM('2:7'!R274)</f>
        <v>0</v>
      </c>
      <c r="S274" s="93">
        <f>SUM('2:7'!S274)</f>
        <v>0</v>
      </c>
      <c r="T274" s="93">
        <f>SUM('2:7'!T274)</f>
        <v>0</v>
      </c>
      <c r="U274" s="93">
        <f>SUM('2:7'!U274)</f>
        <v>0</v>
      </c>
      <c r="V274" s="196">
        <f t="shared" si="56"/>
        <v>0</v>
      </c>
      <c r="W274" s="33" t="str">
        <f t="shared" si="57"/>
        <v/>
      </c>
      <c r="X274" s="93">
        <f>SUM('2:7'!X274)</f>
        <v>0</v>
      </c>
      <c r="Y274" s="93">
        <f>SUM('2:7'!Y274)</f>
        <v>0</v>
      </c>
      <c r="Z274" s="93">
        <f>SUM('2:7'!Z274)</f>
        <v>0</v>
      </c>
      <c r="AA274" s="93">
        <f>SUM('2:7'!AA274)</f>
        <v>0</v>
      </c>
      <c r="AB274" s="309">
        <v>1.29</v>
      </c>
      <c r="AC274" s="232">
        <f t="shared" si="52"/>
        <v>0</v>
      </c>
      <c r="AD274" s="21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275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SUM('2:7'!G275)</f>
        <v>0</v>
      </c>
      <c r="H275" s="212">
        <f t="shared" si="53"/>
        <v>0</v>
      </c>
      <c r="I275" s="93">
        <f>SUM('2:7'!I275)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54"/>
        <v>0</v>
      </c>
      <c r="N275" s="31">
        <f t="shared" si="55"/>
        <v>0</v>
      </c>
      <c r="O275" s="93">
        <f>SUM('2:7'!O275)</f>
        <v>0</v>
      </c>
      <c r="P275" s="93">
        <f>SUM('2:7'!P275)</f>
        <v>0</v>
      </c>
      <c r="Q275" s="93">
        <f>SUM('2:7'!Q275)</f>
        <v>0</v>
      </c>
      <c r="R275" s="93">
        <f>SUM('2:7'!R275)</f>
        <v>0</v>
      </c>
      <c r="S275" s="93">
        <f>SUM('2:7'!S275)</f>
        <v>0</v>
      </c>
      <c r="T275" s="93">
        <f>SUM('2:7'!T275)</f>
        <v>0</v>
      </c>
      <c r="U275" s="93">
        <f>SUM('2:7'!U275)</f>
        <v>0</v>
      </c>
      <c r="V275" s="196">
        <f t="shared" si="56"/>
        <v>0</v>
      </c>
      <c r="W275" s="33" t="str">
        <f t="shared" si="57"/>
        <v/>
      </c>
      <c r="X275" s="93">
        <f>SUM('2:7'!X275)</f>
        <v>0</v>
      </c>
      <c r="Y275" s="93">
        <f>SUM('2:7'!Y275)</f>
        <v>0</v>
      </c>
      <c r="Z275" s="93">
        <f>SUM('2:7'!Z275)</f>
        <v>0</v>
      </c>
      <c r="AA275" s="93">
        <f>SUM('2:7'!AA275)</f>
        <v>0</v>
      </c>
      <c r="AB275" s="309">
        <v>1.29</v>
      </c>
      <c r="AC275" s="232">
        <f t="shared" si="52"/>
        <v>0</v>
      </c>
      <c r="AD275" s="217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275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SUM('2:7'!G276)</f>
        <v>0</v>
      </c>
      <c r="H276" s="212">
        <f t="shared" si="53"/>
        <v>0</v>
      </c>
      <c r="I276" s="93">
        <f>SUM('2:7'!I276)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54"/>
        <v>0</v>
      </c>
      <c r="N276" s="31">
        <f t="shared" si="55"/>
        <v>0</v>
      </c>
      <c r="O276" s="93">
        <f>SUM('2:7'!O276)</f>
        <v>0</v>
      </c>
      <c r="P276" s="93">
        <f>SUM('2:7'!P276)</f>
        <v>0</v>
      </c>
      <c r="Q276" s="93">
        <f>SUM('2:7'!Q276)</f>
        <v>0</v>
      </c>
      <c r="R276" s="93">
        <f>SUM('2:7'!R276)</f>
        <v>0</v>
      </c>
      <c r="S276" s="93">
        <f>SUM('2:7'!S276)</f>
        <v>0</v>
      </c>
      <c r="T276" s="93">
        <f>SUM('2:7'!T276)</f>
        <v>0</v>
      </c>
      <c r="U276" s="93">
        <f>SUM('2:7'!U276)</f>
        <v>0</v>
      </c>
      <c r="V276" s="196">
        <f t="shared" si="56"/>
        <v>0</v>
      </c>
      <c r="W276" s="33" t="str">
        <f t="shared" si="57"/>
        <v/>
      </c>
      <c r="X276" s="93">
        <f>SUM('2:7'!X276)</f>
        <v>0</v>
      </c>
      <c r="Y276" s="93">
        <f>SUM('2:7'!Y276)</f>
        <v>0</v>
      </c>
      <c r="Z276" s="93">
        <f>SUM('2:7'!Z276)</f>
        <v>0</v>
      </c>
      <c r="AA276" s="93">
        <f>SUM('2:7'!AA276)</f>
        <v>0</v>
      </c>
      <c r="AB276" s="309">
        <v>1.29</v>
      </c>
      <c r="AC276" s="232">
        <f t="shared" si="52"/>
        <v>0</v>
      </c>
      <c r="AD276" s="217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275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SUM('2:7'!G277)</f>
        <v>0</v>
      </c>
      <c r="H277" s="212">
        <f t="shared" si="53"/>
        <v>0</v>
      </c>
      <c r="I277" s="93">
        <f>SUM('2:7'!I277)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54"/>
        <v>0</v>
      </c>
      <c r="N277" s="31">
        <f t="shared" si="55"/>
        <v>0</v>
      </c>
      <c r="O277" s="93">
        <f>SUM('2:7'!O277)</f>
        <v>0</v>
      </c>
      <c r="P277" s="93">
        <f>SUM('2:7'!P277)</f>
        <v>0</v>
      </c>
      <c r="Q277" s="93">
        <f>SUM('2:7'!Q277)</f>
        <v>0</v>
      </c>
      <c r="R277" s="93">
        <f>SUM('2:7'!R277)</f>
        <v>0</v>
      </c>
      <c r="S277" s="93">
        <f>SUM('2:7'!S277)</f>
        <v>0</v>
      </c>
      <c r="T277" s="93">
        <f>SUM('2:7'!T277)</f>
        <v>0</v>
      </c>
      <c r="U277" s="93">
        <f>SUM('2:7'!U277)</f>
        <v>0</v>
      </c>
      <c r="V277" s="196">
        <f t="shared" si="56"/>
        <v>0</v>
      </c>
      <c r="W277" s="33" t="str">
        <f t="shared" si="57"/>
        <v/>
      </c>
      <c r="X277" s="93">
        <f>SUM('2:7'!X277)</f>
        <v>0</v>
      </c>
      <c r="Y277" s="93">
        <f>SUM('2:7'!Y277)</f>
        <v>0</v>
      </c>
      <c r="Z277" s="93">
        <f>SUM('2:7'!Z277)</f>
        <v>0</v>
      </c>
      <c r="AA277" s="93">
        <f>SUM('2:7'!AA277)</f>
        <v>0</v>
      </c>
      <c r="AB277" s="309">
        <v>1.29</v>
      </c>
      <c r="AC277" s="232">
        <f t="shared" si="52"/>
        <v>0</v>
      </c>
      <c r="AD277" s="217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274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SUM('2:7'!G278)</f>
        <v>0</v>
      </c>
      <c r="H278" s="212">
        <f t="shared" si="53"/>
        <v>0</v>
      </c>
      <c r="I278" s="93">
        <f>SUM('2:7'!I278)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54"/>
        <v>0</v>
      </c>
      <c r="N278" s="31">
        <f t="shared" si="55"/>
        <v>0</v>
      </c>
      <c r="O278" s="93">
        <f>SUM('2:7'!O278)</f>
        <v>0</v>
      </c>
      <c r="P278" s="93">
        <f>SUM('2:7'!P278)</f>
        <v>0</v>
      </c>
      <c r="Q278" s="93">
        <f>SUM('2:7'!Q278)</f>
        <v>0</v>
      </c>
      <c r="R278" s="93">
        <f>SUM('2:7'!R278)</f>
        <v>0</v>
      </c>
      <c r="S278" s="93">
        <f>SUM('2:7'!S278)</f>
        <v>0</v>
      </c>
      <c r="T278" s="93">
        <f>SUM('2:7'!T278)</f>
        <v>0</v>
      </c>
      <c r="U278" s="93">
        <f>SUM('2:7'!U278)</f>
        <v>0</v>
      </c>
      <c r="V278" s="196"/>
      <c r="W278" s="33"/>
      <c r="X278" s="93">
        <f>SUM('2:7'!X278)</f>
        <v>0</v>
      </c>
      <c r="Y278" s="93">
        <f>SUM('2:7'!Y278)</f>
        <v>0</v>
      </c>
      <c r="Z278" s="93">
        <f>SUM('2:7'!Z278)</f>
        <v>0</v>
      </c>
      <c r="AA278" s="93">
        <f>SUM('2:7'!AA278)</f>
        <v>0</v>
      </c>
      <c r="AB278" s="309">
        <v>2.0699999999999998</v>
      </c>
      <c r="AC278" s="232">
        <f t="shared" si="52"/>
        <v>0</v>
      </c>
      <c r="AD278" s="217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274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SUM('2:7'!G279)</f>
        <v>0</v>
      </c>
      <c r="H279" s="212">
        <f t="shared" si="53"/>
        <v>0</v>
      </c>
      <c r="I279" s="93">
        <f>SUM('2:7'!I279)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54"/>
        <v>0</v>
      </c>
      <c r="N279" s="31">
        <f t="shared" si="55"/>
        <v>0</v>
      </c>
      <c r="O279" s="93">
        <f>SUM('2:7'!O279)</f>
        <v>0</v>
      </c>
      <c r="P279" s="93">
        <f>SUM('2:7'!P279)</f>
        <v>0</v>
      </c>
      <c r="Q279" s="93">
        <f>SUM('2:7'!Q279)</f>
        <v>0</v>
      </c>
      <c r="R279" s="93">
        <f>SUM('2:7'!R279)</f>
        <v>0</v>
      </c>
      <c r="S279" s="93">
        <f>SUM('2:7'!S279)</f>
        <v>0</v>
      </c>
      <c r="T279" s="93">
        <f>SUM('2:7'!T279)</f>
        <v>0</v>
      </c>
      <c r="U279" s="93">
        <f>SUM('2:7'!U279)</f>
        <v>0</v>
      </c>
      <c r="V279" s="196"/>
      <c r="W279" s="33"/>
      <c r="X279" s="93">
        <f>SUM('2:7'!X279)</f>
        <v>0</v>
      </c>
      <c r="Y279" s="93">
        <f>SUM('2:7'!Y279)</f>
        <v>0</v>
      </c>
      <c r="Z279" s="93">
        <f>SUM('2:7'!Z279)</f>
        <v>0</v>
      </c>
      <c r="AA279" s="93">
        <f>SUM('2:7'!AA279)</f>
        <v>0</v>
      </c>
      <c r="AB279" s="309">
        <v>2.0699999999999998</v>
      </c>
      <c r="AC279" s="232">
        <f t="shared" si="52"/>
        <v>0</v>
      </c>
      <c r="AD279" s="217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274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SUM('2:7'!G280)</f>
        <v>0</v>
      </c>
      <c r="H280" s="212">
        <f t="shared" si="53"/>
        <v>0</v>
      </c>
      <c r="I280" s="93">
        <f>SUM('2:7'!I280)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54"/>
        <v>0</v>
      </c>
      <c r="N280" s="31">
        <f t="shared" si="55"/>
        <v>0</v>
      </c>
      <c r="O280" s="93">
        <f>SUM('2:7'!O280)</f>
        <v>0</v>
      </c>
      <c r="P280" s="93">
        <f>SUM('2:7'!P280)</f>
        <v>0</v>
      </c>
      <c r="Q280" s="93">
        <f>SUM('2:7'!Q280)</f>
        <v>0</v>
      </c>
      <c r="R280" s="93">
        <f>SUM('2:7'!R280)</f>
        <v>0</v>
      </c>
      <c r="S280" s="93">
        <f>SUM('2:7'!S280)</f>
        <v>0</v>
      </c>
      <c r="T280" s="93">
        <f>SUM('2:7'!T280)</f>
        <v>0</v>
      </c>
      <c r="U280" s="93">
        <f>SUM('2:7'!U280)</f>
        <v>0</v>
      </c>
      <c r="V280" s="196"/>
      <c r="W280" s="33"/>
      <c r="X280" s="93">
        <f>SUM('2:7'!X280)</f>
        <v>0</v>
      </c>
      <c r="Y280" s="93">
        <f>SUM('2:7'!Y280)</f>
        <v>0</v>
      </c>
      <c r="Z280" s="93">
        <f>SUM('2:7'!Z280)</f>
        <v>0</v>
      </c>
      <c r="AA280" s="93">
        <f>SUM('2:7'!AA280)</f>
        <v>0</v>
      </c>
      <c r="AB280" s="309">
        <v>2.0699999999999998</v>
      </c>
      <c r="AC280" s="232">
        <f t="shared" si="52"/>
        <v>0</v>
      </c>
      <c r="AD280" s="217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274"/>
      <c r="B281" s="61" t="s">
        <v>342</v>
      </c>
      <c r="C281" s="177" t="s">
        <v>372</v>
      </c>
      <c r="D281" s="17">
        <v>5</v>
      </c>
      <c r="E281" s="17"/>
      <c r="F281" s="6"/>
      <c r="G281" s="93">
        <f>SUM('2:7'!G281)</f>
        <v>0</v>
      </c>
      <c r="H281" s="212">
        <f t="shared" si="53"/>
        <v>0</v>
      </c>
      <c r="I281" s="93">
        <f>SUM('2:7'!I281)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54"/>
        <v>0</v>
      </c>
      <c r="N281" s="31">
        <f t="shared" si="55"/>
        <v>0</v>
      </c>
      <c r="O281" s="93">
        <f>SUM('2:7'!O281)</f>
        <v>0</v>
      </c>
      <c r="P281" s="93">
        <f>SUM('2:7'!P281)</f>
        <v>0</v>
      </c>
      <c r="Q281" s="93">
        <f>SUM('2:7'!Q281)</f>
        <v>0</v>
      </c>
      <c r="R281" s="93">
        <f>SUM('2:7'!R281)</f>
        <v>0</v>
      </c>
      <c r="S281" s="93">
        <f>SUM('2:7'!S281)</f>
        <v>0</v>
      </c>
      <c r="T281" s="93">
        <f>SUM('2:7'!T281)</f>
        <v>0</v>
      </c>
      <c r="U281" s="93">
        <f>SUM('2:7'!U281)</f>
        <v>0</v>
      </c>
      <c r="V281" s="196"/>
      <c r="W281" s="33"/>
      <c r="X281" s="93">
        <f>SUM('2:7'!X281)</f>
        <v>0</v>
      </c>
      <c r="Y281" s="93">
        <f>SUM('2:7'!Y281)</f>
        <v>0</v>
      </c>
      <c r="Z281" s="93">
        <f>SUM('2:7'!Z281)</f>
        <v>0</v>
      </c>
      <c r="AA281" s="93">
        <f>SUM('2:7'!AA281)</f>
        <v>0</v>
      </c>
      <c r="AB281" s="309">
        <v>2.0699999999999998</v>
      </c>
      <c r="AC281" s="232">
        <f t="shared" si="52"/>
        <v>0</v>
      </c>
      <c r="AD281" s="21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274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SUM('2:7'!G282)</f>
        <v>0</v>
      </c>
      <c r="H282" s="212">
        <f t="shared" si="53"/>
        <v>0</v>
      </c>
      <c r="I282" s="93">
        <f>SUM('2:7'!I282)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54"/>
        <v>0</v>
      </c>
      <c r="N282" s="31">
        <f t="shared" si="55"/>
        <v>0</v>
      </c>
      <c r="O282" s="93">
        <f>SUM('2:7'!O282)</f>
        <v>0</v>
      </c>
      <c r="P282" s="93">
        <f>SUM('2:7'!P282)</f>
        <v>0</v>
      </c>
      <c r="Q282" s="93">
        <f>SUM('2:7'!Q282)</f>
        <v>0</v>
      </c>
      <c r="R282" s="93">
        <f>SUM('2:7'!R282)</f>
        <v>0</v>
      </c>
      <c r="S282" s="93">
        <f>SUM('2:7'!S282)</f>
        <v>0</v>
      </c>
      <c r="T282" s="93">
        <f>SUM('2:7'!T282)</f>
        <v>0</v>
      </c>
      <c r="U282" s="93">
        <f>SUM('2:7'!U282)</f>
        <v>0</v>
      </c>
      <c r="V282" s="196"/>
      <c r="W282" s="33"/>
      <c r="X282" s="93">
        <f>SUM('2:7'!X282)</f>
        <v>0</v>
      </c>
      <c r="Y282" s="93">
        <f>SUM('2:7'!Y282)</f>
        <v>0</v>
      </c>
      <c r="Z282" s="93">
        <f>SUM('2:7'!Z282)</f>
        <v>0</v>
      </c>
      <c r="AA282" s="93">
        <f>SUM('2:7'!AA282)</f>
        <v>0</v>
      </c>
      <c r="AB282" s="309">
        <v>2.0699999999999998</v>
      </c>
      <c r="AC282" s="232">
        <f t="shared" si="52"/>
        <v>0</v>
      </c>
      <c r="AD282" s="21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274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SUM('2:7'!G283)</f>
        <v>0</v>
      </c>
      <c r="H283" s="212">
        <f t="shared" si="53"/>
        <v>0</v>
      </c>
      <c r="I283" s="93">
        <f>SUM('2:7'!I283)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54"/>
        <v>0</v>
      </c>
      <c r="N283" s="31">
        <f t="shared" si="55"/>
        <v>0</v>
      </c>
      <c r="O283" s="93">
        <f>SUM('2:7'!O283)</f>
        <v>0</v>
      </c>
      <c r="P283" s="93">
        <f>SUM('2:7'!P283)</f>
        <v>0</v>
      </c>
      <c r="Q283" s="93">
        <f>SUM('2:7'!Q283)</f>
        <v>0</v>
      </c>
      <c r="R283" s="93">
        <f>SUM('2:7'!R283)</f>
        <v>0</v>
      </c>
      <c r="S283" s="93">
        <f>SUM('2:7'!S283)</f>
        <v>0</v>
      </c>
      <c r="T283" s="93">
        <f>SUM('2:7'!T283)</f>
        <v>0</v>
      </c>
      <c r="U283" s="93">
        <f>SUM('2:7'!U283)</f>
        <v>0</v>
      </c>
      <c r="V283" s="196"/>
      <c r="W283" s="33"/>
      <c r="X283" s="93">
        <f>SUM('2:7'!X283)</f>
        <v>0</v>
      </c>
      <c r="Y283" s="93">
        <f>SUM('2:7'!Y283)</f>
        <v>0</v>
      </c>
      <c r="Z283" s="93">
        <f>SUM('2:7'!Z283)</f>
        <v>0</v>
      </c>
      <c r="AA283" s="93">
        <f>SUM('2:7'!AA283)</f>
        <v>0</v>
      </c>
      <c r="AB283" s="309">
        <v>2.0699999999999998</v>
      </c>
      <c r="AC283" s="232">
        <f t="shared" si="52"/>
        <v>0</v>
      </c>
      <c r="AD283" s="217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274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SUM('2:7'!G284)</f>
        <v>0</v>
      </c>
      <c r="H284" s="212">
        <f t="shared" si="53"/>
        <v>0</v>
      </c>
      <c r="I284" s="93">
        <f>SUM('2:7'!I284)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54"/>
        <v>0</v>
      </c>
      <c r="N284" s="31">
        <f t="shared" si="55"/>
        <v>0</v>
      </c>
      <c r="O284" s="93">
        <f>SUM('2:7'!O284)</f>
        <v>0</v>
      </c>
      <c r="P284" s="93">
        <f>SUM('2:7'!P284)</f>
        <v>0</v>
      </c>
      <c r="Q284" s="93">
        <f>SUM('2:7'!Q284)</f>
        <v>0</v>
      </c>
      <c r="R284" s="93">
        <f>SUM('2:7'!R284)</f>
        <v>0</v>
      </c>
      <c r="S284" s="93">
        <f>SUM('2:7'!S284)</f>
        <v>0</v>
      </c>
      <c r="T284" s="93">
        <f>SUM('2:7'!T284)</f>
        <v>0</v>
      </c>
      <c r="U284" s="93">
        <f>SUM('2:7'!U284)</f>
        <v>0</v>
      </c>
      <c r="V284" s="196">
        <f>SUM(X284:AA284)</f>
        <v>0</v>
      </c>
      <c r="W284" s="33" t="str">
        <f>IF(ISERROR(V284/G284),"",V284/G284)</f>
        <v/>
      </c>
      <c r="X284" s="93">
        <f>SUM('2:7'!X284)</f>
        <v>0</v>
      </c>
      <c r="Y284" s="93">
        <f>SUM('2:7'!Y284)</f>
        <v>0</v>
      </c>
      <c r="Z284" s="93">
        <f>SUM('2:7'!Z284)</f>
        <v>0</v>
      </c>
      <c r="AA284" s="93">
        <f>SUM('2:7'!AA284)</f>
        <v>0</v>
      </c>
      <c r="AB284" s="309">
        <v>0.67</v>
      </c>
      <c r="AC284" s="232">
        <f t="shared" si="52"/>
        <v>0</v>
      </c>
      <c r="AD284" s="217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274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SUM('2:7'!G285)</f>
        <v>0</v>
      </c>
      <c r="H285" s="212">
        <f t="shared" si="53"/>
        <v>0</v>
      </c>
      <c r="I285" s="93">
        <f>SUM('2:7'!I285)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54"/>
        <v>0</v>
      </c>
      <c r="N285" s="31">
        <f t="shared" si="55"/>
        <v>0</v>
      </c>
      <c r="O285" s="93">
        <f>SUM('2:7'!O285)</f>
        <v>0</v>
      </c>
      <c r="P285" s="93">
        <f>SUM('2:7'!P285)</f>
        <v>0</v>
      </c>
      <c r="Q285" s="93">
        <f>SUM('2:7'!Q285)</f>
        <v>0</v>
      </c>
      <c r="R285" s="93">
        <f>SUM('2:7'!R285)</f>
        <v>0</v>
      </c>
      <c r="S285" s="93">
        <f>SUM('2:7'!S285)</f>
        <v>0</v>
      </c>
      <c r="T285" s="93">
        <f>SUM('2:7'!T285)</f>
        <v>0</v>
      </c>
      <c r="U285" s="93">
        <f>SUM('2:7'!U285)</f>
        <v>0</v>
      </c>
      <c r="V285" s="196">
        <f>SUM(X285:AA285)</f>
        <v>0</v>
      </c>
      <c r="W285" s="33" t="str">
        <f>IF(ISERROR(V285/G285),"",V285/G285)</f>
        <v/>
      </c>
      <c r="X285" s="93">
        <f>SUM('2:7'!X285)</f>
        <v>0</v>
      </c>
      <c r="Y285" s="93">
        <f>SUM('2:7'!Y285)</f>
        <v>0</v>
      </c>
      <c r="Z285" s="93">
        <f>SUM('2:7'!Z285)</f>
        <v>0</v>
      </c>
      <c r="AA285" s="93">
        <f>SUM('2:7'!AA285)</f>
        <v>0</v>
      </c>
      <c r="AB285" s="309">
        <v>0.67</v>
      </c>
      <c r="AC285" s="232">
        <f t="shared" si="52"/>
        <v>0</v>
      </c>
      <c r="AD285" s="217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274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SUM('2:7'!G286)</f>
        <v>0</v>
      </c>
      <c r="H286" s="212">
        <f t="shared" si="53"/>
        <v>0</v>
      </c>
      <c r="I286" s="93">
        <f>SUM('2:7'!I286)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309">
        <v>1.73</v>
      </c>
      <c r="AC286" s="232">
        <f t="shared" si="52"/>
        <v>0</v>
      </c>
      <c r="AD286" s="21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274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SUM('2:7'!G287)</f>
        <v>0</v>
      </c>
      <c r="H287" s="212">
        <f t="shared" si="53"/>
        <v>0</v>
      </c>
      <c r="I287" s="93">
        <f>SUM('2:7'!I287)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309">
        <v>1.73</v>
      </c>
      <c r="AC287" s="232">
        <f t="shared" si="52"/>
        <v>0</v>
      </c>
      <c r="AD287" s="21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274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SUM('2:7'!G288)</f>
        <v>0</v>
      </c>
      <c r="H288" s="212">
        <f t="shared" si="53"/>
        <v>0</v>
      </c>
      <c r="I288" s="93">
        <f>SUM('2:7'!I288)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309">
        <v>1.73</v>
      </c>
      <c r="AC288" s="232">
        <f t="shared" si="52"/>
        <v>0</v>
      </c>
      <c r="AD288" s="21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274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SUM('2:7'!G289)</f>
        <v>0</v>
      </c>
      <c r="H289" s="212">
        <f t="shared" si="53"/>
        <v>0</v>
      </c>
      <c r="I289" s="93">
        <f>SUM('2:7'!I289)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SUM('2:7'!O289)</f>
        <v>0</v>
      </c>
      <c r="P289" s="93">
        <f>SUM('2:7'!P289)</f>
        <v>0</v>
      </c>
      <c r="Q289" s="93">
        <f>SUM('2:7'!Q289)</f>
        <v>0</v>
      </c>
      <c r="R289" s="93">
        <f>SUM('2:7'!R289)</f>
        <v>0</v>
      </c>
      <c r="S289" s="93">
        <f>SUM('2:7'!S289)</f>
        <v>0</v>
      </c>
      <c r="T289" s="93">
        <f>SUM('2:7'!T289)</f>
        <v>0</v>
      </c>
      <c r="U289" s="93">
        <f>SUM('2:7'!U289)</f>
        <v>0</v>
      </c>
      <c r="V289" s="196">
        <f>SUM(X289:AA289)</f>
        <v>0</v>
      </c>
      <c r="W289" s="33" t="str">
        <f t="shared" ref="W289:W323" si="58">IF(ISERROR(V289/G289),"",V289/G289)</f>
        <v/>
      </c>
      <c r="X289" s="93">
        <f>SUM('2:7'!X289)</f>
        <v>0</v>
      </c>
      <c r="Y289" s="93">
        <f>SUM('2:7'!Y289)</f>
        <v>0</v>
      </c>
      <c r="Z289" s="93">
        <f>SUM('2:7'!Z289)</f>
        <v>0</v>
      </c>
      <c r="AA289" s="93">
        <f>SUM('2:7'!AA289)</f>
        <v>0</v>
      </c>
      <c r="AB289" s="309">
        <v>1.22</v>
      </c>
      <c r="AC289" s="232">
        <f t="shared" si="52"/>
        <v>0</v>
      </c>
      <c r="AD289" s="217"/>
      <c r="AE289" s="54"/>
      <c r="AF289" s="54"/>
      <c r="AG289" s="54"/>
      <c r="AH289" s="57"/>
      <c r="AI289" s="57"/>
      <c r="AJ289" s="57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/>
    </row>
    <row r="290" spans="1:53" ht="17.25">
      <c r="A290" s="274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SUM('2:7'!G290)</f>
        <v>0</v>
      </c>
      <c r="H290" s="212">
        <f t="shared" si="53"/>
        <v>0</v>
      </c>
      <c r="I290" s="93">
        <f>SUM('2:7'!I290)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SUM('2:7'!O290)</f>
        <v>0</v>
      </c>
      <c r="P290" s="93">
        <f>SUM('2:7'!P290)</f>
        <v>0</v>
      </c>
      <c r="Q290" s="93">
        <f>SUM('2:7'!Q290)</f>
        <v>0</v>
      </c>
      <c r="R290" s="93">
        <f>SUM('2:7'!R290)</f>
        <v>0</v>
      </c>
      <c r="S290" s="93">
        <f>SUM('2:7'!S290)</f>
        <v>0</v>
      </c>
      <c r="T290" s="93">
        <f>SUM('2:7'!T290)</f>
        <v>0</v>
      </c>
      <c r="U290" s="93">
        <f>SUM('2:7'!U290)</f>
        <v>0</v>
      </c>
      <c r="V290" s="196">
        <f>SUM(X290:AA290)</f>
        <v>0</v>
      </c>
      <c r="W290" s="33" t="str">
        <f t="shared" si="58"/>
        <v/>
      </c>
      <c r="X290" s="93">
        <f>SUM('2:7'!X290)</f>
        <v>0</v>
      </c>
      <c r="Y290" s="93">
        <f>SUM('2:7'!Y290)</f>
        <v>0</v>
      </c>
      <c r="Z290" s="93">
        <f>SUM('2:7'!Z290)</f>
        <v>0</v>
      </c>
      <c r="AA290" s="93">
        <f>SUM('2:7'!AA290)</f>
        <v>0</v>
      </c>
      <c r="AB290" s="309">
        <v>1.22</v>
      </c>
      <c r="AC290" s="232">
        <f t="shared" si="52"/>
        <v>0</v>
      </c>
      <c r="AD290" s="217"/>
      <c r="AE290" s="54"/>
      <c r="AF290" s="54"/>
      <c r="AG290" s="54"/>
      <c r="AH290" s="57"/>
      <c r="AI290" s="57"/>
      <c r="AJ290" s="57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/>
    </row>
    <row r="291" spans="1:53" ht="17.25">
      <c r="A291" s="274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SUM('2:7'!G291)</f>
        <v>0</v>
      </c>
      <c r="H291" s="212">
        <f t="shared" si="53"/>
        <v>0</v>
      </c>
      <c r="I291" s="93">
        <f>SUM('2:7'!I291)</f>
        <v>0</v>
      </c>
      <c r="J291" s="31" t="str">
        <f t="array" ref="J291">IF(ISERROR(G291/I291),"",G291/I291)</f>
        <v/>
      </c>
      <c r="K291" s="212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SUM('2:7'!O291)</f>
        <v>0</v>
      </c>
      <c r="P291" s="93">
        <f>SUM('2:7'!P291)</f>
        <v>0</v>
      </c>
      <c r="Q291" s="93">
        <f>SUM('2:7'!Q291)</f>
        <v>0</v>
      </c>
      <c r="R291" s="93">
        <f>SUM('2:7'!R291)</f>
        <v>0</v>
      </c>
      <c r="S291" s="93">
        <f>SUM('2:7'!S291)</f>
        <v>0</v>
      </c>
      <c r="T291" s="93">
        <f>SUM('2:7'!T291)</f>
        <v>0</v>
      </c>
      <c r="U291" s="93">
        <f>SUM('2:7'!U291)</f>
        <v>0</v>
      </c>
      <c r="V291" s="196">
        <f>SUM(X291:AA291)</f>
        <v>0</v>
      </c>
      <c r="W291" s="33" t="str">
        <f t="shared" si="58"/>
        <v/>
      </c>
      <c r="X291" s="93">
        <f>SUM('2:7'!X291)</f>
        <v>0</v>
      </c>
      <c r="Y291" s="93">
        <f>SUM('2:7'!Y291)</f>
        <v>0</v>
      </c>
      <c r="Z291" s="93">
        <f>SUM('2:7'!Z291)</f>
        <v>0</v>
      </c>
      <c r="AA291" s="93">
        <f>SUM('2:7'!AA291)</f>
        <v>0</v>
      </c>
      <c r="AB291" s="309">
        <v>1.22</v>
      </c>
      <c r="AC291" s="232">
        <f t="shared" si="52"/>
        <v>0</v>
      </c>
      <c r="AD291" s="217"/>
      <c r="AE291" s="54"/>
      <c r="AF291" s="54"/>
      <c r="AG291" s="54"/>
      <c r="AH291" s="57"/>
      <c r="AI291" s="57"/>
      <c r="AJ291" s="57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/>
    </row>
    <row r="292" spans="1:53" ht="15.75">
      <c r="A292" s="712" t="s">
        <v>92</v>
      </c>
      <c r="B292" s="713"/>
      <c r="C292" s="209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9">SUM(M258:M291)</f>
        <v>0</v>
      </c>
      <c r="N292" s="30">
        <f t="shared" si="59"/>
        <v>0</v>
      </c>
      <c r="O292" s="91">
        <f t="shared" si="59"/>
        <v>0</v>
      </c>
      <c r="P292" s="91">
        <f t="shared" si="59"/>
        <v>0</v>
      </c>
      <c r="Q292" s="91">
        <f t="shared" si="59"/>
        <v>0</v>
      </c>
      <c r="R292" s="91">
        <f t="shared" si="59"/>
        <v>0</v>
      </c>
      <c r="S292" s="92">
        <f t="shared" si="59"/>
        <v>0</v>
      </c>
      <c r="T292" s="91">
        <f t="shared" si="59"/>
        <v>0</v>
      </c>
      <c r="U292" s="91">
        <f t="shared" si="59"/>
        <v>0</v>
      </c>
      <c r="V292" s="196">
        <f t="shared" si="59"/>
        <v>0</v>
      </c>
      <c r="W292" s="33" t="str">
        <f t="shared" si="58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09"/>
      <c r="AC292" s="233">
        <f>SUM(AC258:AC291)</f>
        <v>0</v>
      </c>
      <c r="AD292" s="217"/>
      <c r="AE292" s="74"/>
      <c r="AF292" s="74"/>
      <c r="AG292" s="74"/>
      <c r="AH292" s="57"/>
      <c r="AI292" s="57"/>
      <c r="AJ292" s="57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/>
    </row>
    <row r="293" spans="1:53" ht="17.25">
      <c r="A293" s="274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SUM('2:7'!G293)</f>
        <v>0</v>
      </c>
      <c r="H293" s="212">
        <f>D293*G293</f>
        <v>0</v>
      </c>
      <c r="I293" s="93">
        <f>SUM('2:7'!I293)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60">IF(ISERROR(I293-K293),"",I293-K293)</f>
        <v>0</v>
      </c>
      <c r="N293" s="31">
        <f t="shared" ref="N293:N307" si="61">SUM(O293:U293)</f>
        <v>0</v>
      </c>
      <c r="O293" s="93">
        <f>SUM('2:7'!O293)</f>
        <v>0</v>
      </c>
      <c r="P293" s="93">
        <f>SUM('2:7'!P293)</f>
        <v>0</v>
      </c>
      <c r="Q293" s="93">
        <f>SUM('2:7'!Q293)</f>
        <v>0</v>
      </c>
      <c r="R293" s="93">
        <f>SUM('2:7'!R293)</f>
        <v>0</v>
      </c>
      <c r="S293" s="93">
        <f>SUM('2:7'!S293)</f>
        <v>0</v>
      </c>
      <c r="T293" s="93">
        <f>SUM('2:7'!T293)</f>
        <v>0</v>
      </c>
      <c r="U293" s="93">
        <f>SUM('2:7'!U293)</f>
        <v>0</v>
      </c>
      <c r="V293" s="196">
        <f t="shared" ref="V293:V307" si="62">SUM(X293:AA293)</f>
        <v>0</v>
      </c>
      <c r="W293" s="33" t="str">
        <f t="shared" si="58"/>
        <v/>
      </c>
      <c r="X293" s="93">
        <f>SUM('2:7'!X293)</f>
        <v>0</v>
      </c>
      <c r="Y293" s="93">
        <f>SUM('2:7'!Y293)</f>
        <v>0</v>
      </c>
      <c r="Z293" s="93">
        <f>SUM('2:7'!Z293)</f>
        <v>0</v>
      </c>
      <c r="AA293" s="93">
        <f>SUM('2:7'!AA293)</f>
        <v>0</v>
      </c>
      <c r="AB293" s="309">
        <v>0.41</v>
      </c>
      <c r="AC293" s="232">
        <f t="shared" ref="AC293:AC307" si="63">AB293*G293</f>
        <v>0</v>
      </c>
      <c r="AD293" s="217"/>
      <c r="AE293" s="54"/>
      <c r="AF293" s="54"/>
      <c r="AG293" s="54"/>
      <c r="AH293" s="57"/>
      <c r="AI293" s="57"/>
      <c r="AJ293" s="57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/>
    </row>
    <row r="294" spans="1:53" ht="17.25">
      <c r="A294" s="274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SUM('2:7'!G294)</f>
        <v>0</v>
      </c>
      <c r="H294" s="212">
        <f t="shared" ref="H294:H307" si="64">D294*G294</f>
        <v>0</v>
      </c>
      <c r="I294" s="93">
        <f>SUM('2:7'!I294)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60"/>
        <v>0</v>
      </c>
      <c r="N294" s="31">
        <f t="shared" si="61"/>
        <v>0</v>
      </c>
      <c r="O294" s="93">
        <f>SUM('2:7'!O294)</f>
        <v>0</v>
      </c>
      <c r="P294" s="93">
        <f>SUM('2:7'!P294)</f>
        <v>0</v>
      </c>
      <c r="Q294" s="93">
        <f>SUM('2:7'!Q294)</f>
        <v>0</v>
      </c>
      <c r="R294" s="93">
        <f>SUM('2:7'!R294)</f>
        <v>0</v>
      </c>
      <c r="S294" s="93">
        <f>SUM('2:7'!S294)</f>
        <v>0</v>
      </c>
      <c r="T294" s="93">
        <f>SUM('2:7'!T294)</f>
        <v>0</v>
      </c>
      <c r="U294" s="93">
        <f>SUM('2:7'!U294)</f>
        <v>0</v>
      </c>
      <c r="V294" s="196">
        <f t="shared" si="62"/>
        <v>0</v>
      </c>
      <c r="W294" s="33" t="str">
        <f t="shared" si="58"/>
        <v/>
      </c>
      <c r="X294" s="93">
        <f>SUM('2:7'!X294)</f>
        <v>0</v>
      </c>
      <c r="Y294" s="93">
        <f>SUM('2:7'!Y294)</f>
        <v>0</v>
      </c>
      <c r="Z294" s="93">
        <f>SUM('2:7'!Z294)</f>
        <v>0</v>
      </c>
      <c r="AA294" s="93">
        <f>SUM('2:7'!AA294)</f>
        <v>0</v>
      </c>
      <c r="AB294" s="309">
        <v>0.41</v>
      </c>
      <c r="AC294" s="232">
        <f t="shared" si="63"/>
        <v>0</v>
      </c>
      <c r="AD294" s="217"/>
      <c r="AE294" s="54"/>
      <c r="AF294" s="54"/>
      <c r="AG294" s="54"/>
      <c r="AH294" s="57"/>
      <c r="AI294" s="57"/>
      <c r="AJ294" s="57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/>
    </row>
    <row r="295" spans="1:53" ht="17.25">
      <c r="A295" s="274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SUM('2:7'!G295)</f>
        <v>0</v>
      </c>
      <c r="H295" s="212">
        <f t="shared" si="64"/>
        <v>0</v>
      </c>
      <c r="I295" s="93">
        <f>SUM('2:7'!I295)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60"/>
        <v>0</v>
      </c>
      <c r="N295" s="31">
        <f t="shared" si="61"/>
        <v>0</v>
      </c>
      <c r="O295" s="93">
        <f>SUM('2:7'!O295)</f>
        <v>0</v>
      </c>
      <c r="P295" s="93">
        <f>SUM('2:7'!P295)</f>
        <v>0</v>
      </c>
      <c r="Q295" s="93">
        <f>SUM('2:7'!Q295)</f>
        <v>0</v>
      </c>
      <c r="R295" s="93">
        <f>SUM('2:7'!R295)</f>
        <v>0</v>
      </c>
      <c r="S295" s="93">
        <f>SUM('2:7'!S295)</f>
        <v>0</v>
      </c>
      <c r="T295" s="93">
        <f>SUM('2:7'!T295)</f>
        <v>0</v>
      </c>
      <c r="U295" s="93">
        <f>SUM('2:7'!U295)</f>
        <v>0</v>
      </c>
      <c r="V295" s="196">
        <f t="shared" si="62"/>
        <v>0</v>
      </c>
      <c r="W295" s="33" t="str">
        <f t="shared" si="58"/>
        <v/>
      </c>
      <c r="X295" s="93">
        <f>SUM('2:7'!X295)</f>
        <v>0</v>
      </c>
      <c r="Y295" s="93">
        <f>SUM('2:7'!Y295)</f>
        <v>0</v>
      </c>
      <c r="Z295" s="93">
        <f>SUM('2:7'!Z295)</f>
        <v>0</v>
      </c>
      <c r="AA295" s="93">
        <f>SUM('2:7'!AA295)</f>
        <v>0</v>
      </c>
      <c r="AB295" s="309">
        <v>0.52</v>
      </c>
      <c r="AC295" s="232">
        <f t="shared" si="63"/>
        <v>0</v>
      </c>
      <c r="AD295" s="217"/>
      <c r="AE295" s="54"/>
      <c r="AF295" s="54"/>
      <c r="AG295" s="54"/>
      <c r="AH295" s="57"/>
      <c r="AI295" s="57"/>
      <c r="AJ295" s="57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/>
    </row>
    <row r="296" spans="1:53" ht="17.25">
      <c r="A296" s="274"/>
      <c r="B296" s="63" t="s">
        <v>95</v>
      </c>
      <c r="C296" s="16" t="s">
        <v>82</v>
      </c>
      <c r="D296" s="17">
        <v>5.03</v>
      </c>
      <c r="E296" s="17"/>
      <c r="F296" s="6"/>
      <c r="G296" s="93">
        <f>SUM('2:7'!G296)</f>
        <v>0</v>
      </c>
      <c r="H296" s="212">
        <f t="shared" si="64"/>
        <v>0</v>
      </c>
      <c r="I296" s="93">
        <f>SUM('2:7'!I296)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60"/>
        <v>0</v>
      </c>
      <c r="N296" s="31">
        <f t="shared" si="61"/>
        <v>0</v>
      </c>
      <c r="O296" s="93">
        <f>SUM('2:7'!O296)</f>
        <v>0</v>
      </c>
      <c r="P296" s="93">
        <f>SUM('2:7'!P296)</f>
        <v>0</v>
      </c>
      <c r="Q296" s="93">
        <f>SUM('2:7'!Q296)</f>
        <v>0</v>
      </c>
      <c r="R296" s="93">
        <f>SUM('2:7'!R296)</f>
        <v>0</v>
      </c>
      <c r="S296" s="93">
        <f>SUM('2:7'!S296)</f>
        <v>0</v>
      </c>
      <c r="T296" s="93">
        <f>SUM('2:7'!T296)</f>
        <v>0</v>
      </c>
      <c r="U296" s="93">
        <f>SUM('2:7'!U296)</f>
        <v>0</v>
      </c>
      <c r="V296" s="196">
        <f t="shared" si="62"/>
        <v>0</v>
      </c>
      <c r="W296" s="33" t="str">
        <f t="shared" si="58"/>
        <v/>
      </c>
      <c r="X296" s="93">
        <f>SUM('2:7'!X296)</f>
        <v>0</v>
      </c>
      <c r="Y296" s="93">
        <f>SUM('2:7'!Y296)</f>
        <v>0</v>
      </c>
      <c r="Z296" s="93">
        <f>SUM('2:7'!Z296)</f>
        <v>0</v>
      </c>
      <c r="AA296" s="93">
        <f>SUM('2:7'!AA296)</f>
        <v>0</v>
      </c>
      <c r="AB296" s="309">
        <v>0.59</v>
      </c>
      <c r="AC296" s="232">
        <f t="shared" si="63"/>
        <v>0</v>
      </c>
      <c r="AD296" s="21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53">
        <v>30100054</v>
      </c>
      <c r="B297" s="63" t="s">
        <v>95</v>
      </c>
      <c r="C297" s="213" t="s">
        <v>72</v>
      </c>
      <c r="D297" s="17">
        <v>5.03</v>
      </c>
      <c r="E297" s="17"/>
      <c r="F297" s="6"/>
      <c r="G297" s="93">
        <f>SUM('2:7'!G297)</f>
        <v>0</v>
      </c>
      <c r="H297" s="212">
        <f t="shared" si="64"/>
        <v>0</v>
      </c>
      <c r="I297" s="93">
        <f>SUM('2:7'!I297)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60"/>
        <v>0</v>
      </c>
      <c r="N297" s="31">
        <f t="shared" si="61"/>
        <v>0</v>
      </c>
      <c r="O297" s="93">
        <f>SUM('2:7'!O297)</f>
        <v>0</v>
      </c>
      <c r="P297" s="93">
        <f>SUM('2:7'!P297)</f>
        <v>0</v>
      </c>
      <c r="Q297" s="93">
        <f>SUM('2:7'!Q297)</f>
        <v>0</v>
      </c>
      <c r="R297" s="93">
        <f>SUM('2:7'!R297)</f>
        <v>0</v>
      </c>
      <c r="S297" s="93">
        <f>SUM('2:7'!S297)</f>
        <v>0</v>
      </c>
      <c r="T297" s="93">
        <f>SUM('2:7'!T297)</f>
        <v>0</v>
      </c>
      <c r="U297" s="93">
        <f>SUM('2:7'!U297)</f>
        <v>0</v>
      </c>
      <c r="V297" s="196">
        <f t="shared" si="62"/>
        <v>0</v>
      </c>
      <c r="W297" s="33" t="str">
        <f t="shared" si="58"/>
        <v/>
      </c>
      <c r="X297" s="93">
        <f>SUM('2:7'!X297)</f>
        <v>0</v>
      </c>
      <c r="Y297" s="93">
        <f>SUM('2:7'!Y297)</f>
        <v>0</v>
      </c>
      <c r="Z297" s="93">
        <f>SUM('2:7'!Z297)</f>
        <v>0</v>
      </c>
      <c r="AA297" s="93">
        <f>SUM('2:7'!AA297)</f>
        <v>0</v>
      </c>
      <c r="AB297" s="309">
        <v>0.59</v>
      </c>
      <c r="AC297" s="232">
        <f t="shared" si="63"/>
        <v>0</v>
      </c>
      <c r="AD297" s="21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SUM('2:7'!G298)</f>
        <v>0</v>
      </c>
      <c r="H298" s="212">
        <f t="shared" si="64"/>
        <v>0</v>
      </c>
      <c r="I298" s="93">
        <f>SUM('2:7'!I298)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60"/>
        <v>0</v>
      </c>
      <c r="N298" s="31">
        <f t="shared" si="61"/>
        <v>0</v>
      </c>
      <c r="O298" s="93">
        <f>SUM('2:7'!O298)</f>
        <v>0</v>
      </c>
      <c r="P298" s="93">
        <f>SUM('2:7'!P298)</f>
        <v>0</v>
      </c>
      <c r="Q298" s="93">
        <f>SUM('2:7'!Q298)</f>
        <v>0</v>
      </c>
      <c r="R298" s="93">
        <f>SUM('2:7'!R298)</f>
        <v>0</v>
      </c>
      <c r="S298" s="93">
        <f>SUM('2:7'!S298)</f>
        <v>0</v>
      </c>
      <c r="T298" s="93">
        <f>SUM('2:7'!T298)</f>
        <v>0</v>
      </c>
      <c r="U298" s="93">
        <f>SUM('2:7'!U298)</f>
        <v>0</v>
      </c>
      <c r="V298" s="196">
        <f t="shared" si="62"/>
        <v>0</v>
      </c>
      <c r="W298" s="33" t="str">
        <f t="shared" si="58"/>
        <v/>
      </c>
      <c r="X298" s="93">
        <f>SUM('2:7'!X298)</f>
        <v>0</v>
      </c>
      <c r="Y298" s="93">
        <f>SUM('2:7'!Y298)</f>
        <v>0</v>
      </c>
      <c r="Z298" s="93">
        <f>SUM('2:7'!Z298)</f>
        <v>0</v>
      </c>
      <c r="AA298" s="93">
        <f>SUM('2:7'!AA298)</f>
        <v>0</v>
      </c>
      <c r="AB298" s="309">
        <v>0.59</v>
      </c>
      <c r="AC298" s="232">
        <f t="shared" si="63"/>
        <v>0</v>
      </c>
      <c r="AD298" s="21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274"/>
      <c r="B299" s="63" t="s">
        <v>95</v>
      </c>
      <c r="C299" s="16" t="s">
        <v>60</v>
      </c>
      <c r="D299" s="17">
        <v>5.03</v>
      </c>
      <c r="E299" s="17"/>
      <c r="F299" s="6"/>
      <c r="G299" s="93">
        <f>SUM('2:7'!G299)</f>
        <v>0</v>
      </c>
      <c r="H299" s="212">
        <f t="shared" si="64"/>
        <v>0</v>
      </c>
      <c r="I299" s="93">
        <f>SUM('2:7'!I299)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60"/>
        <v>0</v>
      </c>
      <c r="N299" s="31">
        <f t="shared" si="61"/>
        <v>0</v>
      </c>
      <c r="O299" s="93">
        <f>SUM('2:7'!O299)</f>
        <v>0</v>
      </c>
      <c r="P299" s="93">
        <f>SUM('2:7'!P299)</f>
        <v>0</v>
      </c>
      <c r="Q299" s="93">
        <f>SUM('2:7'!Q299)</f>
        <v>0</v>
      </c>
      <c r="R299" s="93">
        <f>SUM('2:7'!R299)</f>
        <v>0</v>
      </c>
      <c r="S299" s="93">
        <f>SUM('2:7'!S299)</f>
        <v>0</v>
      </c>
      <c r="T299" s="93">
        <f>SUM('2:7'!T299)</f>
        <v>0</v>
      </c>
      <c r="U299" s="93">
        <f>SUM('2:7'!U299)</f>
        <v>0</v>
      </c>
      <c r="V299" s="196">
        <f t="shared" si="62"/>
        <v>0</v>
      </c>
      <c r="W299" s="33" t="str">
        <f t="shared" si="58"/>
        <v/>
      </c>
      <c r="X299" s="93">
        <f>SUM('2:7'!X299)</f>
        <v>0</v>
      </c>
      <c r="Y299" s="93">
        <f>SUM('2:7'!Y299)</f>
        <v>0</v>
      </c>
      <c r="Z299" s="93">
        <f>SUM('2:7'!Z299)</f>
        <v>0</v>
      </c>
      <c r="AA299" s="93">
        <f>SUM('2:7'!AA299)</f>
        <v>0</v>
      </c>
      <c r="AB299" s="309">
        <v>0.59</v>
      </c>
      <c r="AC299" s="232">
        <f t="shared" si="63"/>
        <v>0</v>
      </c>
      <c r="AD299" s="21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274"/>
      <c r="B300" s="63" t="s">
        <v>95</v>
      </c>
      <c r="C300" s="213" t="s">
        <v>96</v>
      </c>
      <c r="D300" s="17">
        <v>5.03</v>
      </c>
      <c r="E300" s="17"/>
      <c r="F300" s="6"/>
      <c r="G300" s="93">
        <f>SUM('2:7'!G300)</f>
        <v>0</v>
      </c>
      <c r="H300" s="212">
        <f t="shared" si="64"/>
        <v>0</v>
      </c>
      <c r="I300" s="93">
        <f>SUM('2:7'!I300)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60"/>
        <v>0</v>
      </c>
      <c r="N300" s="31">
        <f t="shared" si="61"/>
        <v>0</v>
      </c>
      <c r="O300" s="93">
        <f>SUM('2:7'!O300)</f>
        <v>0</v>
      </c>
      <c r="P300" s="93">
        <f>SUM('2:7'!P300)</f>
        <v>0</v>
      </c>
      <c r="Q300" s="93">
        <f>SUM('2:7'!Q300)</f>
        <v>0</v>
      </c>
      <c r="R300" s="93">
        <f>SUM('2:7'!R300)</f>
        <v>0</v>
      </c>
      <c r="S300" s="93">
        <f>SUM('2:7'!S300)</f>
        <v>0</v>
      </c>
      <c r="T300" s="93">
        <f>SUM('2:7'!T300)</f>
        <v>0</v>
      </c>
      <c r="U300" s="93">
        <f>SUM('2:7'!U300)</f>
        <v>0</v>
      </c>
      <c r="V300" s="196">
        <f t="shared" si="62"/>
        <v>0</v>
      </c>
      <c r="W300" s="33" t="str">
        <f t="shared" si="58"/>
        <v/>
      </c>
      <c r="X300" s="93">
        <f>SUM('2:7'!X300)</f>
        <v>0</v>
      </c>
      <c r="Y300" s="93">
        <f>SUM('2:7'!Y300)</f>
        <v>0</v>
      </c>
      <c r="Z300" s="93">
        <f>SUM('2:7'!Z300)</f>
        <v>0</v>
      </c>
      <c r="AA300" s="93">
        <f>SUM('2:7'!AA300)</f>
        <v>0</v>
      </c>
      <c r="AB300" s="309">
        <v>0.59</v>
      </c>
      <c r="AC300" s="232">
        <f t="shared" si="63"/>
        <v>0</v>
      </c>
      <c r="AD300" s="21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274">
        <v>30101067</v>
      </c>
      <c r="B301" s="63" t="s">
        <v>97</v>
      </c>
      <c r="C301" s="213" t="s">
        <v>82</v>
      </c>
      <c r="D301" s="17">
        <v>5.03</v>
      </c>
      <c r="E301" s="17"/>
      <c r="F301" s="6"/>
      <c r="G301" s="93">
        <f>SUM('2:7'!G301)</f>
        <v>0</v>
      </c>
      <c r="H301" s="212">
        <f t="shared" si="64"/>
        <v>0</v>
      </c>
      <c r="I301" s="93">
        <f>SUM('2:7'!I301)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60"/>
        <v/>
      </c>
      <c r="N301" s="31">
        <f t="shared" si="61"/>
        <v>0</v>
      </c>
      <c r="O301" s="93">
        <f>SUM('2:7'!O301)</f>
        <v>0</v>
      </c>
      <c r="P301" s="93">
        <f>SUM('2:7'!P301)</f>
        <v>0</v>
      </c>
      <c r="Q301" s="93">
        <f>SUM('2:7'!Q301)</f>
        <v>0</v>
      </c>
      <c r="R301" s="93">
        <f>SUM('2:7'!R301)</f>
        <v>0</v>
      </c>
      <c r="S301" s="93">
        <f>SUM('2:7'!S301)</f>
        <v>0</v>
      </c>
      <c r="T301" s="93">
        <f>SUM('2:7'!T301)</f>
        <v>0</v>
      </c>
      <c r="U301" s="93">
        <f>SUM('2:7'!U301)</f>
        <v>0</v>
      </c>
      <c r="V301" s="196">
        <f t="shared" si="62"/>
        <v>0</v>
      </c>
      <c r="W301" s="33" t="str">
        <f t="shared" si="58"/>
        <v/>
      </c>
      <c r="X301" s="93">
        <f>SUM('2:7'!X301)</f>
        <v>0</v>
      </c>
      <c r="Y301" s="93">
        <f>SUM('2:7'!Y301)</f>
        <v>0</v>
      </c>
      <c r="Z301" s="93">
        <f>SUM('2:7'!Z301)</f>
        <v>0</v>
      </c>
      <c r="AA301" s="93">
        <f>SUM('2:7'!AA301)</f>
        <v>0</v>
      </c>
      <c r="AB301" s="309"/>
      <c r="AC301" s="232">
        <f t="shared" si="63"/>
        <v>0</v>
      </c>
      <c r="AD301" s="21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274">
        <v>30101068</v>
      </c>
      <c r="B302" s="63" t="s">
        <v>97</v>
      </c>
      <c r="C302" s="213" t="s">
        <v>72</v>
      </c>
      <c r="D302" s="17">
        <v>5.03</v>
      </c>
      <c r="E302" s="17"/>
      <c r="F302" s="6"/>
      <c r="G302" s="93">
        <f>SUM('2:7'!G302)</f>
        <v>0</v>
      </c>
      <c r="H302" s="212">
        <f t="shared" si="64"/>
        <v>0</v>
      </c>
      <c r="I302" s="93">
        <f>SUM('2:7'!I302)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60"/>
        <v/>
      </c>
      <c r="N302" s="31">
        <f t="shared" si="61"/>
        <v>0</v>
      </c>
      <c r="O302" s="93">
        <f>SUM('2:7'!O302)</f>
        <v>0</v>
      </c>
      <c r="P302" s="93">
        <f>SUM('2:7'!P302)</f>
        <v>0</v>
      </c>
      <c r="Q302" s="93">
        <f>SUM('2:7'!Q302)</f>
        <v>0</v>
      </c>
      <c r="R302" s="93">
        <f>SUM('2:7'!R302)</f>
        <v>0</v>
      </c>
      <c r="S302" s="93">
        <f>SUM('2:7'!S302)</f>
        <v>0</v>
      </c>
      <c r="T302" s="93">
        <f>SUM('2:7'!T302)</f>
        <v>0</v>
      </c>
      <c r="U302" s="93">
        <f>SUM('2:7'!U302)</f>
        <v>0</v>
      </c>
      <c r="V302" s="196">
        <f t="shared" si="62"/>
        <v>0</v>
      </c>
      <c r="W302" s="33" t="str">
        <f t="shared" si="58"/>
        <v/>
      </c>
      <c r="X302" s="93">
        <f>SUM('2:7'!X302)</f>
        <v>0</v>
      </c>
      <c r="Y302" s="93">
        <f>SUM('2:7'!Y302)</f>
        <v>0</v>
      </c>
      <c r="Z302" s="93">
        <f>SUM('2:7'!Z302)</f>
        <v>0</v>
      </c>
      <c r="AA302" s="93">
        <f>SUM('2:7'!AA302)</f>
        <v>0</v>
      </c>
      <c r="AB302" s="309">
        <v>0.59</v>
      </c>
      <c r="AC302" s="232">
        <f t="shared" si="63"/>
        <v>0</v>
      </c>
      <c r="AD302" s="21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274">
        <v>30101069</v>
      </c>
      <c r="B303" s="63" t="s">
        <v>97</v>
      </c>
      <c r="C303" s="213" t="s">
        <v>60</v>
      </c>
      <c r="D303" s="17">
        <v>5.03</v>
      </c>
      <c r="E303" s="17"/>
      <c r="F303" s="6"/>
      <c r="G303" s="93">
        <f>SUM('2:7'!G303)</f>
        <v>0</v>
      </c>
      <c r="H303" s="212">
        <f t="shared" si="64"/>
        <v>0</v>
      </c>
      <c r="I303" s="93">
        <f>SUM('2:7'!I303)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60"/>
        <v/>
      </c>
      <c r="N303" s="31">
        <f t="shared" si="61"/>
        <v>0</v>
      </c>
      <c r="O303" s="93">
        <f>SUM('2:7'!O303)</f>
        <v>0</v>
      </c>
      <c r="P303" s="93">
        <f>SUM('2:7'!P303)</f>
        <v>0</v>
      </c>
      <c r="Q303" s="93">
        <f>SUM('2:7'!Q303)</f>
        <v>0</v>
      </c>
      <c r="R303" s="93">
        <f>SUM('2:7'!R303)</f>
        <v>0</v>
      </c>
      <c r="S303" s="93">
        <f>SUM('2:7'!S303)</f>
        <v>0</v>
      </c>
      <c r="T303" s="93">
        <f>SUM('2:7'!T303)</f>
        <v>0</v>
      </c>
      <c r="U303" s="93">
        <f>SUM('2:7'!U303)</f>
        <v>0</v>
      </c>
      <c r="V303" s="196">
        <f t="shared" si="62"/>
        <v>0</v>
      </c>
      <c r="W303" s="33" t="str">
        <f t="shared" si="58"/>
        <v/>
      </c>
      <c r="X303" s="93">
        <f>SUM('2:7'!X303)</f>
        <v>0</v>
      </c>
      <c r="Y303" s="93">
        <f>SUM('2:7'!Y303)</f>
        <v>0</v>
      </c>
      <c r="Z303" s="93">
        <f>SUM('2:7'!Z303)</f>
        <v>0</v>
      </c>
      <c r="AA303" s="93">
        <f>SUM('2:7'!AA303)</f>
        <v>0</v>
      </c>
      <c r="AB303" s="309"/>
      <c r="AC303" s="232">
        <f t="shared" si="63"/>
        <v>0</v>
      </c>
      <c r="AD303" s="21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274">
        <v>30101070</v>
      </c>
      <c r="B304" s="63" t="s">
        <v>97</v>
      </c>
      <c r="C304" s="213" t="s">
        <v>96</v>
      </c>
      <c r="D304" s="17">
        <v>5.03</v>
      </c>
      <c r="E304" s="17"/>
      <c r="F304" s="6"/>
      <c r="G304" s="93">
        <f>SUM('2:7'!G304)</f>
        <v>0</v>
      </c>
      <c r="H304" s="212">
        <f t="shared" si="64"/>
        <v>0</v>
      </c>
      <c r="I304" s="93">
        <f>SUM('2:7'!I304)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60"/>
        <v/>
      </c>
      <c r="N304" s="31">
        <f t="shared" si="61"/>
        <v>0</v>
      </c>
      <c r="O304" s="93">
        <f>SUM('2:7'!O304)</f>
        <v>0</v>
      </c>
      <c r="P304" s="93">
        <f>SUM('2:7'!P304)</f>
        <v>0</v>
      </c>
      <c r="Q304" s="93">
        <f>SUM('2:7'!Q304)</f>
        <v>0</v>
      </c>
      <c r="R304" s="93">
        <f>SUM('2:7'!R304)</f>
        <v>0</v>
      </c>
      <c r="S304" s="93">
        <f>SUM('2:7'!S304)</f>
        <v>0</v>
      </c>
      <c r="T304" s="93">
        <f>SUM('2:7'!T304)</f>
        <v>0</v>
      </c>
      <c r="U304" s="93">
        <f>SUM('2:7'!U304)</f>
        <v>0</v>
      </c>
      <c r="V304" s="196">
        <f t="shared" si="62"/>
        <v>0</v>
      </c>
      <c r="W304" s="33" t="str">
        <f t="shared" si="58"/>
        <v/>
      </c>
      <c r="X304" s="93">
        <f>SUM('2:7'!X304)</f>
        <v>0</v>
      </c>
      <c r="Y304" s="93">
        <f>SUM('2:7'!Y304)</f>
        <v>0</v>
      </c>
      <c r="Z304" s="93">
        <f>SUM('2:7'!Z304)</f>
        <v>0</v>
      </c>
      <c r="AA304" s="93">
        <f>SUM('2:7'!AA304)</f>
        <v>0</v>
      </c>
      <c r="AB304" s="309"/>
      <c r="AC304" s="232">
        <f t="shared" si="63"/>
        <v>0</v>
      </c>
      <c r="AD304" s="21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274">
        <v>30101071</v>
      </c>
      <c r="B305" s="63" t="s">
        <v>97</v>
      </c>
      <c r="C305" s="213" t="s">
        <v>73</v>
      </c>
      <c r="D305" s="17">
        <v>5.03</v>
      </c>
      <c r="E305" s="17"/>
      <c r="F305" s="6"/>
      <c r="G305" s="93">
        <f>SUM('2:7'!G305)</f>
        <v>0</v>
      </c>
      <c r="H305" s="212">
        <f t="shared" si="64"/>
        <v>0</v>
      </c>
      <c r="I305" s="93">
        <f>SUM('2:7'!I305)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60"/>
        <v/>
      </c>
      <c r="N305" s="31">
        <f t="shared" si="61"/>
        <v>0</v>
      </c>
      <c r="O305" s="93">
        <f>SUM('2:7'!O305)</f>
        <v>0</v>
      </c>
      <c r="P305" s="93">
        <f>SUM('2:7'!P305)</f>
        <v>0</v>
      </c>
      <c r="Q305" s="93">
        <f>SUM('2:7'!Q305)</f>
        <v>0</v>
      </c>
      <c r="R305" s="93">
        <f>SUM('2:7'!R305)</f>
        <v>0</v>
      </c>
      <c r="S305" s="93">
        <f>SUM('2:7'!S305)</f>
        <v>0</v>
      </c>
      <c r="T305" s="93">
        <f>SUM('2:7'!T305)</f>
        <v>0</v>
      </c>
      <c r="U305" s="93">
        <f>SUM('2:7'!U305)</f>
        <v>0</v>
      </c>
      <c r="V305" s="196">
        <f t="shared" si="62"/>
        <v>0</v>
      </c>
      <c r="W305" s="33" t="str">
        <f t="shared" si="58"/>
        <v/>
      </c>
      <c r="X305" s="93">
        <f>SUM('2:7'!X305)</f>
        <v>0</v>
      </c>
      <c r="Y305" s="93">
        <f>SUM('2:7'!Y305)</f>
        <v>0</v>
      </c>
      <c r="Z305" s="93">
        <f>SUM('2:7'!Z305)</f>
        <v>0</v>
      </c>
      <c r="AA305" s="93">
        <f>SUM('2:7'!AA305)</f>
        <v>0</v>
      </c>
      <c r="AB305" s="309"/>
      <c r="AC305" s="232">
        <f t="shared" si="63"/>
        <v>0</v>
      </c>
      <c r="AD305" s="217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27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SUM('2:7'!G306)</f>
        <v>0</v>
      </c>
      <c r="H306" s="212">
        <f t="shared" si="64"/>
        <v>0</v>
      </c>
      <c r="I306" s="93">
        <f>SUM('2:7'!I306)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60"/>
        <v>0</v>
      </c>
      <c r="N306" s="31">
        <f t="shared" si="61"/>
        <v>0</v>
      </c>
      <c r="O306" s="93">
        <f>SUM('2:7'!O306)</f>
        <v>0</v>
      </c>
      <c r="P306" s="93">
        <f>SUM('2:7'!P306)</f>
        <v>0</v>
      </c>
      <c r="Q306" s="93">
        <f>SUM('2:7'!Q306)</f>
        <v>0</v>
      </c>
      <c r="R306" s="93">
        <f>SUM('2:7'!R306)</f>
        <v>0</v>
      </c>
      <c r="S306" s="93">
        <f>SUM('2:7'!S306)</f>
        <v>0</v>
      </c>
      <c r="T306" s="93">
        <f>SUM('2:7'!T306)</f>
        <v>0</v>
      </c>
      <c r="U306" s="93">
        <f>SUM('2:7'!U306)</f>
        <v>0</v>
      </c>
      <c r="V306" s="196">
        <f t="shared" si="62"/>
        <v>0</v>
      </c>
      <c r="W306" s="33" t="str">
        <f t="shared" si="58"/>
        <v/>
      </c>
      <c r="X306" s="93">
        <f>SUM('2:7'!X306)</f>
        <v>0</v>
      </c>
      <c r="Y306" s="93">
        <f>SUM('2:7'!Y306)</f>
        <v>0</v>
      </c>
      <c r="Z306" s="93">
        <f>SUM('2:7'!Z306)</f>
        <v>0</v>
      </c>
      <c r="AA306" s="93">
        <f>SUM('2:7'!AA306)</f>
        <v>0</v>
      </c>
      <c r="AB306" s="309">
        <v>0.43</v>
      </c>
      <c r="AC306" s="232">
        <f t="shared" si="63"/>
        <v>0</v>
      </c>
      <c r="AD306" s="21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27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SUM('2:7'!G307)</f>
        <v>0</v>
      </c>
      <c r="H307" s="212">
        <f t="shared" si="64"/>
        <v>0</v>
      </c>
      <c r="I307" s="93">
        <f>SUM('2:7'!I307)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60"/>
        <v>0</v>
      </c>
      <c r="N307" s="31">
        <f t="shared" si="61"/>
        <v>0</v>
      </c>
      <c r="O307" s="93">
        <f>SUM('2:7'!O307)</f>
        <v>0</v>
      </c>
      <c r="P307" s="93">
        <f>SUM('2:7'!P307)</f>
        <v>0</v>
      </c>
      <c r="Q307" s="93">
        <f>SUM('2:7'!Q307)</f>
        <v>0</v>
      </c>
      <c r="R307" s="93">
        <f>SUM('2:7'!R307)</f>
        <v>0</v>
      </c>
      <c r="S307" s="93">
        <f>SUM('2:7'!S307)</f>
        <v>0</v>
      </c>
      <c r="T307" s="93">
        <f>SUM('2:7'!T307)</f>
        <v>0</v>
      </c>
      <c r="U307" s="93">
        <f>SUM('2:7'!U307)</f>
        <v>0</v>
      </c>
      <c r="V307" s="196">
        <f t="shared" si="62"/>
        <v>0</v>
      </c>
      <c r="W307" s="33" t="str">
        <f t="shared" si="58"/>
        <v/>
      </c>
      <c r="X307" s="93">
        <f>SUM('2:7'!X307)</f>
        <v>0</v>
      </c>
      <c r="Y307" s="93">
        <f>SUM('2:7'!Y307)</f>
        <v>0</v>
      </c>
      <c r="Z307" s="93">
        <f>SUM('2:7'!Z307)</f>
        <v>0</v>
      </c>
      <c r="AA307" s="93">
        <f>SUM('2:7'!AA307)</f>
        <v>0</v>
      </c>
      <c r="AB307" s="309">
        <v>0.43</v>
      </c>
      <c r="AC307" s="232">
        <f t="shared" si="63"/>
        <v>0</v>
      </c>
      <c r="AD307" s="21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712" t="s">
        <v>99</v>
      </c>
      <c r="B308" s="713"/>
      <c r="C308" s="209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65">SUM(M293:M307)</f>
        <v>0</v>
      </c>
      <c r="N308" s="30">
        <f t="shared" si="65"/>
        <v>0</v>
      </c>
      <c r="O308" s="30">
        <f t="shared" si="65"/>
        <v>0</v>
      </c>
      <c r="P308" s="30">
        <f t="shared" si="65"/>
        <v>0</v>
      </c>
      <c r="Q308" s="30">
        <f t="shared" si="65"/>
        <v>0</v>
      </c>
      <c r="R308" s="30">
        <f t="shared" si="65"/>
        <v>0</v>
      </c>
      <c r="S308" s="30">
        <f t="shared" si="65"/>
        <v>0</v>
      </c>
      <c r="T308" s="30">
        <f t="shared" si="65"/>
        <v>0</v>
      </c>
      <c r="U308" s="30">
        <f t="shared" si="65"/>
        <v>0</v>
      </c>
      <c r="V308" s="198">
        <f t="shared" si="65"/>
        <v>0</v>
      </c>
      <c r="W308" s="33" t="str">
        <f t="shared" si="58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09"/>
      <c r="AC308" s="233">
        <f>SUM(AC293:AC307)</f>
        <v>0</v>
      </c>
      <c r="AD308" s="217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SUM('2:7'!G309)</f>
        <v>0</v>
      </c>
      <c r="H309" s="212">
        <f t="shared" ref="H309:H318" si="66">D309*G309</f>
        <v>0</v>
      </c>
      <c r="I309" s="93">
        <f>SUM('2:7'!I309)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67">IF(ISERROR(I309-K309),"",I309-K309)</f>
        <v>0</v>
      </c>
      <c r="N309" s="31">
        <f t="shared" ref="N309:N318" si="68">SUM(O309:U309)</f>
        <v>0</v>
      </c>
      <c r="O309" s="93">
        <f>SUM('2:7'!O309)</f>
        <v>0</v>
      </c>
      <c r="P309" s="93">
        <f>SUM('2:7'!P309)</f>
        <v>0</v>
      </c>
      <c r="Q309" s="93">
        <f>SUM('2:7'!Q309)</f>
        <v>0</v>
      </c>
      <c r="R309" s="93">
        <f>SUM('2:7'!R309)</f>
        <v>0</v>
      </c>
      <c r="S309" s="93">
        <f>SUM('2:7'!S309)</f>
        <v>0</v>
      </c>
      <c r="T309" s="93">
        <f>SUM('2:7'!T309)</f>
        <v>0</v>
      </c>
      <c r="U309" s="93">
        <f>SUM('2:7'!U309)</f>
        <v>0</v>
      </c>
      <c r="V309" s="196">
        <f t="shared" ref="V309:V318" si="69">SUM(X309:AA309)</f>
        <v>0</v>
      </c>
      <c r="W309" s="33" t="str">
        <f t="shared" si="58"/>
        <v/>
      </c>
      <c r="X309" s="93">
        <f>SUM('2:7'!X309)</f>
        <v>0</v>
      </c>
      <c r="Y309" s="93">
        <f>SUM('2:7'!Y309)</f>
        <v>0</v>
      </c>
      <c r="Z309" s="93">
        <f>SUM('2:7'!Z309)</f>
        <v>0</v>
      </c>
      <c r="AA309" s="93">
        <f>SUM('2:7'!AA309)</f>
        <v>0</v>
      </c>
      <c r="AB309" s="309">
        <v>0.48</v>
      </c>
      <c r="AC309" s="232">
        <f t="shared" ref="AC309:AC318" si="70">AB309*G309</f>
        <v>0</v>
      </c>
      <c r="AD309" s="21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27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SUM('2:7'!G310)</f>
        <v>0</v>
      </c>
      <c r="H310" s="212">
        <f t="shared" si="66"/>
        <v>0</v>
      </c>
      <c r="I310" s="93">
        <f>SUM('2:7'!I310)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67"/>
        <v>0</v>
      </c>
      <c r="N310" s="31">
        <f t="shared" si="68"/>
        <v>0</v>
      </c>
      <c r="O310" s="93">
        <f>SUM('2:7'!O310)</f>
        <v>0</v>
      </c>
      <c r="P310" s="93">
        <f>SUM('2:7'!P310)</f>
        <v>0</v>
      </c>
      <c r="Q310" s="93">
        <f>SUM('2:7'!Q310)</f>
        <v>0</v>
      </c>
      <c r="R310" s="93">
        <f>SUM('2:7'!R310)</f>
        <v>0</v>
      </c>
      <c r="S310" s="93">
        <f>SUM('2:7'!S310)</f>
        <v>0</v>
      </c>
      <c r="T310" s="93">
        <f>SUM('2:7'!T310)</f>
        <v>0</v>
      </c>
      <c r="U310" s="93">
        <f>SUM('2:7'!U310)</f>
        <v>0</v>
      </c>
      <c r="V310" s="196">
        <f t="shared" si="69"/>
        <v>0</v>
      </c>
      <c r="W310" s="33" t="str">
        <f t="shared" si="58"/>
        <v/>
      </c>
      <c r="X310" s="93">
        <f>SUM('2:7'!X310)</f>
        <v>0</v>
      </c>
      <c r="Y310" s="93">
        <f>SUM('2:7'!Y310)</f>
        <v>0</v>
      </c>
      <c r="Z310" s="93">
        <f>SUM('2:7'!Z310)</f>
        <v>0</v>
      </c>
      <c r="AA310" s="93">
        <f>SUM('2:7'!AA310)</f>
        <v>0</v>
      </c>
      <c r="AB310" s="309">
        <v>0.48</v>
      </c>
      <c r="AC310" s="232">
        <f t="shared" si="70"/>
        <v>0</v>
      </c>
      <c r="AD310" s="21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27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SUM('2:7'!G311)</f>
        <v>0</v>
      </c>
      <c r="H311" s="212">
        <f t="shared" si="66"/>
        <v>0</v>
      </c>
      <c r="I311" s="93">
        <f>SUM('2:7'!I311)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67"/>
        <v>0</v>
      </c>
      <c r="N311" s="31">
        <f t="shared" si="68"/>
        <v>0</v>
      </c>
      <c r="O311" s="93">
        <f>SUM('2:7'!O311)</f>
        <v>0</v>
      </c>
      <c r="P311" s="93">
        <f>SUM('2:7'!P311)</f>
        <v>0</v>
      </c>
      <c r="Q311" s="93">
        <f>SUM('2:7'!Q311)</f>
        <v>0</v>
      </c>
      <c r="R311" s="93">
        <f>SUM('2:7'!R311)</f>
        <v>0</v>
      </c>
      <c r="S311" s="93">
        <f>SUM('2:7'!S311)</f>
        <v>0</v>
      </c>
      <c r="T311" s="93">
        <f>SUM('2:7'!T311)</f>
        <v>0</v>
      </c>
      <c r="U311" s="93">
        <f>SUM('2:7'!U311)</f>
        <v>0</v>
      </c>
      <c r="V311" s="196">
        <f t="shared" si="69"/>
        <v>0</v>
      </c>
      <c r="W311" s="33" t="str">
        <f t="shared" si="58"/>
        <v/>
      </c>
      <c r="X311" s="93">
        <f>SUM('2:7'!X311)</f>
        <v>0</v>
      </c>
      <c r="Y311" s="93">
        <f>SUM('2:7'!Y311)</f>
        <v>0</v>
      </c>
      <c r="Z311" s="93">
        <f>SUM('2:7'!Z311)</f>
        <v>0</v>
      </c>
      <c r="AA311" s="93">
        <f>SUM('2:7'!AA311)</f>
        <v>0</v>
      </c>
      <c r="AB311" s="309">
        <v>0.48</v>
      </c>
      <c r="AC311" s="232">
        <f t="shared" si="70"/>
        <v>0</v>
      </c>
      <c r="AD311" s="217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27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SUM('2:7'!G312)</f>
        <v>0</v>
      </c>
      <c r="H312" s="212">
        <f t="shared" si="66"/>
        <v>0</v>
      </c>
      <c r="I312" s="93">
        <f>SUM('2:7'!I312)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67"/>
        <v>0</v>
      </c>
      <c r="N312" s="31">
        <f t="shared" si="68"/>
        <v>0</v>
      </c>
      <c r="O312" s="93">
        <f>SUM('2:7'!O312)</f>
        <v>0</v>
      </c>
      <c r="P312" s="93">
        <f>SUM('2:7'!P312)</f>
        <v>0</v>
      </c>
      <c r="Q312" s="93">
        <f>SUM('2:7'!Q312)</f>
        <v>0</v>
      </c>
      <c r="R312" s="93">
        <f>SUM('2:7'!R312)</f>
        <v>0</v>
      </c>
      <c r="S312" s="93">
        <f>SUM('2:7'!S312)</f>
        <v>0</v>
      </c>
      <c r="T312" s="93">
        <f>SUM('2:7'!T312)</f>
        <v>0</v>
      </c>
      <c r="U312" s="93">
        <f>SUM('2:7'!U312)</f>
        <v>0</v>
      </c>
      <c r="V312" s="196">
        <f t="shared" si="69"/>
        <v>0</v>
      </c>
      <c r="W312" s="33" t="str">
        <f t="shared" si="58"/>
        <v/>
      </c>
      <c r="X312" s="93">
        <f>SUM('2:7'!X312)</f>
        <v>0</v>
      </c>
      <c r="Y312" s="93">
        <f>SUM('2:7'!Y312)</f>
        <v>0</v>
      </c>
      <c r="Z312" s="93">
        <f>SUM('2:7'!Z312)</f>
        <v>0</v>
      </c>
      <c r="AA312" s="93">
        <f>SUM('2:7'!AA312)</f>
        <v>0</v>
      </c>
      <c r="AB312" s="309">
        <v>0.48</v>
      </c>
      <c r="AC312" s="232">
        <f t="shared" si="70"/>
        <v>0</v>
      </c>
      <c r="AD312" s="21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27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SUM('2:7'!G313)</f>
        <v>0</v>
      </c>
      <c r="H313" s="212">
        <f t="shared" si="66"/>
        <v>0</v>
      </c>
      <c r="I313" s="93">
        <f>SUM('2:7'!I313)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67"/>
        <v>0</v>
      </c>
      <c r="N313" s="31">
        <f t="shared" si="68"/>
        <v>0</v>
      </c>
      <c r="O313" s="93">
        <f>SUM('2:7'!O313)</f>
        <v>0</v>
      </c>
      <c r="P313" s="93">
        <f>SUM('2:7'!P313)</f>
        <v>0</v>
      </c>
      <c r="Q313" s="93">
        <f>SUM('2:7'!Q313)</f>
        <v>0</v>
      </c>
      <c r="R313" s="93">
        <f>SUM('2:7'!R313)</f>
        <v>0</v>
      </c>
      <c r="S313" s="93">
        <f>SUM('2:7'!S313)</f>
        <v>0</v>
      </c>
      <c r="T313" s="93">
        <f>SUM('2:7'!T313)</f>
        <v>0</v>
      </c>
      <c r="U313" s="93">
        <f>SUM('2:7'!U313)</f>
        <v>0</v>
      </c>
      <c r="V313" s="196">
        <f t="shared" si="69"/>
        <v>0</v>
      </c>
      <c r="W313" s="33" t="str">
        <f t="shared" si="58"/>
        <v/>
      </c>
      <c r="X313" s="93">
        <f>SUM('2:7'!X313)</f>
        <v>0</v>
      </c>
      <c r="Y313" s="93">
        <f>SUM('2:7'!Y313)</f>
        <v>0</v>
      </c>
      <c r="Z313" s="93">
        <f>SUM('2:7'!Z313)</f>
        <v>0</v>
      </c>
      <c r="AA313" s="93">
        <f>SUM('2:7'!AA313)</f>
        <v>0</v>
      </c>
      <c r="AB313" s="309">
        <v>0.48</v>
      </c>
      <c r="AC313" s="232">
        <f t="shared" si="70"/>
        <v>0</v>
      </c>
      <c r="AD313" s="217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270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SUM('2:7'!G314)</f>
        <v>0</v>
      </c>
      <c r="H314" s="323">
        <f t="shared" si="66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312">
        <v>0.56000000000000005</v>
      </c>
      <c r="AC314" s="232">
        <f t="shared" si="70"/>
        <v>0</v>
      </c>
      <c r="AD314" s="225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270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SUM('2:7'!G315)</f>
        <v>0</v>
      </c>
      <c r="H315" s="323">
        <f t="shared" si="66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333">
        <v>0.56000000000000005</v>
      </c>
      <c r="AC315" s="232">
        <f t="shared" si="70"/>
        <v>0</v>
      </c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270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SUM('2:7'!G316)</f>
        <v>0</v>
      </c>
      <c r="H316" s="325">
        <f t="shared" si="66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333">
        <v>0.56000000000000005</v>
      </c>
      <c r="AC316" s="232">
        <f t="shared" si="70"/>
        <v>0</v>
      </c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270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SUM('2:7'!G317)</f>
        <v>0</v>
      </c>
      <c r="H317" s="336">
        <f t="shared" si="66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351">
        <v>0.56000000000000005</v>
      </c>
      <c r="AC317" s="232">
        <f t="shared" si="70"/>
        <v>0</v>
      </c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27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SUM('2:7'!G318)</f>
        <v>0</v>
      </c>
      <c r="H318" s="212">
        <f t="shared" si="66"/>
        <v>0</v>
      </c>
      <c r="I318" s="93">
        <f>SUM('2:7'!I318)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67"/>
        <v>0</v>
      </c>
      <c r="N318" s="31">
        <f t="shared" si="68"/>
        <v>0</v>
      </c>
      <c r="O318" s="93">
        <f>SUM('2:7'!O318)</f>
        <v>0</v>
      </c>
      <c r="P318" s="93">
        <f>SUM('2:7'!P318)</f>
        <v>0</v>
      </c>
      <c r="Q318" s="93">
        <f>SUM('2:7'!Q318)</f>
        <v>0</v>
      </c>
      <c r="R318" s="93">
        <f>SUM('2:7'!R318)</f>
        <v>0</v>
      </c>
      <c r="S318" s="93">
        <f>SUM('2:7'!S318)</f>
        <v>0</v>
      </c>
      <c r="T318" s="93">
        <f>SUM('2:7'!T318)</f>
        <v>0</v>
      </c>
      <c r="U318" s="93">
        <f>SUM('2:7'!U318)</f>
        <v>0</v>
      </c>
      <c r="V318" s="196">
        <f t="shared" si="69"/>
        <v>0</v>
      </c>
      <c r="W318" s="33" t="str">
        <f t="shared" si="58"/>
        <v/>
      </c>
      <c r="X318" s="93">
        <f>SUM('2:7'!X318)</f>
        <v>0</v>
      </c>
      <c r="Y318" s="93">
        <f>SUM('2:7'!Y318)</f>
        <v>0</v>
      </c>
      <c r="Z318" s="93">
        <f>SUM('2:7'!Z318)</f>
        <v>0</v>
      </c>
      <c r="AA318" s="93">
        <f>SUM('2:7'!AA318)</f>
        <v>0</v>
      </c>
      <c r="AB318" s="309">
        <v>0.48</v>
      </c>
      <c r="AC318" s="232">
        <f t="shared" si="70"/>
        <v>0</v>
      </c>
      <c r="AD318" s="217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712" t="s">
        <v>102</v>
      </c>
      <c r="B319" s="713"/>
      <c r="C319" s="209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8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09"/>
      <c r="AC319" s="233">
        <f>SUM(AC309:AC318)</f>
        <v>0</v>
      </c>
      <c r="AD319" s="217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53">
        <v>30700013</v>
      </c>
      <c r="B320" s="64" t="s">
        <v>103</v>
      </c>
      <c r="C320" s="208"/>
      <c r="D320" s="17">
        <v>3.65</v>
      </c>
      <c r="E320" s="17"/>
      <c r="F320" s="53"/>
      <c r="G320" s="93">
        <f>SUM('2:7'!G320)</f>
        <v>0</v>
      </c>
      <c r="H320" s="212">
        <f>D320*G320</f>
        <v>0</v>
      </c>
      <c r="I320" s="93">
        <f>SUM('2:7'!I320)</f>
        <v>0</v>
      </c>
      <c r="J320" s="31" t="str">
        <f t="array" ref="J320">IF(ISERROR(G320/I320),"",G320/I320)</f>
        <v/>
      </c>
      <c r="K320" s="212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SUM('2:7'!O320)</f>
        <v>0</v>
      </c>
      <c r="P320" s="93">
        <f>SUM('2:7'!P320)</f>
        <v>0</v>
      </c>
      <c r="Q320" s="93">
        <f>SUM('2:7'!Q320)</f>
        <v>0</v>
      </c>
      <c r="R320" s="93">
        <f>SUM('2:7'!R320)</f>
        <v>0</v>
      </c>
      <c r="S320" s="93">
        <f>SUM('2:7'!S320)</f>
        <v>0</v>
      </c>
      <c r="T320" s="93">
        <f>SUM('2:7'!T320)</f>
        <v>0</v>
      </c>
      <c r="U320" s="93">
        <f>SUM('2:7'!U320)</f>
        <v>0</v>
      </c>
      <c r="V320" s="196">
        <f>SUM(X320:AA320)</f>
        <v>0</v>
      </c>
      <c r="W320" s="33" t="str">
        <f t="shared" si="58"/>
        <v/>
      </c>
      <c r="X320" s="93">
        <f>SUM('2:7'!X320)</f>
        <v>0</v>
      </c>
      <c r="Y320" s="93">
        <f>SUM('2:7'!Y320)</f>
        <v>0</v>
      </c>
      <c r="Z320" s="93">
        <f>SUM('2:7'!Z320)</f>
        <v>0</v>
      </c>
      <c r="AA320" s="93">
        <f>SUM('2:7'!AA320)</f>
        <v>0</v>
      </c>
      <c r="AB320" s="309">
        <v>2.0699999999999998</v>
      </c>
      <c r="AC320" s="232">
        <f t="shared" ref="AC320:AC333" si="71">AB320*G320</f>
        <v>0</v>
      </c>
      <c r="AD320" s="21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53">
        <v>30700014</v>
      </c>
      <c r="B321" s="64" t="s">
        <v>0</v>
      </c>
      <c r="C321" s="208"/>
      <c r="D321" s="17">
        <v>6.58</v>
      </c>
      <c r="E321" s="17"/>
      <c r="F321" s="6"/>
      <c r="G321" s="93">
        <f>SUM('2:7'!G321)</f>
        <v>0</v>
      </c>
      <c r="H321" s="212">
        <f t="shared" ref="H321:H329" si="72">D321*G321</f>
        <v>0</v>
      </c>
      <c r="I321" s="93">
        <f>SUM('2:7'!I321)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SUM('2:7'!O321)</f>
        <v>0</v>
      </c>
      <c r="P321" s="93">
        <f>SUM('2:7'!P321)</f>
        <v>0</v>
      </c>
      <c r="Q321" s="93">
        <f>SUM('2:7'!Q321)</f>
        <v>0</v>
      </c>
      <c r="R321" s="93">
        <f>SUM('2:7'!R321)</f>
        <v>0</v>
      </c>
      <c r="S321" s="93">
        <f>SUM('2:7'!S321)</f>
        <v>0</v>
      </c>
      <c r="T321" s="93">
        <f>SUM('2:7'!T321)</f>
        <v>0</v>
      </c>
      <c r="U321" s="93">
        <f>SUM('2:7'!U321)</f>
        <v>0</v>
      </c>
      <c r="V321" s="196">
        <f>SUM(X321:AA321)</f>
        <v>0</v>
      </c>
      <c r="W321" s="33" t="str">
        <f t="shared" si="58"/>
        <v/>
      </c>
      <c r="X321" s="93">
        <f>SUM('2:7'!X321)</f>
        <v>0</v>
      </c>
      <c r="Y321" s="93">
        <f>SUM('2:7'!Y321)</f>
        <v>0</v>
      </c>
      <c r="Z321" s="93">
        <f>SUM('2:7'!Z321)</f>
        <v>0</v>
      </c>
      <c r="AA321" s="93">
        <f>SUM('2:7'!AA321)</f>
        <v>0</v>
      </c>
      <c r="AB321" s="309">
        <v>2.0699999999999998</v>
      </c>
      <c r="AC321" s="232">
        <f t="shared" si="71"/>
        <v>0</v>
      </c>
      <c r="AD321" s="21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53">
        <v>30700016</v>
      </c>
      <c r="B322" s="64" t="s">
        <v>1</v>
      </c>
      <c r="C322" s="208"/>
      <c r="D322" s="17">
        <v>7.8</v>
      </c>
      <c r="E322" s="17"/>
      <c r="F322" s="6"/>
      <c r="G322" s="93">
        <f>SUM('2:7'!G322)</f>
        <v>0</v>
      </c>
      <c r="H322" s="212">
        <f t="shared" si="72"/>
        <v>0</v>
      </c>
      <c r="I322" s="93">
        <f>SUM('2:7'!I322)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SUM('2:7'!O322)</f>
        <v>0</v>
      </c>
      <c r="P322" s="93">
        <f>SUM('2:7'!P322)</f>
        <v>0</v>
      </c>
      <c r="Q322" s="93">
        <f>SUM('2:7'!Q322)</f>
        <v>0</v>
      </c>
      <c r="R322" s="93">
        <f>SUM('2:7'!R322)</f>
        <v>0</v>
      </c>
      <c r="S322" s="93">
        <f>SUM('2:7'!S322)</f>
        <v>0</v>
      </c>
      <c r="T322" s="93">
        <f>SUM('2:7'!T322)</f>
        <v>0</v>
      </c>
      <c r="U322" s="93">
        <f>SUM('2:7'!U322)</f>
        <v>0</v>
      </c>
      <c r="V322" s="196">
        <f>SUM(X322:AA322)</f>
        <v>0</v>
      </c>
      <c r="W322" s="33" t="str">
        <f t="shared" si="58"/>
        <v/>
      </c>
      <c r="X322" s="93">
        <f>SUM('2:7'!X322)</f>
        <v>0</v>
      </c>
      <c r="Y322" s="93">
        <f>SUM('2:7'!Y322)</f>
        <v>0</v>
      </c>
      <c r="Z322" s="93">
        <f>SUM('2:7'!Z322)</f>
        <v>0</v>
      </c>
      <c r="AA322" s="93">
        <f>SUM('2:7'!AA322)</f>
        <v>0</v>
      </c>
      <c r="AB322" s="309">
        <v>2.25</v>
      </c>
      <c r="AC322" s="232">
        <f t="shared" si="71"/>
        <v>0</v>
      </c>
      <c r="AD322" s="217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53">
        <v>30700017</v>
      </c>
      <c r="B323" s="64" t="s">
        <v>2</v>
      </c>
      <c r="C323" s="208"/>
      <c r="D323" s="17">
        <v>4.4000000000000004</v>
      </c>
      <c r="E323" s="17"/>
      <c r="F323" s="6"/>
      <c r="G323" s="93">
        <f>SUM('2:7'!G323)</f>
        <v>0</v>
      </c>
      <c r="H323" s="212">
        <f t="shared" si="72"/>
        <v>0</v>
      </c>
      <c r="I323" s="93">
        <f>SUM('2:7'!I323)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SUM('2:7'!O323)</f>
        <v>0</v>
      </c>
      <c r="P323" s="93">
        <f>SUM('2:7'!P323)</f>
        <v>0</v>
      </c>
      <c r="Q323" s="93">
        <f>SUM('2:7'!Q323)</f>
        <v>0</v>
      </c>
      <c r="R323" s="93">
        <f>SUM('2:7'!R323)</f>
        <v>0</v>
      </c>
      <c r="S323" s="93">
        <f>SUM('2:7'!S323)</f>
        <v>0</v>
      </c>
      <c r="T323" s="93">
        <f>SUM('2:7'!T323)</f>
        <v>0</v>
      </c>
      <c r="U323" s="93">
        <f>SUM('2:7'!U323)</f>
        <v>0</v>
      </c>
      <c r="V323" s="196">
        <f>SUM(X323:AA323)</f>
        <v>0</v>
      </c>
      <c r="W323" s="33" t="str">
        <f t="shared" si="58"/>
        <v/>
      </c>
      <c r="X323" s="93">
        <f>SUM('2:7'!X323)</f>
        <v>0</v>
      </c>
      <c r="Y323" s="93">
        <f>SUM('2:7'!Y323)</f>
        <v>0</v>
      </c>
      <c r="Z323" s="93">
        <f>SUM('2:7'!Z323)</f>
        <v>0</v>
      </c>
      <c r="AA323" s="93">
        <f>SUM('2:7'!AA323)</f>
        <v>0</v>
      </c>
      <c r="AB323" s="309">
        <v>1.79</v>
      </c>
      <c r="AC323" s="232">
        <f t="shared" si="71"/>
        <v>0</v>
      </c>
      <c r="AD323" s="21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53">
        <v>30700001</v>
      </c>
      <c r="B324" s="181" t="s">
        <v>359</v>
      </c>
      <c r="C324" s="208"/>
      <c r="D324" s="17"/>
      <c r="E324" s="17"/>
      <c r="F324" s="6"/>
      <c r="G324" s="93">
        <f>SUM('2:7'!G324)</f>
        <v>0</v>
      </c>
      <c r="H324" s="250">
        <f t="shared" si="72"/>
        <v>0</v>
      </c>
      <c r="I324" s="93">
        <f>SUM('2:7'!I324)</f>
        <v>0</v>
      </c>
      <c r="J324" s="31"/>
      <c r="K324" s="35"/>
      <c r="L324" s="87">
        <v>6</v>
      </c>
      <c r="M324" s="36"/>
      <c r="N324" s="31"/>
      <c r="O324" s="93">
        <f>SUM('2:7'!O324)</f>
        <v>0</v>
      </c>
      <c r="P324" s="93">
        <f>SUM('2:7'!P324)</f>
        <v>0</v>
      </c>
      <c r="Q324" s="93">
        <f>SUM('2:7'!Q324)</f>
        <v>0</v>
      </c>
      <c r="R324" s="93">
        <f>SUM('2:7'!R324)</f>
        <v>0</v>
      </c>
      <c r="S324" s="93">
        <f>SUM('2:7'!S324)</f>
        <v>0</v>
      </c>
      <c r="T324" s="93">
        <f>SUM('2:7'!T324)</f>
        <v>0</v>
      </c>
      <c r="U324" s="93">
        <f>SUM('2:7'!U324)</f>
        <v>0</v>
      </c>
      <c r="V324" s="196"/>
      <c r="W324" s="33"/>
      <c r="X324" s="93">
        <f>SUM('2:7'!X324)</f>
        <v>0</v>
      </c>
      <c r="Y324" s="93">
        <f>SUM('2:7'!Y324)</f>
        <v>0</v>
      </c>
      <c r="Z324" s="93">
        <f>SUM('2:7'!Z324)</f>
        <v>0</v>
      </c>
      <c r="AA324" s="93">
        <f>SUM('2:7'!AA324)</f>
        <v>0</v>
      </c>
      <c r="AB324" s="309">
        <v>1.92</v>
      </c>
      <c r="AC324" s="232">
        <f t="shared" si="71"/>
        <v>0</v>
      </c>
      <c r="AD324" s="21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276"/>
      <c r="B325" s="66" t="s">
        <v>104</v>
      </c>
      <c r="C325" s="208" t="s">
        <v>53</v>
      </c>
      <c r="D325" s="17">
        <v>6.04</v>
      </c>
      <c r="E325" s="17"/>
      <c r="F325" s="6"/>
      <c r="G325" s="93">
        <f>SUM('2:7'!G325)</f>
        <v>0</v>
      </c>
      <c r="H325" s="250">
        <f t="shared" si="72"/>
        <v>0</v>
      </c>
      <c r="I325" s="93">
        <f>SUM('2:7'!I325)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SUM('2:7'!O325)</f>
        <v>0</v>
      </c>
      <c r="P325" s="93">
        <f>SUM('2:7'!P325)</f>
        <v>0</v>
      </c>
      <c r="Q325" s="93">
        <f>SUM('2:7'!Q325)</f>
        <v>0</v>
      </c>
      <c r="R325" s="93">
        <f>SUM('2:7'!R325)</f>
        <v>0</v>
      </c>
      <c r="S325" s="93">
        <f>SUM('2:7'!S325)</f>
        <v>0</v>
      </c>
      <c r="T325" s="93">
        <f>SUM('2:7'!T325)</f>
        <v>0</v>
      </c>
      <c r="U325" s="93">
        <f>SUM('2:7'!U325)</f>
        <v>0</v>
      </c>
      <c r="V325" s="196">
        <f>SUM(X325:AA325)</f>
        <v>0</v>
      </c>
      <c r="W325" s="33" t="str">
        <f>IF(ISERROR(V325/G325),"",V325/G325)</f>
        <v/>
      </c>
      <c r="X325" s="93">
        <f>SUM('2:7'!X325)</f>
        <v>0</v>
      </c>
      <c r="Y325" s="93">
        <f>SUM('2:7'!Y325)</f>
        <v>0</v>
      </c>
      <c r="Z325" s="93">
        <f>SUM('2:7'!Z325)</f>
        <v>0</v>
      </c>
      <c r="AA325" s="93">
        <f>SUM('2:7'!AA325)</f>
        <v>0</v>
      </c>
      <c r="AB325" s="309">
        <v>1.73</v>
      </c>
      <c r="AC325" s="232">
        <f t="shared" si="71"/>
        <v>0</v>
      </c>
      <c r="AD325" s="217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276">
        <v>30700019</v>
      </c>
      <c r="B326" s="66" t="s">
        <v>104</v>
      </c>
      <c r="C326" s="208" t="s">
        <v>60</v>
      </c>
      <c r="D326" s="17">
        <v>6.04</v>
      </c>
      <c r="E326" s="17"/>
      <c r="F326" s="6"/>
      <c r="G326" s="93">
        <f>SUM('2:7'!G326)</f>
        <v>0</v>
      </c>
      <c r="H326" s="250">
        <f t="shared" si="72"/>
        <v>0</v>
      </c>
      <c r="I326" s="93">
        <f>SUM('2:7'!I326)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SUM('2:7'!O326)</f>
        <v>0</v>
      </c>
      <c r="P326" s="93">
        <f>SUM('2:7'!P326)</f>
        <v>0</v>
      </c>
      <c r="Q326" s="93">
        <f>SUM('2:7'!Q326)</f>
        <v>0</v>
      </c>
      <c r="R326" s="93">
        <f>SUM('2:7'!R326)</f>
        <v>0</v>
      </c>
      <c r="S326" s="93">
        <f>SUM('2:7'!S326)</f>
        <v>0</v>
      </c>
      <c r="T326" s="93">
        <f>SUM('2:7'!T326)</f>
        <v>0</v>
      </c>
      <c r="U326" s="93">
        <f>SUM('2:7'!U326)</f>
        <v>0</v>
      </c>
      <c r="V326" s="196">
        <f>SUM(X326:AA326)</f>
        <v>0</v>
      </c>
      <c r="W326" s="33" t="str">
        <f>IF(ISERROR(V326/G326),"",V326/G326)</f>
        <v/>
      </c>
      <c r="X326" s="93">
        <f>SUM('2:7'!X326)</f>
        <v>0</v>
      </c>
      <c r="Y326" s="93">
        <f>SUM('2:7'!Y326)</f>
        <v>0</v>
      </c>
      <c r="Z326" s="93">
        <f>SUM('2:7'!Z326)</f>
        <v>0</v>
      </c>
      <c r="AA326" s="93">
        <f>SUM('2:7'!AA326)</f>
        <v>0</v>
      </c>
      <c r="AB326" s="309">
        <v>1.73</v>
      </c>
      <c r="AC326" s="232">
        <f t="shared" si="71"/>
        <v>0</v>
      </c>
      <c r="AD326" s="21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59">
        <v>30601015</v>
      </c>
      <c r="B327" s="242" t="s">
        <v>441</v>
      </c>
      <c r="C327" s="241" t="s">
        <v>53</v>
      </c>
      <c r="D327" s="17">
        <v>6</v>
      </c>
      <c r="E327" s="17"/>
      <c r="F327" s="6"/>
      <c r="G327" s="93">
        <f>SUM('2:7'!G327)</f>
        <v>0</v>
      </c>
      <c r="H327" s="250">
        <f t="shared" si="72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309">
        <v>1.73</v>
      </c>
      <c r="AC327" s="232">
        <f t="shared" si="71"/>
        <v>0</v>
      </c>
      <c r="AD327" s="24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59">
        <v>30101016</v>
      </c>
      <c r="B328" s="242" t="s">
        <v>440</v>
      </c>
      <c r="C328" s="243" t="s">
        <v>442</v>
      </c>
      <c r="D328" s="17">
        <v>6</v>
      </c>
      <c r="E328" s="17"/>
      <c r="F328" s="6"/>
      <c r="G328" s="93">
        <f>SUM('2:7'!G328)</f>
        <v>0</v>
      </c>
      <c r="H328" s="250">
        <f t="shared" si="72"/>
        <v>0</v>
      </c>
      <c r="I328" s="93">
        <f>SUM('2:7'!I328)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SUM('2:7'!O328)</f>
        <v>0</v>
      </c>
      <c r="P328" s="93">
        <f>SUM('2:7'!P328)</f>
        <v>0</v>
      </c>
      <c r="Q328" s="93">
        <f>SUM('2:7'!Q328)</f>
        <v>0</v>
      </c>
      <c r="R328" s="93">
        <f>SUM('2:7'!R328)</f>
        <v>0</v>
      </c>
      <c r="S328" s="93">
        <f>SUM('2:7'!S328)</f>
        <v>0</v>
      </c>
      <c r="T328" s="93">
        <f>SUM('2:7'!T328)</f>
        <v>0</v>
      </c>
      <c r="U328" s="93">
        <f>SUM('2:7'!U328)</f>
        <v>0</v>
      </c>
      <c r="V328" s="196"/>
      <c r="W328" s="33"/>
      <c r="X328" s="93">
        <f>SUM('2:7'!X328)</f>
        <v>0</v>
      </c>
      <c r="Y328" s="93">
        <f>SUM('2:7'!Y328)</f>
        <v>0</v>
      </c>
      <c r="Z328" s="93">
        <f>SUM('2:7'!Z328)</f>
        <v>0</v>
      </c>
      <c r="AA328" s="93">
        <f>SUM('2:7'!AA328)</f>
        <v>0</v>
      </c>
      <c r="AB328" s="309">
        <v>1.73</v>
      </c>
      <c r="AC328" s="232">
        <f t="shared" si="71"/>
        <v>0</v>
      </c>
      <c r="AD328" s="217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50">
        <f t="shared" si="72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309"/>
      <c r="AC329" s="232"/>
      <c r="AD329" s="249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SUM('2:7'!G330)</f>
        <v>0</v>
      </c>
      <c r="H330" s="220">
        <f>D330*G330</f>
        <v>0</v>
      </c>
      <c r="I330" s="93">
        <f>SUM('2:7'!I330)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SUM('2:7'!O330)</f>
        <v>0</v>
      </c>
      <c r="P330" s="93">
        <f>SUM('2:7'!P330)</f>
        <v>0</v>
      </c>
      <c r="Q330" s="93">
        <f>SUM('2:7'!Q330)</f>
        <v>0</v>
      </c>
      <c r="R330" s="93">
        <f>SUM('2:7'!R330)</f>
        <v>0</v>
      </c>
      <c r="S330" s="93">
        <f>SUM('2:7'!S330)</f>
        <v>0</v>
      </c>
      <c r="T330" s="93">
        <f>SUM('2:7'!T330)</f>
        <v>0</v>
      </c>
      <c r="U330" s="93">
        <f>SUM('2:7'!U330)</f>
        <v>0</v>
      </c>
      <c r="V330" s="196">
        <f>SUM(X330:AA330)</f>
        <v>0</v>
      </c>
      <c r="W330" s="33" t="str">
        <f>IF(ISERROR(V330/G330),"",V330/G330)</f>
        <v/>
      </c>
      <c r="X330" s="93">
        <f>SUM('2:7'!X330)</f>
        <v>0</v>
      </c>
      <c r="Y330" s="93">
        <f>SUM('2:7'!Y330)</f>
        <v>0</v>
      </c>
      <c r="Z330" s="93">
        <f>SUM('2:7'!Z330)</f>
        <v>0</v>
      </c>
      <c r="AA330" s="93">
        <f>SUM('2:7'!AA330)</f>
        <v>0</v>
      </c>
      <c r="AB330" s="309">
        <v>1.27</v>
      </c>
      <c r="AC330" s="232">
        <f t="shared" si="71"/>
        <v>0</v>
      </c>
      <c r="AD330" s="217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53">
        <v>30700015</v>
      </c>
      <c r="B331" s="248" t="s">
        <v>159</v>
      </c>
      <c r="C331" s="16"/>
      <c r="D331" s="17">
        <v>4.5</v>
      </c>
      <c r="E331" s="17"/>
      <c r="F331" s="6"/>
      <c r="G331" s="93">
        <f>SUM('2:7'!G331)</f>
        <v>0</v>
      </c>
      <c r="H331" s="220">
        <f>D331*G331</f>
        <v>0</v>
      </c>
      <c r="I331" s="93">
        <f>SUM('2:7'!I331)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SUM('2:7'!O331)</f>
        <v>0</v>
      </c>
      <c r="P331" s="93">
        <f>SUM('2:7'!P331)</f>
        <v>0</v>
      </c>
      <c r="Q331" s="93">
        <f>SUM('2:7'!Q331)</f>
        <v>0</v>
      </c>
      <c r="R331" s="93">
        <f>SUM('2:7'!R331)</f>
        <v>0</v>
      </c>
      <c r="S331" s="93">
        <f>SUM('2:7'!S331)</f>
        <v>0</v>
      </c>
      <c r="T331" s="93">
        <f>SUM('2:7'!T331)</f>
        <v>0</v>
      </c>
      <c r="U331" s="93">
        <f>SUM('2:7'!U331)</f>
        <v>0</v>
      </c>
      <c r="V331" s="196"/>
      <c r="W331" s="33"/>
      <c r="X331" s="93">
        <f>SUM('2:7'!X331)</f>
        <v>0</v>
      </c>
      <c r="Y331" s="93">
        <f>SUM('2:7'!Y331)</f>
        <v>0</v>
      </c>
      <c r="Z331" s="93">
        <f>SUM('2:7'!Z331)</f>
        <v>0</v>
      </c>
      <c r="AA331" s="93">
        <f>SUM('2:7'!AA331)</f>
        <v>0</v>
      </c>
      <c r="AB331" s="309"/>
      <c r="AC331" s="232">
        <f t="shared" si="71"/>
        <v>0</v>
      </c>
      <c r="AD331" s="217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53">
        <v>30700012</v>
      </c>
      <c r="B332" s="248" t="s">
        <v>160</v>
      </c>
      <c r="C332" s="16"/>
      <c r="D332" s="17">
        <v>4.5</v>
      </c>
      <c r="E332" s="17"/>
      <c r="F332" s="6"/>
      <c r="G332" s="93">
        <f>SUM('2:7'!G332)</f>
        <v>0</v>
      </c>
      <c r="H332" s="220">
        <f>D332*G332</f>
        <v>0</v>
      </c>
      <c r="I332" s="93">
        <f>SUM('2:7'!I332)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SUM('2:7'!O332)</f>
        <v>0</v>
      </c>
      <c r="P332" s="93">
        <f>SUM('2:7'!P332)</f>
        <v>0</v>
      </c>
      <c r="Q332" s="93">
        <f>SUM('2:7'!Q332)</f>
        <v>0</v>
      </c>
      <c r="R332" s="93">
        <f>SUM('2:7'!R332)</f>
        <v>0</v>
      </c>
      <c r="S332" s="93">
        <f>SUM('2:7'!S332)</f>
        <v>0</v>
      </c>
      <c r="T332" s="93">
        <f>SUM('2:7'!T332)</f>
        <v>0</v>
      </c>
      <c r="U332" s="93">
        <f>SUM('2:7'!U332)</f>
        <v>0</v>
      </c>
      <c r="V332" s="196"/>
      <c r="W332" s="33"/>
      <c r="X332" s="93">
        <f>SUM('2:7'!X332)</f>
        <v>0</v>
      </c>
      <c r="Y332" s="93">
        <f>SUM('2:7'!Y332)</f>
        <v>0</v>
      </c>
      <c r="Z332" s="93">
        <f>SUM('2:7'!Z332)</f>
        <v>0</v>
      </c>
      <c r="AA332" s="93">
        <f>SUM('2:7'!AA332)</f>
        <v>0</v>
      </c>
      <c r="AB332" s="309"/>
      <c r="AC332" s="232">
        <f t="shared" si="71"/>
        <v>0</v>
      </c>
      <c r="AD332" s="217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274"/>
      <c r="B333" s="189" t="s">
        <v>435</v>
      </c>
      <c r="C333" s="16"/>
      <c r="D333" s="17">
        <v>4.5</v>
      </c>
      <c r="E333" s="17"/>
      <c r="F333" s="6"/>
      <c r="G333" s="93">
        <f>SUM('2:7'!G333)</f>
        <v>0</v>
      </c>
      <c r="H333" s="220">
        <f>D333*G333</f>
        <v>0</v>
      </c>
      <c r="I333" s="93">
        <f>SUM('2:7'!I333)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SUM('2:7'!O333)</f>
        <v>0</v>
      </c>
      <c r="P333" s="93">
        <f>SUM('2:7'!P333)</f>
        <v>0</v>
      </c>
      <c r="Q333" s="93">
        <f>SUM('2:7'!Q333)</f>
        <v>0</v>
      </c>
      <c r="R333" s="93">
        <f>SUM('2:7'!R333)</f>
        <v>0</v>
      </c>
      <c r="S333" s="93">
        <f>SUM('2:7'!S333)</f>
        <v>0</v>
      </c>
      <c r="T333" s="93">
        <f>SUM('2:7'!T333)</f>
        <v>0</v>
      </c>
      <c r="U333" s="93">
        <f>SUM('2:7'!U333)</f>
        <v>0</v>
      </c>
      <c r="V333" s="196"/>
      <c r="W333" s="33"/>
      <c r="X333" s="93">
        <f>SUM('2:7'!X333)</f>
        <v>0</v>
      </c>
      <c r="Y333" s="93">
        <f>SUM('2:7'!Y333)</f>
        <v>0</v>
      </c>
      <c r="Z333" s="93">
        <f>SUM('2:7'!Z333)</f>
        <v>0</v>
      </c>
      <c r="AA333" s="93">
        <f>SUM('2:7'!AA333)</f>
        <v>0</v>
      </c>
      <c r="AB333" s="309"/>
      <c r="AC333" s="232">
        <f t="shared" si="71"/>
        <v>0</v>
      </c>
      <c r="AD333" s="217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712" t="s">
        <v>106</v>
      </c>
      <c r="B334" s="713"/>
      <c r="C334" s="209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73">SUM(M320:M330)</f>
        <v>0</v>
      </c>
      <c r="N334" s="20">
        <f t="shared" si="73"/>
        <v>0</v>
      </c>
      <c r="O334" s="91">
        <f t="shared" si="73"/>
        <v>0</v>
      </c>
      <c r="P334" s="91">
        <f t="shared" si="73"/>
        <v>0</v>
      </c>
      <c r="Q334" s="91">
        <f t="shared" si="73"/>
        <v>0</v>
      </c>
      <c r="R334" s="91">
        <f t="shared" si="73"/>
        <v>0</v>
      </c>
      <c r="S334" s="92">
        <f t="shared" si="73"/>
        <v>0</v>
      </c>
      <c r="T334" s="91">
        <f t="shared" si="73"/>
        <v>0</v>
      </c>
      <c r="U334" s="91">
        <f t="shared" si="73"/>
        <v>0</v>
      </c>
      <c r="V334" s="196">
        <f t="shared" si="73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09"/>
      <c r="AC334" s="91">
        <f>SUM(AC320:AC333)</f>
        <v>0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714" t="s">
        <v>108</v>
      </c>
      <c r="B335" s="715"/>
      <c r="C335" s="715"/>
      <c r="D335" s="715"/>
      <c r="E335" s="715"/>
      <c r="F335" s="716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74">SUM(M199,M257,M292,M308,M319,M334)</f>
        <v>0</v>
      </c>
      <c r="N335" s="183">
        <f t="shared" si="74"/>
        <v>0</v>
      </c>
      <c r="O335" s="183">
        <f t="shared" si="74"/>
        <v>0</v>
      </c>
      <c r="P335" s="183">
        <f t="shared" si="74"/>
        <v>0</v>
      </c>
      <c r="Q335" s="183">
        <f t="shared" si="74"/>
        <v>0</v>
      </c>
      <c r="R335" s="183">
        <f t="shared" si="74"/>
        <v>0</v>
      </c>
      <c r="S335" s="183">
        <f t="shared" si="74"/>
        <v>0</v>
      </c>
      <c r="T335" s="183">
        <f t="shared" si="74"/>
        <v>0</v>
      </c>
      <c r="U335" s="183">
        <f t="shared" si="74"/>
        <v>0</v>
      </c>
      <c r="V335" s="183">
        <f t="shared" si="74"/>
        <v>0</v>
      </c>
      <c r="W335" s="183">
        <f t="shared" si="74"/>
        <v>0</v>
      </c>
      <c r="X335" s="183">
        <f t="shared" si="74"/>
        <v>0</v>
      </c>
      <c r="Y335" s="183">
        <f t="shared" si="74"/>
        <v>0</v>
      </c>
      <c r="Z335" s="183">
        <f t="shared" si="74"/>
        <v>0</v>
      </c>
      <c r="AA335" s="183">
        <f t="shared" si="74"/>
        <v>0</v>
      </c>
      <c r="AB335" s="309"/>
      <c r="AC335" s="234">
        <f>SUM(AC199,AC257,AC292,AC308,AC319,AC334)</f>
        <v>0</v>
      </c>
      <c r="AD335" s="217"/>
      <c r="AE335" s="77"/>
      <c r="AF335" s="77"/>
      <c r="AG335" s="77"/>
      <c r="AH335" s="77"/>
      <c r="AI335" s="57"/>
      <c r="AJ335" s="57"/>
      <c r="AK335" s="57"/>
      <c r="AL335" s="717"/>
      <c r="AM335" s="717"/>
      <c r="AN335" s="717"/>
      <c r="AO335" s="717"/>
      <c r="AP335" s="717"/>
      <c r="AQ335" s="717"/>
      <c r="AR335" s="717"/>
      <c r="AS335" s="717"/>
      <c r="AT335" s="717"/>
      <c r="AU335" s="717"/>
      <c r="AV335" s="717"/>
      <c r="AW335" s="717"/>
      <c r="AX335" s="717"/>
      <c r="AY335" s="717"/>
      <c r="AZ335" s="717"/>
      <c r="BA335" s="717"/>
    </row>
    <row r="336" spans="1:53" ht="13.5" hidden="1" customHeight="1">
      <c r="A336" s="753" t="s">
        <v>109</v>
      </c>
      <c r="B336" s="211" t="s">
        <v>110</v>
      </c>
      <c r="C336" s="695" t="s">
        <v>111</v>
      </c>
      <c r="D336" s="695"/>
      <c r="E336" s="705" t="s">
        <v>112</v>
      </c>
      <c r="F336" s="705"/>
      <c r="G336" s="675" t="s">
        <v>113</v>
      </c>
      <c r="H336" s="675"/>
      <c r="I336" s="705" t="s">
        <v>114</v>
      </c>
      <c r="J336" s="705"/>
      <c r="K336" s="705" t="s">
        <v>36</v>
      </c>
      <c r="L336" s="705"/>
      <c r="M336" s="705" t="s">
        <v>115</v>
      </c>
      <c r="N336" s="705"/>
      <c r="O336" s="705" t="s">
        <v>116</v>
      </c>
      <c r="P336" s="675" t="s">
        <v>117</v>
      </c>
      <c r="Q336" s="675"/>
      <c r="R336" s="675" t="s">
        <v>36</v>
      </c>
      <c r="S336" s="675"/>
      <c r="T336" s="675" t="s">
        <v>118</v>
      </c>
      <c r="U336" s="675"/>
      <c r="V336" s="675" t="s">
        <v>119</v>
      </c>
      <c r="W336" s="675"/>
      <c r="X336" s="675" t="s">
        <v>36</v>
      </c>
      <c r="Y336" s="675"/>
      <c r="Z336" s="675" t="s">
        <v>118</v>
      </c>
      <c r="AA336" s="675"/>
      <c r="AB336" s="319"/>
      <c r="AC336" s="26"/>
      <c r="AD336" s="12"/>
      <c r="AE336" s="3"/>
      <c r="AF336" s="3"/>
      <c r="AG336" s="3"/>
      <c r="AH336" s="215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754"/>
      <c r="B337" s="211" t="s">
        <v>120</v>
      </c>
      <c r="C337" s="710">
        <f>SUM('2:7'!C337)</f>
        <v>5</v>
      </c>
      <c r="D337" s="711"/>
      <c r="E337" s="709">
        <f>D337*11</f>
        <v>0</v>
      </c>
      <c r="F337" s="709"/>
      <c r="G337" s="710">
        <f>SUM('2:7'!G337)</f>
        <v>5</v>
      </c>
      <c r="H337" s="711"/>
      <c r="I337" s="705">
        <f>G337*11</f>
        <v>55</v>
      </c>
      <c r="J337" s="705"/>
      <c r="K337" s="705">
        <f>E337-I337</f>
        <v>-55</v>
      </c>
      <c r="L337" s="705"/>
      <c r="M337" s="707" t="str">
        <f>IF(ISERROR(K337/E337),"",K337/E337)</f>
        <v/>
      </c>
      <c r="N337" s="707"/>
      <c r="O337" s="705"/>
      <c r="P337" s="675" t="s">
        <v>70</v>
      </c>
      <c r="Q337" s="675"/>
      <c r="R337" s="698">
        <f>SUM(O199:U199)</f>
        <v>0</v>
      </c>
      <c r="S337" s="698"/>
      <c r="T337" s="706" t="str">
        <f t="array" ref="T337">IF(ISERROR(R337/R344),"",R337/R344)</f>
        <v/>
      </c>
      <c r="U337" s="706"/>
      <c r="V337" s="675" t="s">
        <v>41</v>
      </c>
      <c r="W337" s="675"/>
      <c r="X337" s="686">
        <f>SUM(P198,P256,P291,P307,P318,P333)</f>
        <v>0</v>
      </c>
      <c r="Y337" s="685"/>
      <c r="Z337" s="706" t="str">
        <f t="array" ref="Z337">IF(ISERROR(X337/X344),"",X337/X344)</f>
        <v/>
      </c>
      <c r="AA337" s="706"/>
      <c r="AB337" s="319"/>
      <c r="AC337" s="26"/>
      <c r="AD337" s="22"/>
      <c r="AE337" s="3"/>
      <c r="AF337" s="3"/>
      <c r="AG337" s="3"/>
      <c r="AH337" s="21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754"/>
      <c r="B338" s="211" t="s">
        <v>121</v>
      </c>
      <c r="C338" s="710">
        <f>SUM('2:7'!C338)</f>
        <v>0</v>
      </c>
      <c r="D338" s="711"/>
      <c r="E338" s="709">
        <f>D338*11</f>
        <v>0</v>
      </c>
      <c r="F338" s="709"/>
      <c r="G338" s="710">
        <f>SUM('2:7'!G338)</f>
        <v>0</v>
      </c>
      <c r="H338" s="711"/>
      <c r="I338" s="705">
        <f>G338*11</f>
        <v>0</v>
      </c>
      <c r="J338" s="705"/>
      <c r="K338" s="705">
        <f>E338-I338</f>
        <v>0</v>
      </c>
      <c r="L338" s="705"/>
      <c r="M338" s="707" t="str">
        <f>IF(ISERROR(K338/E338),"",K338/E338)</f>
        <v/>
      </c>
      <c r="N338" s="707"/>
      <c r="O338" s="705"/>
      <c r="P338" s="675" t="s">
        <v>86</v>
      </c>
      <c r="Q338" s="675"/>
      <c r="R338" s="698">
        <f>SUM(O257:U257)</f>
        <v>0</v>
      </c>
      <c r="S338" s="698"/>
      <c r="T338" s="706" t="str">
        <f>IF(ISERROR(R338/R344),"",R338/R344)</f>
        <v/>
      </c>
      <c r="U338" s="706"/>
      <c r="V338" s="675" t="s">
        <v>42</v>
      </c>
      <c r="W338" s="675"/>
      <c r="X338" s="686">
        <f>SUM(P199,P257,P292,P308,P319,P334)</f>
        <v>0</v>
      </c>
      <c r="Y338" s="685"/>
      <c r="Z338" s="706" t="str">
        <f>IF(ISERROR(X338/X344),"",X338/X344)</f>
        <v/>
      </c>
      <c r="AA338" s="706"/>
      <c r="AB338" s="319"/>
      <c r="AC338" s="26"/>
      <c r="AD338" s="22"/>
      <c r="AE338" s="3"/>
      <c r="AF338" s="3"/>
      <c r="AG338" s="3"/>
      <c r="AH338" s="21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754"/>
      <c r="B339" s="211" t="s">
        <v>122</v>
      </c>
      <c r="C339" s="710">
        <f>SUM('2:7'!C339)</f>
        <v>0</v>
      </c>
      <c r="D339" s="711"/>
      <c r="E339" s="709">
        <f>D339*11</f>
        <v>0</v>
      </c>
      <c r="F339" s="709"/>
      <c r="G339" s="710">
        <f>SUM('2:7'!G339)</f>
        <v>5</v>
      </c>
      <c r="H339" s="711"/>
      <c r="I339" s="705">
        <f>G339*8</f>
        <v>40</v>
      </c>
      <c r="J339" s="705"/>
      <c r="K339" s="705">
        <f>E339-I339</f>
        <v>-40</v>
      </c>
      <c r="L339" s="705"/>
      <c r="M339" s="707" t="str">
        <f>IF(ISERROR(K339/E339),"",K339/E339)</f>
        <v/>
      </c>
      <c r="N339" s="707"/>
      <c r="O339" s="705"/>
      <c r="P339" s="675" t="s">
        <v>92</v>
      </c>
      <c r="Q339" s="675"/>
      <c r="R339" s="698">
        <f>SUM(O292:U292)</f>
        <v>0</v>
      </c>
      <c r="S339" s="698"/>
      <c r="T339" s="706" t="str">
        <f>IF(ISERROR(R339/R344),"",R339/R344)</f>
        <v/>
      </c>
      <c r="U339" s="706"/>
      <c r="V339" s="675" t="s">
        <v>43</v>
      </c>
      <c r="W339" s="675"/>
      <c r="X339" s="686">
        <f>SUM(P200,P258,P293,P309,P320,P335)</f>
        <v>0</v>
      </c>
      <c r="Y339" s="685"/>
      <c r="Z339" s="706" t="str">
        <f>IF(ISERROR(X339/X344),"",X339/X344)</f>
        <v/>
      </c>
      <c r="AA339" s="706"/>
      <c r="AB339" s="319"/>
      <c r="AC339" s="26"/>
      <c r="AD339" s="22"/>
      <c r="AE339" s="3"/>
      <c r="AF339" s="3"/>
      <c r="AG339" s="217"/>
      <c r="AH339" s="217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754"/>
      <c r="B340" s="211" t="s">
        <v>47</v>
      </c>
      <c r="C340" s="710">
        <f>SUM('2:7'!C340)</f>
        <v>5</v>
      </c>
      <c r="D340" s="711"/>
      <c r="E340" s="709">
        <f>D340*11</f>
        <v>0</v>
      </c>
      <c r="F340" s="709"/>
      <c r="G340" s="710">
        <f>SUM('2:7'!G340)</f>
        <v>5</v>
      </c>
      <c r="H340" s="711"/>
      <c r="I340" s="705">
        <f>G340*11</f>
        <v>55</v>
      </c>
      <c r="J340" s="705"/>
      <c r="K340" s="705">
        <f>E340-I340</f>
        <v>-55</v>
      </c>
      <c r="L340" s="705"/>
      <c r="M340" s="707" t="str">
        <f>IF(ISERROR(K340/E340),"",K340/E340)</f>
        <v/>
      </c>
      <c r="N340" s="707"/>
      <c r="O340" s="705"/>
      <c r="P340" s="675" t="s">
        <v>99</v>
      </c>
      <c r="Q340" s="675"/>
      <c r="R340" s="698">
        <f>SUM(O308:U308)</f>
        <v>0</v>
      </c>
      <c r="S340" s="698"/>
      <c r="T340" s="706" t="str">
        <f>IF(ISERROR(R340/R344),"",R340/R344)</f>
        <v/>
      </c>
      <c r="U340" s="706"/>
      <c r="V340" s="675" t="s">
        <v>44</v>
      </c>
      <c r="W340" s="675"/>
      <c r="X340" s="686">
        <f>SUM(P202,P259,P294,P310,P321,P336)</f>
        <v>0</v>
      </c>
      <c r="Y340" s="685"/>
      <c r="Z340" s="706" t="str">
        <f>IF(ISERROR(X340/X344),"",X340/X344)</f>
        <v/>
      </c>
      <c r="AA340" s="706"/>
      <c r="AB340" s="319"/>
      <c r="AC340" s="26"/>
      <c r="AD340" s="22"/>
      <c r="AE340" s="3"/>
      <c r="AF340" s="3"/>
      <c r="AG340" s="217"/>
      <c r="AH340" s="217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755"/>
      <c r="B341" s="211" t="s">
        <v>123</v>
      </c>
      <c r="C341" s="708">
        <f>SUM(C337:D340)</f>
        <v>10</v>
      </c>
      <c r="D341" s="705"/>
      <c r="E341" s="709">
        <f>SUM(F337:F340)</f>
        <v>0</v>
      </c>
      <c r="F341" s="705"/>
      <c r="G341" s="708">
        <f>SUM(G337:H340)</f>
        <v>15</v>
      </c>
      <c r="H341" s="705"/>
      <c r="I341" s="705">
        <f>SUM(I337:J340)</f>
        <v>150</v>
      </c>
      <c r="J341" s="705"/>
      <c r="K341" s="705">
        <f>SUM(K337:L340)</f>
        <v>-150</v>
      </c>
      <c r="L341" s="705"/>
      <c r="M341" s="707" t="str">
        <f>IF(ISERROR(K341/E341),"",K341/E341)</f>
        <v/>
      </c>
      <c r="N341" s="707"/>
      <c r="O341" s="705"/>
      <c r="P341" s="675" t="s">
        <v>102</v>
      </c>
      <c r="Q341" s="675"/>
      <c r="R341" s="698">
        <f>SUM(O319:U319)</f>
        <v>0</v>
      </c>
      <c r="S341" s="698"/>
      <c r="T341" s="706" t="str">
        <f>IF(ISERROR(R341/R344),"",R341/R344)</f>
        <v/>
      </c>
      <c r="U341" s="706"/>
      <c r="V341" s="675" t="s">
        <v>45</v>
      </c>
      <c r="W341" s="675"/>
      <c r="X341" s="686">
        <f>SUM(P203,P260,P295,P311,P322,P337)</f>
        <v>0</v>
      </c>
      <c r="Y341" s="685"/>
      <c r="Z341" s="706" t="str">
        <f>IF(ISERROR(X341/X344),"",X341/X344)</f>
        <v/>
      </c>
      <c r="AA341" s="706"/>
      <c r="AB341" s="319"/>
      <c r="AC341" s="26"/>
      <c r="AD341" s="22"/>
      <c r="AE341" s="3"/>
      <c r="AF341" s="3"/>
      <c r="AG341" s="217"/>
      <c r="AH341" s="217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14"/>
      <c r="AV341" s="214"/>
      <c r="AW341" s="214"/>
      <c r="AX341" s="214"/>
      <c r="AY341" s="214"/>
      <c r="AZ341" s="214"/>
      <c r="BA341" s="214"/>
    </row>
    <row r="342" spans="1:53" ht="13.5" hidden="1" customHeight="1">
      <c r="A342" s="278" t="s">
        <v>152</v>
      </c>
      <c r="B342" s="211">
        <f>G335</f>
        <v>0</v>
      </c>
      <c r="C342" s="698" t="s">
        <v>155</v>
      </c>
      <c r="D342" s="698"/>
      <c r="E342" s="675">
        <f>H335</f>
        <v>0</v>
      </c>
      <c r="F342" s="675"/>
      <c r="G342" s="675" t="s">
        <v>34</v>
      </c>
      <c r="H342" s="675"/>
      <c r="I342" s="704" t="str">
        <f>L335</f>
        <v/>
      </c>
      <c r="J342" s="704"/>
      <c r="K342" s="705" t="s">
        <v>32</v>
      </c>
      <c r="L342" s="705"/>
      <c r="M342" s="704" t="str">
        <f>J335</f>
        <v/>
      </c>
      <c r="N342" s="704"/>
      <c r="O342" s="705"/>
      <c r="P342" s="675" t="s">
        <v>106</v>
      </c>
      <c r="Q342" s="675"/>
      <c r="R342" s="698">
        <f>SUM(O334:U334)</f>
        <v>0</v>
      </c>
      <c r="S342" s="698"/>
      <c r="T342" s="706" t="str">
        <f>IF(ISERROR(R342/R344),"",R342/R344)</f>
        <v/>
      </c>
      <c r="U342" s="706"/>
      <c r="V342" s="675" t="s">
        <v>46</v>
      </c>
      <c r="W342" s="675"/>
      <c r="X342" s="686">
        <f>SUM(P204,P261,P296,P312,P323,P338)</f>
        <v>0</v>
      </c>
      <c r="Y342" s="685"/>
      <c r="Z342" s="706" t="str">
        <f>IF(ISERROR(X342/X344),"",X342/X344)</f>
        <v/>
      </c>
      <c r="AA342" s="706"/>
      <c r="AB342" s="319"/>
      <c r="AC342" s="26"/>
      <c r="AD342" s="22"/>
      <c r="AE342" s="3"/>
      <c r="AF342" s="3"/>
      <c r="AG342" s="217"/>
      <c r="AH342" s="217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14"/>
      <c r="AV342" s="214"/>
      <c r="AW342" s="214"/>
      <c r="AX342" s="214"/>
      <c r="AY342" s="214"/>
      <c r="AZ342" s="214"/>
      <c r="BA342" s="214"/>
    </row>
    <row r="343" spans="1:53" ht="13.5" hidden="1" customHeight="1">
      <c r="A343" s="279" t="s">
        <v>153</v>
      </c>
      <c r="B343" s="211">
        <f>I335+C341</f>
        <v>10</v>
      </c>
      <c r="C343" s="675" t="s">
        <v>114</v>
      </c>
      <c r="D343" s="675"/>
      <c r="E343" s="695">
        <f>K335+I341</f>
        <v>150</v>
      </c>
      <c r="F343" s="695"/>
      <c r="G343" s="675" t="s">
        <v>150</v>
      </c>
      <c r="H343" s="675"/>
      <c r="I343" s="704">
        <f>B343-E343</f>
        <v>-140</v>
      </c>
      <c r="J343" s="704"/>
      <c r="K343" s="705" t="s">
        <v>151</v>
      </c>
      <c r="L343" s="705"/>
      <c r="M343" s="707">
        <f>IF(ISERROR(I343/B343),"",I343/B343)</f>
        <v>-14</v>
      </c>
      <c r="N343" s="707"/>
      <c r="O343" s="705"/>
      <c r="P343" s="675" t="s">
        <v>107</v>
      </c>
      <c r="Q343" s="675"/>
      <c r="R343" s="698"/>
      <c r="S343" s="698"/>
      <c r="T343" s="706" t="str">
        <f>IF(ISERROR(R343/R344),"",R343/R344)</f>
        <v/>
      </c>
      <c r="U343" s="706"/>
      <c r="V343" s="675" t="s">
        <v>47</v>
      </c>
      <c r="W343" s="675"/>
      <c r="X343" s="686">
        <f>SUM(P205,P262,P297,P313,P324,P339)</f>
        <v>0</v>
      </c>
      <c r="Y343" s="685"/>
      <c r="Z343" s="706" t="str">
        <f>IF(ISERROR(X343/X344),"",X343/X344)</f>
        <v/>
      </c>
      <c r="AA343" s="706"/>
      <c r="AB343" s="319"/>
      <c r="AC343" s="26"/>
      <c r="AD343" s="22"/>
      <c r="AE343" s="3"/>
      <c r="AF343" s="3"/>
      <c r="AG343" s="217"/>
      <c r="AH343" s="217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14"/>
      <c r="AV343" s="214"/>
      <c r="AW343" s="214"/>
      <c r="AX343" s="214"/>
      <c r="AY343" s="214"/>
      <c r="AZ343" s="214"/>
      <c r="BA343" s="214"/>
    </row>
    <row r="344" spans="1:53" ht="13.5" hidden="1" customHeight="1">
      <c r="A344" s="279" t="s">
        <v>154</v>
      </c>
      <c r="B344" s="211">
        <f>N335</f>
        <v>0</v>
      </c>
      <c r="C344" s="675" t="s">
        <v>149</v>
      </c>
      <c r="D344" s="675"/>
      <c r="E344" s="706">
        <f>IF(ISERROR(B344/B343),"",B344/B343)</f>
        <v>0</v>
      </c>
      <c r="F344" s="706"/>
      <c r="G344" s="675" t="s">
        <v>158</v>
      </c>
      <c r="H344" s="675"/>
      <c r="I344" s="705">
        <f>V335</f>
        <v>0</v>
      </c>
      <c r="J344" s="705"/>
      <c r="K344" s="705" t="s">
        <v>156</v>
      </c>
      <c r="L344" s="705"/>
      <c r="M344" s="707" t="str">
        <f t="array" ref="M344">IF(ISERROR(I344/B342),"",I344/B342)</f>
        <v/>
      </c>
      <c r="N344" s="707"/>
      <c r="O344" s="705"/>
      <c r="P344" s="675" t="s">
        <v>123</v>
      </c>
      <c r="Q344" s="675"/>
      <c r="R344" s="698">
        <f>SUM(R337:S343)</f>
        <v>0</v>
      </c>
      <c r="S344" s="698"/>
      <c r="T344" s="706">
        <f>SUM(T337:U343)</f>
        <v>0</v>
      </c>
      <c r="U344" s="706"/>
      <c r="V344" s="675" t="s">
        <v>123</v>
      </c>
      <c r="W344" s="675"/>
      <c r="X344" s="698">
        <f>SUM(X337:Y343)</f>
        <v>0</v>
      </c>
      <c r="Y344" s="698"/>
      <c r="Z344" s="706">
        <f>SUM(Z337:AA343)</f>
        <v>0</v>
      </c>
      <c r="AA344" s="706"/>
      <c r="AB344" s="319"/>
      <c r="AC344" s="26"/>
      <c r="AD344" s="22"/>
      <c r="AE344" s="3"/>
      <c r="AF344" s="3"/>
      <c r="AG344" s="217"/>
      <c r="AH344" s="217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14"/>
      <c r="AV344" s="214"/>
      <c r="AW344" s="214"/>
      <c r="AX344" s="214"/>
      <c r="AY344" s="214"/>
      <c r="AZ344" s="214"/>
      <c r="BA344" s="214"/>
    </row>
    <row r="345" spans="1:53" ht="13.5" customHeight="1">
      <c r="A345" s="737" t="s">
        <v>129</v>
      </c>
      <c r="B345" s="737"/>
      <c r="C345" s="737"/>
      <c r="D345" s="737"/>
      <c r="E345" s="737"/>
      <c r="F345" s="737"/>
      <c r="G345" s="737"/>
      <c r="H345" s="737"/>
      <c r="I345" s="737"/>
      <c r="J345" s="737"/>
      <c r="K345" s="737"/>
      <c r="L345" s="737"/>
      <c r="M345" s="737"/>
      <c r="N345" s="737"/>
      <c r="O345" s="737"/>
      <c r="P345" s="737"/>
      <c r="Q345" s="737"/>
      <c r="R345" s="737"/>
      <c r="S345" s="737"/>
      <c r="T345" s="737"/>
      <c r="U345" s="737"/>
      <c r="V345" s="737"/>
      <c r="W345" s="737"/>
      <c r="X345" s="737"/>
      <c r="Y345" s="737"/>
      <c r="Z345" s="737"/>
      <c r="AA345" s="737"/>
      <c r="AB345" s="737"/>
      <c r="AC345" s="737"/>
      <c r="AD345" s="737"/>
      <c r="AE345" s="737"/>
      <c r="AF345" s="737"/>
      <c r="AG345" s="737"/>
      <c r="AH345" s="737"/>
      <c r="AI345" s="737"/>
      <c r="AJ345" s="737"/>
      <c r="AK345" s="737"/>
      <c r="AL345" s="737"/>
      <c r="AM345" s="737"/>
      <c r="AN345" s="737"/>
      <c r="AO345" s="737"/>
      <c r="AP345" s="737"/>
      <c r="AQ345" s="737"/>
      <c r="AR345" s="737"/>
      <c r="AS345" s="737"/>
      <c r="AT345" s="737"/>
      <c r="AU345" s="737"/>
      <c r="AV345" s="737"/>
      <c r="AW345" s="737"/>
      <c r="AX345" s="737"/>
      <c r="AY345" s="737"/>
      <c r="AZ345" s="737"/>
      <c r="BA345" s="737"/>
    </row>
    <row r="346" spans="1:53" ht="15.75">
      <c r="A346" s="747" t="s">
        <v>12</v>
      </c>
      <c r="B346" s="726" t="s">
        <v>25</v>
      </c>
      <c r="C346" s="726" t="s">
        <v>26</v>
      </c>
      <c r="D346" s="726" t="s">
        <v>27</v>
      </c>
      <c r="E346" s="738" t="s">
        <v>28</v>
      </c>
      <c r="F346" s="741" t="s">
        <v>29</v>
      </c>
      <c r="G346" s="705" t="s">
        <v>30</v>
      </c>
      <c r="H346" s="705"/>
      <c r="I346" s="726" t="s">
        <v>31</v>
      </c>
      <c r="J346" s="729" t="s">
        <v>32</v>
      </c>
      <c r="K346" s="732" t="s">
        <v>33</v>
      </c>
      <c r="L346" s="726" t="s">
        <v>34</v>
      </c>
      <c r="M346" s="735" t="s">
        <v>35</v>
      </c>
      <c r="N346" s="723" t="s">
        <v>36</v>
      </c>
      <c r="O346" s="705" t="s">
        <v>37</v>
      </c>
      <c r="P346" s="705"/>
      <c r="Q346" s="705"/>
      <c r="R346" s="705"/>
      <c r="S346" s="705"/>
      <c r="T346" s="705"/>
      <c r="U346" s="705"/>
      <c r="V346" s="724" t="s">
        <v>38</v>
      </c>
      <c r="W346" s="723" t="s">
        <v>39</v>
      </c>
      <c r="X346" s="705" t="s">
        <v>40</v>
      </c>
      <c r="Y346" s="705"/>
      <c r="Z346" s="705"/>
      <c r="AA346" s="705"/>
      <c r="AB346" s="750" t="s">
        <v>431</v>
      </c>
      <c r="AC346" s="752" t="s">
        <v>432</v>
      </c>
      <c r="AD346" s="21"/>
      <c r="AE346" s="21"/>
      <c r="AF346" s="21"/>
      <c r="AG346" s="21"/>
      <c r="AH346" s="21"/>
      <c r="AI346" s="725"/>
      <c r="AJ346" s="721"/>
      <c r="AK346" s="721"/>
      <c r="AL346" s="721"/>
      <c r="AM346" s="721"/>
      <c r="AN346" s="721"/>
      <c r="AO346" s="721"/>
      <c r="AP346" s="721"/>
      <c r="AQ346" s="721"/>
      <c r="AR346" s="721"/>
      <c r="AS346" s="721"/>
      <c r="AT346" s="721"/>
      <c r="AU346" s="721"/>
      <c r="AV346" s="721"/>
      <c r="AW346" s="721"/>
      <c r="AX346" s="721"/>
      <c r="AY346" s="721"/>
      <c r="AZ346" s="721"/>
      <c r="BA346" s="721"/>
    </row>
    <row r="347" spans="1:53" ht="15.75">
      <c r="A347" s="748"/>
      <c r="B347" s="727"/>
      <c r="C347" s="727"/>
      <c r="D347" s="727"/>
      <c r="E347" s="739"/>
      <c r="F347" s="742"/>
      <c r="G347" s="705"/>
      <c r="H347" s="705"/>
      <c r="I347" s="727"/>
      <c r="J347" s="730"/>
      <c r="K347" s="733"/>
      <c r="L347" s="727"/>
      <c r="M347" s="736"/>
      <c r="N347" s="723"/>
      <c r="O347" s="705" t="s">
        <v>41</v>
      </c>
      <c r="P347" s="705" t="s">
        <v>42</v>
      </c>
      <c r="Q347" s="705" t="s">
        <v>43</v>
      </c>
      <c r="R347" s="722" t="s">
        <v>44</v>
      </c>
      <c r="S347" s="675" t="s">
        <v>45</v>
      </c>
      <c r="T347" s="705" t="s">
        <v>46</v>
      </c>
      <c r="U347" s="705" t="s">
        <v>47</v>
      </c>
      <c r="V347" s="724"/>
      <c r="W347" s="723"/>
      <c r="X347" s="705" t="s">
        <v>13</v>
      </c>
      <c r="Y347" s="705" t="s">
        <v>48</v>
      </c>
      <c r="Z347" s="705" t="s">
        <v>49</v>
      </c>
      <c r="AA347" s="705" t="s">
        <v>47</v>
      </c>
      <c r="AB347" s="751"/>
      <c r="AC347" s="752"/>
      <c r="AD347" s="21"/>
      <c r="AE347" s="21"/>
      <c r="AF347" s="21"/>
      <c r="AG347" s="21"/>
      <c r="AH347" s="21"/>
      <c r="AI347" s="725"/>
      <c r="AJ347" s="721"/>
      <c r="AK347" s="721"/>
      <c r="AL347" s="721"/>
      <c r="AM347" s="721"/>
      <c r="AN347" s="721"/>
      <c r="AO347" s="721"/>
      <c r="AP347" s="721"/>
      <c r="AQ347" s="721"/>
      <c r="AR347" s="721"/>
      <c r="AS347" s="744"/>
      <c r="AT347" s="744"/>
      <c r="AU347" s="744"/>
      <c r="AV347" s="744"/>
      <c r="AW347" s="744"/>
      <c r="AX347" s="744"/>
      <c r="AY347" s="744"/>
      <c r="AZ347" s="744"/>
      <c r="BA347" s="744"/>
    </row>
    <row r="348" spans="1:53" ht="15.75" customHeight="1">
      <c r="A348" s="749"/>
      <c r="B348" s="728"/>
      <c r="C348" s="728"/>
      <c r="D348" s="728"/>
      <c r="E348" s="740"/>
      <c r="F348" s="743"/>
      <c r="G348" s="208" t="s">
        <v>50</v>
      </c>
      <c r="H348" s="208" t="s">
        <v>51</v>
      </c>
      <c r="I348" s="728"/>
      <c r="J348" s="731"/>
      <c r="K348" s="734"/>
      <c r="L348" s="728"/>
      <c r="M348" s="736"/>
      <c r="N348" s="723"/>
      <c r="O348" s="705"/>
      <c r="P348" s="705"/>
      <c r="Q348" s="705"/>
      <c r="R348" s="722"/>
      <c r="S348" s="675"/>
      <c r="T348" s="705"/>
      <c r="U348" s="705"/>
      <c r="V348" s="724"/>
      <c r="W348" s="723"/>
      <c r="X348" s="705"/>
      <c r="Y348" s="705"/>
      <c r="Z348" s="705"/>
      <c r="AA348" s="705"/>
      <c r="AB348" s="751"/>
      <c r="AC348" s="752"/>
      <c r="AD348" s="21"/>
      <c r="AE348" s="21"/>
      <c r="AF348" s="21"/>
      <c r="AG348" s="21"/>
      <c r="AH348" s="21"/>
      <c r="AI348" s="725"/>
      <c r="AJ348" s="721"/>
      <c r="AK348" s="721"/>
      <c r="AL348" s="214"/>
      <c r="AM348" s="214"/>
      <c r="AN348" s="214"/>
      <c r="AO348" s="214"/>
      <c r="AP348" s="214"/>
      <c r="AQ348" s="214"/>
      <c r="AR348" s="214"/>
      <c r="AS348" s="21"/>
      <c r="AT348" s="21"/>
      <c r="AU348" s="21"/>
      <c r="AV348" s="215"/>
      <c r="AW348" s="214"/>
      <c r="AX348" s="214"/>
      <c r="AY348" s="214"/>
      <c r="AZ348" s="214"/>
      <c r="BA348" s="214"/>
    </row>
    <row r="349" spans="1:53" ht="17.25">
      <c r="A349" s="280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SUM('2:7'!G349)</f>
        <v>0</v>
      </c>
      <c r="H349" s="95">
        <f t="shared" ref="H349:H369" si="75">D349*G349</f>
        <v>0</v>
      </c>
      <c r="I349" s="93">
        <f>SUM('2:7'!I349)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76">IF(ISERROR(I349-K349),"",I349-K349)</f>
        <v>0</v>
      </c>
      <c r="N349" s="84">
        <f>SUM(O349:U349)</f>
        <v>0</v>
      </c>
      <c r="O349" s="93">
        <f>SUM('2:7'!O349)</f>
        <v>0</v>
      </c>
      <c r="P349" s="93">
        <f>SUM('2:7'!P349)</f>
        <v>0</v>
      </c>
      <c r="Q349" s="93">
        <f>SUM('2:7'!Q349)</f>
        <v>0</v>
      </c>
      <c r="R349" s="93">
        <f>SUM('2:7'!R349)</f>
        <v>0</v>
      </c>
      <c r="S349" s="93">
        <f>SUM('2:7'!S349)</f>
        <v>0</v>
      </c>
      <c r="T349" s="93">
        <f>SUM('2:7'!T349)</f>
        <v>0</v>
      </c>
      <c r="U349" s="93">
        <f>SUM('2:7'!U349)</f>
        <v>0</v>
      </c>
      <c r="V349" s="196">
        <f t="shared" ref="V349:V364" si="77">SUM(X349:AA349)</f>
        <v>0</v>
      </c>
      <c r="W349" s="33" t="str">
        <f t="shared" ref="W349:W364" si="78">IF(ISERROR(V349/G349),"",V349/G349)</f>
        <v/>
      </c>
      <c r="X349" s="93">
        <f>SUM('2:7'!X349)</f>
        <v>0</v>
      </c>
      <c r="Y349" s="93">
        <f>SUM('2:7'!Y349)</f>
        <v>0</v>
      </c>
      <c r="Z349" s="93">
        <f>SUM('2:7'!Z349)</f>
        <v>0</v>
      </c>
      <c r="AA349" s="93">
        <f>SUM('2:7'!AA349)</f>
        <v>0</v>
      </c>
      <c r="AB349" s="322">
        <v>0.65</v>
      </c>
      <c r="AC349" s="232">
        <f t="shared" ref="AC349:AC414" si="79">AB349*G349</f>
        <v>0</v>
      </c>
      <c r="AD349" s="217"/>
      <c r="AE349" s="54"/>
      <c r="AF349" s="54"/>
      <c r="AG349" s="54"/>
      <c r="AH349" s="54"/>
      <c r="AI349" s="57"/>
      <c r="AJ349" s="57"/>
      <c r="AK349" s="57"/>
      <c r="AL349" s="216"/>
      <c r="AM349" s="54"/>
      <c r="AN349" s="216"/>
      <c r="AO349" s="216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270"/>
      <c r="B350" s="62" t="s">
        <v>54</v>
      </c>
      <c r="C350" s="16" t="s">
        <v>53</v>
      </c>
      <c r="D350" s="17">
        <v>5.03</v>
      </c>
      <c r="E350" s="17"/>
      <c r="F350" s="6"/>
      <c r="G350" s="93">
        <f>SUM('2:7'!G350)</f>
        <v>0</v>
      </c>
      <c r="H350" s="95">
        <f t="shared" si="75"/>
        <v>0</v>
      </c>
      <c r="I350" s="93">
        <f>SUM('2:7'!I350)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76"/>
        <v>0</v>
      </c>
      <c r="N350" s="31">
        <f t="shared" ref="N350:N364" si="80">SUM(O350:U350)</f>
        <v>0</v>
      </c>
      <c r="O350" s="93">
        <f>SUM('2:7'!O350)</f>
        <v>0</v>
      </c>
      <c r="P350" s="93">
        <f>SUM('2:7'!P350)</f>
        <v>0</v>
      </c>
      <c r="Q350" s="93">
        <f>SUM('2:7'!Q350)</f>
        <v>0</v>
      </c>
      <c r="R350" s="93">
        <f>SUM('2:7'!R350)</f>
        <v>0</v>
      </c>
      <c r="S350" s="93">
        <f>SUM('2:7'!S350)</f>
        <v>0</v>
      </c>
      <c r="T350" s="93">
        <f>SUM('2:7'!T350)</f>
        <v>0</v>
      </c>
      <c r="U350" s="93">
        <f>SUM('2:7'!U350)</f>
        <v>0</v>
      </c>
      <c r="V350" s="196">
        <f t="shared" si="77"/>
        <v>0</v>
      </c>
      <c r="W350" s="33" t="str">
        <f t="shared" si="78"/>
        <v/>
      </c>
      <c r="X350" s="93">
        <f>SUM('2:7'!X350)</f>
        <v>0</v>
      </c>
      <c r="Y350" s="93">
        <f>SUM('2:7'!Y350)</f>
        <v>0</v>
      </c>
      <c r="Z350" s="93">
        <f>SUM('2:7'!Z350)</f>
        <v>0</v>
      </c>
      <c r="AA350" s="93">
        <f>SUM('2:7'!AA350)</f>
        <v>0</v>
      </c>
      <c r="AB350" s="309">
        <v>0.48</v>
      </c>
      <c r="AC350" s="232">
        <f t="shared" si="79"/>
        <v>0</v>
      </c>
      <c r="AD350" s="217"/>
      <c r="AE350" s="54"/>
      <c r="AF350" s="54"/>
      <c r="AG350" s="54"/>
      <c r="AH350" s="54"/>
      <c r="AI350" s="57"/>
      <c r="AJ350" s="57"/>
      <c r="AK350" s="57"/>
      <c r="AL350" s="54"/>
      <c r="AM350" s="54"/>
      <c r="AN350" s="216"/>
      <c r="AO350" s="54"/>
      <c r="AP350" s="216"/>
      <c r="AQ350" s="54"/>
      <c r="AR350" s="54"/>
      <c r="AS350" s="216"/>
      <c r="AT350" s="216"/>
      <c r="AU350" s="216"/>
      <c r="AV350" s="216"/>
      <c r="AW350" s="55"/>
      <c r="AX350" s="54"/>
      <c r="AY350" s="54"/>
      <c r="AZ350" s="54"/>
      <c r="BA350" s="54"/>
    </row>
    <row r="351" spans="1:53" ht="17.25">
      <c r="A351" s="271"/>
      <c r="B351" s="62" t="s">
        <v>54</v>
      </c>
      <c r="C351" s="16" t="s">
        <v>55</v>
      </c>
      <c r="D351" s="17">
        <v>5.03</v>
      </c>
      <c r="E351" s="17"/>
      <c r="F351" s="6"/>
      <c r="G351" s="93">
        <f>SUM('2:7'!G351)</f>
        <v>0</v>
      </c>
      <c r="H351" s="95">
        <f t="shared" si="75"/>
        <v>0</v>
      </c>
      <c r="I351" s="93">
        <f>SUM('2:7'!I351)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76"/>
        <v>0</v>
      </c>
      <c r="N351" s="31">
        <f t="shared" si="80"/>
        <v>0</v>
      </c>
      <c r="O351" s="93">
        <f>SUM('2:7'!O351)</f>
        <v>0</v>
      </c>
      <c r="P351" s="93">
        <f>SUM('2:7'!P351)</f>
        <v>0</v>
      </c>
      <c r="Q351" s="93">
        <f>SUM('2:7'!Q351)</f>
        <v>0</v>
      </c>
      <c r="R351" s="93">
        <f>SUM('2:7'!R351)</f>
        <v>0</v>
      </c>
      <c r="S351" s="93">
        <f>SUM('2:7'!S351)</f>
        <v>0</v>
      </c>
      <c r="T351" s="93">
        <f>SUM('2:7'!T351)</f>
        <v>0</v>
      </c>
      <c r="U351" s="93">
        <f>SUM('2:7'!U351)</f>
        <v>0</v>
      </c>
      <c r="V351" s="196">
        <f t="shared" si="77"/>
        <v>0</v>
      </c>
      <c r="W351" s="33" t="str">
        <f t="shared" si="78"/>
        <v/>
      </c>
      <c r="X351" s="93">
        <f>SUM('2:7'!X351)</f>
        <v>0</v>
      </c>
      <c r="Y351" s="93">
        <f>SUM('2:7'!Y351)</f>
        <v>0</v>
      </c>
      <c r="Z351" s="93">
        <f>SUM('2:7'!Z351)</f>
        <v>0</v>
      </c>
      <c r="AA351" s="93">
        <f>SUM('2:7'!AA351)</f>
        <v>0</v>
      </c>
      <c r="AB351" s="309">
        <v>0.43</v>
      </c>
      <c r="AC351" s="232">
        <f t="shared" si="79"/>
        <v>0</v>
      </c>
      <c r="AD351" s="217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16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SUM('2:7'!G352)</f>
        <v>0</v>
      </c>
      <c r="H352" s="95">
        <f t="shared" si="75"/>
        <v>0</v>
      </c>
      <c r="I352" s="93">
        <f>SUM('2:7'!I352)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76"/>
        <v>0</v>
      </c>
      <c r="N352" s="31">
        <f t="shared" si="80"/>
        <v>0</v>
      </c>
      <c r="O352" s="93">
        <f>SUM('2:7'!O352)</f>
        <v>0</v>
      </c>
      <c r="P352" s="93">
        <f>SUM('2:7'!P352)</f>
        <v>0</v>
      </c>
      <c r="Q352" s="93">
        <f>SUM('2:7'!Q352)</f>
        <v>0</v>
      </c>
      <c r="R352" s="93">
        <f>SUM('2:7'!R352)</f>
        <v>0</v>
      </c>
      <c r="S352" s="93">
        <f>SUM('2:7'!S352)</f>
        <v>0</v>
      </c>
      <c r="T352" s="93">
        <f>SUM('2:7'!T352)</f>
        <v>0</v>
      </c>
      <c r="U352" s="93">
        <f>SUM('2:7'!U352)</f>
        <v>0</v>
      </c>
      <c r="V352" s="196">
        <f t="shared" si="77"/>
        <v>0</v>
      </c>
      <c r="W352" s="33" t="str">
        <f t="shared" si="78"/>
        <v/>
      </c>
      <c r="X352" s="93">
        <f>SUM('2:7'!X352)</f>
        <v>0</v>
      </c>
      <c r="Y352" s="93">
        <f>SUM('2:7'!Y352)</f>
        <v>0</v>
      </c>
      <c r="Z352" s="93">
        <f>SUM('2:7'!Z352)</f>
        <v>0</v>
      </c>
      <c r="AA352" s="93">
        <f>SUM('2:7'!AA352)</f>
        <v>0</v>
      </c>
      <c r="AB352" s="309">
        <v>0.55000000000000004</v>
      </c>
      <c r="AC352" s="232">
        <f t="shared" si="79"/>
        <v>0</v>
      </c>
      <c r="AD352" s="21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SUM('2:7'!G353)</f>
        <v>0</v>
      </c>
      <c r="H353" s="95">
        <f t="shared" si="75"/>
        <v>0</v>
      </c>
      <c r="I353" s="93">
        <f>SUM('2:7'!I353)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76"/>
        <v>0</v>
      </c>
      <c r="N353" s="31">
        <f t="shared" si="80"/>
        <v>0</v>
      </c>
      <c r="O353" s="93">
        <f>SUM('2:7'!O353)</f>
        <v>0</v>
      </c>
      <c r="P353" s="93">
        <f>SUM('2:7'!P353)</f>
        <v>0</v>
      </c>
      <c r="Q353" s="93">
        <f>SUM('2:7'!Q353)</f>
        <v>0</v>
      </c>
      <c r="R353" s="93">
        <f>SUM('2:7'!R353)</f>
        <v>0</v>
      </c>
      <c r="S353" s="93">
        <f>SUM('2:7'!S353)</f>
        <v>0</v>
      </c>
      <c r="T353" s="93">
        <f>SUM('2:7'!T353)</f>
        <v>0</v>
      </c>
      <c r="U353" s="93">
        <f>SUM('2:7'!U353)</f>
        <v>0</v>
      </c>
      <c r="V353" s="196">
        <f t="shared" si="77"/>
        <v>0</v>
      </c>
      <c r="W353" s="33" t="str">
        <f t="shared" si="78"/>
        <v/>
      </c>
      <c r="X353" s="93">
        <f>SUM('2:7'!X353)</f>
        <v>0</v>
      </c>
      <c r="Y353" s="93">
        <f>SUM('2:7'!Y353)</f>
        <v>0</v>
      </c>
      <c r="Z353" s="93">
        <f>SUM('2:7'!Z353)</f>
        <v>0</v>
      </c>
      <c r="AA353" s="93">
        <f>SUM('2:7'!AA353)</f>
        <v>0</v>
      </c>
      <c r="AB353" s="309">
        <v>0.52</v>
      </c>
      <c r="AC353" s="232">
        <f t="shared" si="79"/>
        <v>0</v>
      </c>
      <c r="AD353" s="21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SUM('2:7'!G354)</f>
        <v>0</v>
      </c>
      <c r="H354" s="95">
        <f t="shared" si="75"/>
        <v>0</v>
      </c>
      <c r="I354" s="93">
        <f>SUM('2:7'!I354)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76"/>
        <v>0</v>
      </c>
      <c r="N354" s="31">
        <f t="shared" si="80"/>
        <v>0</v>
      </c>
      <c r="O354" s="93">
        <f>SUM('2:7'!O354)</f>
        <v>0</v>
      </c>
      <c r="P354" s="93">
        <f>SUM('2:7'!P354)</f>
        <v>0</v>
      </c>
      <c r="Q354" s="93">
        <f>SUM('2:7'!Q354)</f>
        <v>0</v>
      </c>
      <c r="R354" s="93">
        <f>SUM('2:7'!R354)</f>
        <v>0</v>
      </c>
      <c r="S354" s="93">
        <f>SUM('2:7'!S354)</f>
        <v>0</v>
      </c>
      <c r="T354" s="93">
        <f>SUM('2:7'!T354)</f>
        <v>0</v>
      </c>
      <c r="U354" s="93">
        <f>SUM('2:7'!U354)</f>
        <v>0</v>
      </c>
      <c r="V354" s="196">
        <f t="shared" si="77"/>
        <v>0</v>
      </c>
      <c r="W354" s="33" t="str">
        <f t="shared" si="78"/>
        <v/>
      </c>
      <c r="X354" s="93">
        <f>SUM('2:7'!X354)</f>
        <v>0</v>
      </c>
      <c r="Y354" s="93">
        <f>SUM('2:7'!Y354)</f>
        <v>0</v>
      </c>
      <c r="Z354" s="93">
        <f>SUM('2:7'!Z354)</f>
        <v>0</v>
      </c>
      <c r="AA354" s="93">
        <f>SUM('2:7'!AA354)</f>
        <v>0</v>
      </c>
      <c r="AB354" s="309">
        <v>0.55000000000000004</v>
      </c>
      <c r="AC354" s="232">
        <f t="shared" si="79"/>
        <v>0</v>
      </c>
      <c r="AD354" s="21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SUM('2:7'!G355)</f>
        <v>0</v>
      </c>
      <c r="H355" s="95">
        <f t="shared" si="75"/>
        <v>0</v>
      </c>
      <c r="I355" s="93">
        <f>SUM('2:7'!I355)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76"/>
        <v>0</v>
      </c>
      <c r="N355" s="31">
        <f t="shared" si="80"/>
        <v>0</v>
      </c>
      <c r="O355" s="93">
        <f>SUM('2:7'!O355)</f>
        <v>0</v>
      </c>
      <c r="P355" s="93">
        <f>SUM('2:7'!P355)</f>
        <v>0</v>
      </c>
      <c r="Q355" s="93">
        <f>SUM('2:7'!Q355)</f>
        <v>0</v>
      </c>
      <c r="R355" s="93">
        <f>SUM('2:7'!R355)</f>
        <v>0</v>
      </c>
      <c r="S355" s="93">
        <f>SUM('2:7'!S355)</f>
        <v>0</v>
      </c>
      <c r="T355" s="93">
        <f>SUM('2:7'!T355)</f>
        <v>0</v>
      </c>
      <c r="U355" s="93">
        <f>SUM('2:7'!U355)</f>
        <v>0</v>
      </c>
      <c r="V355" s="196">
        <f t="shared" si="77"/>
        <v>0</v>
      </c>
      <c r="W355" s="33" t="str">
        <f t="shared" si="78"/>
        <v/>
      </c>
      <c r="X355" s="93">
        <f>SUM('2:7'!X355)</f>
        <v>0</v>
      </c>
      <c r="Y355" s="93">
        <f>SUM('2:7'!Y355)</f>
        <v>0</v>
      </c>
      <c r="Z355" s="93">
        <f>SUM('2:7'!Z355)</f>
        <v>0</v>
      </c>
      <c r="AA355" s="93">
        <f>SUM('2:7'!AA355)</f>
        <v>0</v>
      </c>
      <c r="AB355" s="309">
        <v>0.45</v>
      </c>
      <c r="AC355" s="232">
        <f t="shared" si="79"/>
        <v>0</v>
      </c>
      <c r="AD355" s="21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SUM('2:7'!G356)</f>
        <v>0</v>
      </c>
      <c r="H356" s="95">
        <f t="shared" si="75"/>
        <v>0</v>
      </c>
      <c r="I356" s="93">
        <f>SUM('2:7'!I356)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76"/>
        <v>0</v>
      </c>
      <c r="N356" s="31">
        <f t="shared" si="80"/>
        <v>0</v>
      </c>
      <c r="O356" s="93">
        <f>SUM('2:7'!O356)</f>
        <v>0</v>
      </c>
      <c r="P356" s="93">
        <f>SUM('2:7'!P356)</f>
        <v>0</v>
      </c>
      <c r="Q356" s="93">
        <f>SUM('2:7'!Q356)</f>
        <v>0</v>
      </c>
      <c r="R356" s="93">
        <f>SUM('2:7'!R356)</f>
        <v>0</v>
      </c>
      <c r="S356" s="93">
        <f>SUM('2:7'!S356)</f>
        <v>0</v>
      </c>
      <c r="T356" s="93">
        <f>SUM('2:7'!T356)</f>
        <v>0</v>
      </c>
      <c r="U356" s="93">
        <f>SUM('2:7'!U356)</f>
        <v>0</v>
      </c>
      <c r="V356" s="196">
        <f t="shared" si="77"/>
        <v>0</v>
      </c>
      <c r="W356" s="33" t="str">
        <f t="shared" si="78"/>
        <v/>
      </c>
      <c r="X356" s="93">
        <f>SUM('2:7'!X356)</f>
        <v>0</v>
      </c>
      <c r="Y356" s="93">
        <f>SUM('2:7'!Y356)</f>
        <v>0</v>
      </c>
      <c r="Z356" s="93">
        <f>SUM('2:7'!Z356)</f>
        <v>0</v>
      </c>
      <c r="AA356" s="93">
        <f>SUM('2:7'!AA356)</f>
        <v>0</v>
      </c>
      <c r="AB356" s="309">
        <v>0.45</v>
      </c>
      <c r="AC356" s="232">
        <f t="shared" si="79"/>
        <v>0</v>
      </c>
      <c r="AD356" s="21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27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SUM('2:7'!G357)</f>
        <v>0</v>
      </c>
      <c r="H357" s="95">
        <f t="shared" si="75"/>
        <v>0</v>
      </c>
      <c r="I357" s="93">
        <f>SUM('2:7'!I357)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76"/>
        <v>0</v>
      </c>
      <c r="N357" s="31">
        <f t="shared" si="80"/>
        <v>0</v>
      </c>
      <c r="O357" s="93">
        <f>SUM('2:7'!O357)</f>
        <v>0</v>
      </c>
      <c r="P357" s="93">
        <f>SUM('2:7'!P357)</f>
        <v>0</v>
      </c>
      <c r="Q357" s="93">
        <f>SUM('2:7'!Q357)</f>
        <v>0</v>
      </c>
      <c r="R357" s="93">
        <f>SUM('2:7'!R357)</f>
        <v>0</v>
      </c>
      <c r="S357" s="93">
        <f>SUM('2:7'!S357)</f>
        <v>0</v>
      </c>
      <c r="T357" s="93">
        <f>SUM('2:7'!T357)</f>
        <v>0</v>
      </c>
      <c r="U357" s="93">
        <f>SUM('2:7'!U357)</f>
        <v>0</v>
      </c>
      <c r="V357" s="196">
        <f t="shared" si="77"/>
        <v>0</v>
      </c>
      <c r="W357" s="33" t="str">
        <f t="shared" si="78"/>
        <v/>
      </c>
      <c r="X357" s="93">
        <f>SUM('2:7'!X357)</f>
        <v>0</v>
      </c>
      <c r="Y357" s="93">
        <f>SUM('2:7'!Y357)</f>
        <v>0</v>
      </c>
      <c r="Z357" s="93">
        <f>SUM('2:7'!Z357)</f>
        <v>0</v>
      </c>
      <c r="AA357" s="93">
        <f>SUM('2:7'!AA357)</f>
        <v>0</v>
      </c>
      <c r="AB357" s="309">
        <v>0.61</v>
      </c>
      <c r="AC357" s="232">
        <f t="shared" si="79"/>
        <v>0</v>
      </c>
      <c r="AD357" s="217"/>
      <c r="AE357" s="54"/>
      <c r="AF357" s="54"/>
      <c r="AG357" s="54"/>
      <c r="AH357" s="54"/>
      <c r="AI357" s="57"/>
      <c r="AJ357" s="57"/>
      <c r="AK357" s="57"/>
      <c r="AL357" s="216"/>
      <c r="AM357" s="54"/>
      <c r="AN357" s="54"/>
      <c r="AO357" s="54"/>
      <c r="AP357" s="216"/>
      <c r="AQ357" s="216"/>
      <c r="AR357" s="216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27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SUM('2:7'!G358)</f>
        <v>0</v>
      </c>
      <c r="H358" s="95">
        <f t="shared" si="75"/>
        <v>0</v>
      </c>
      <c r="I358" s="93">
        <f>SUM('2:7'!I358)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76"/>
        <v>0</v>
      </c>
      <c r="N358" s="31">
        <f t="shared" si="80"/>
        <v>0</v>
      </c>
      <c r="O358" s="93">
        <f>SUM('2:7'!O358)</f>
        <v>0</v>
      </c>
      <c r="P358" s="93">
        <f>SUM('2:7'!P358)</f>
        <v>0</v>
      </c>
      <c r="Q358" s="93">
        <f>SUM('2:7'!Q358)</f>
        <v>0</v>
      </c>
      <c r="R358" s="93">
        <f>SUM('2:7'!R358)</f>
        <v>0</v>
      </c>
      <c r="S358" s="93">
        <f>SUM('2:7'!S358)</f>
        <v>0</v>
      </c>
      <c r="T358" s="93">
        <f>SUM('2:7'!T358)</f>
        <v>0</v>
      </c>
      <c r="U358" s="93">
        <f>SUM('2:7'!U358)</f>
        <v>0</v>
      </c>
      <c r="V358" s="196">
        <f t="shared" si="77"/>
        <v>0</v>
      </c>
      <c r="W358" s="33" t="str">
        <f t="shared" si="78"/>
        <v/>
      </c>
      <c r="X358" s="93">
        <f>SUM('2:7'!X358)</f>
        <v>0</v>
      </c>
      <c r="Y358" s="93">
        <f>SUM('2:7'!Y358)</f>
        <v>0</v>
      </c>
      <c r="Z358" s="93">
        <f>SUM('2:7'!Z358)</f>
        <v>0</v>
      </c>
      <c r="AA358" s="93">
        <f>SUM('2:7'!AA358)</f>
        <v>0</v>
      </c>
      <c r="AB358" s="309">
        <v>0.61</v>
      </c>
      <c r="AC358" s="232">
        <f t="shared" si="79"/>
        <v>0</v>
      </c>
      <c r="AD358" s="21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27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SUM('2:7'!G359)</f>
        <v>0</v>
      </c>
      <c r="H359" s="95">
        <f t="shared" si="75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309"/>
      <c r="AC359" s="232">
        <f t="shared" si="79"/>
        <v>0</v>
      </c>
      <c r="AD359" s="249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SUM('2:7'!G360)</f>
        <v>0</v>
      </c>
      <c r="H360" s="95">
        <f t="shared" si="75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309"/>
      <c r="AC360" s="232">
        <f t="shared" si="79"/>
        <v>0</v>
      </c>
      <c r="AD360" s="249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27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SUM('2:7'!G361)</f>
        <v>0</v>
      </c>
      <c r="H361" s="95">
        <f t="shared" si="75"/>
        <v>0</v>
      </c>
      <c r="I361" s="93">
        <f>SUM('2:7'!I361)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76"/>
        <v>0</v>
      </c>
      <c r="N361" s="31">
        <f t="shared" si="80"/>
        <v>0</v>
      </c>
      <c r="O361" s="93">
        <f>SUM('2:7'!O361)</f>
        <v>0</v>
      </c>
      <c r="P361" s="93">
        <f>SUM('2:7'!P361)</f>
        <v>0</v>
      </c>
      <c r="Q361" s="93">
        <f>SUM('2:7'!Q361)</f>
        <v>0</v>
      </c>
      <c r="R361" s="93">
        <f>SUM('2:7'!R361)</f>
        <v>0</v>
      </c>
      <c r="S361" s="93">
        <f>SUM('2:7'!S361)</f>
        <v>0</v>
      </c>
      <c r="T361" s="93">
        <f>SUM('2:7'!T361)</f>
        <v>0</v>
      </c>
      <c r="U361" s="93">
        <f>SUM('2:7'!U361)</f>
        <v>0</v>
      </c>
      <c r="V361" s="196">
        <f t="shared" si="77"/>
        <v>0</v>
      </c>
      <c r="W361" s="33" t="str">
        <f t="shared" si="78"/>
        <v/>
      </c>
      <c r="X361" s="93">
        <f>SUM('2:7'!X361)</f>
        <v>0</v>
      </c>
      <c r="Y361" s="93">
        <f>SUM('2:7'!Y361)</f>
        <v>0</v>
      </c>
      <c r="Z361" s="93">
        <f>SUM('2:7'!Z361)</f>
        <v>0</v>
      </c>
      <c r="AA361" s="93">
        <f>SUM('2:7'!AA361)</f>
        <v>0</v>
      </c>
      <c r="AB361" s="309">
        <v>0.55000000000000004</v>
      </c>
      <c r="AC361" s="232">
        <f t="shared" si="79"/>
        <v>0</v>
      </c>
      <c r="AD361" s="21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27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SUM('2:7'!G362)</f>
        <v>0</v>
      </c>
      <c r="H362" s="95">
        <f t="shared" si="75"/>
        <v>0</v>
      </c>
      <c r="I362" s="93">
        <f>SUM('2:7'!I362)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76"/>
        <v>0</v>
      </c>
      <c r="N362" s="31">
        <f t="shared" si="80"/>
        <v>0</v>
      </c>
      <c r="O362" s="93">
        <f>SUM('2:7'!O362)</f>
        <v>0</v>
      </c>
      <c r="P362" s="93">
        <f>SUM('2:7'!P362)</f>
        <v>0</v>
      </c>
      <c r="Q362" s="93">
        <f>SUM('2:7'!Q362)</f>
        <v>0</v>
      </c>
      <c r="R362" s="93">
        <f>SUM('2:7'!R362)</f>
        <v>0</v>
      </c>
      <c r="S362" s="93">
        <f>SUM('2:7'!S362)</f>
        <v>0</v>
      </c>
      <c r="T362" s="93">
        <f>SUM('2:7'!T362)</f>
        <v>0</v>
      </c>
      <c r="U362" s="93">
        <f>SUM('2:7'!U362)</f>
        <v>0</v>
      </c>
      <c r="V362" s="196">
        <f t="shared" si="77"/>
        <v>0</v>
      </c>
      <c r="W362" s="33" t="str">
        <f t="shared" si="78"/>
        <v/>
      </c>
      <c r="X362" s="93">
        <f>SUM('2:7'!X362)</f>
        <v>0</v>
      </c>
      <c r="Y362" s="93">
        <f>SUM('2:7'!Y362)</f>
        <v>0</v>
      </c>
      <c r="Z362" s="93">
        <f>SUM('2:7'!Z362)</f>
        <v>0</v>
      </c>
      <c r="AA362" s="93">
        <f>SUM('2:7'!AA362)</f>
        <v>0</v>
      </c>
      <c r="AB362" s="309">
        <v>0.45</v>
      </c>
      <c r="AC362" s="232">
        <f t="shared" si="79"/>
        <v>0</v>
      </c>
      <c r="AD362" s="21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27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SUM('2:7'!G363)</f>
        <v>0</v>
      </c>
      <c r="H363" s="95">
        <f t="shared" si="75"/>
        <v>0</v>
      </c>
      <c r="I363" s="93">
        <f>SUM('2:7'!I363)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76"/>
        <v>0</v>
      </c>
      <c r="N363" s="31">
        <f t="shared" si="80"/>
        <v>0</v>
      </c>
      <c r="O363" s="93">
        <f>SUM('2:7'!O363)</f>
        <v>0</v>
      </c>
      <c r="P363" s="93">
        <f>SUM('2:7'!P363)</f>
        <v>0</v>
      </c>
      <c r="Q363" s="93">
        <f>SUM('2:7'!Q363)</f>
        <v>0</v>
      </c>
      <c r="R363" s="93">
        <f>SUM('2:7'!R363)</f>
        <v>0</v>
      </c>
      <c r="S363" s="93">
        <f>SUM('2:7'!S363)</f>
        <v>0</v>
      </c>
      <c r="T363" s="93">
        <f>SUM('2:7'!T363)</f>
        <v>0</v>
      </c>
      <c r="U363" s="93">
        <f>SUM('2:7'!U363)</f>
        <v>0</v>
      </c>
      <c r="V363" s="196">
        <f t="shared" si="77"/>
        <v>0</v>
      </c>
      <c r="W363" s="33" t="str">
        <f t="shared" si="78"/>
        <v/>
      </c>
      <c r="X363" s="93">
        <f>SUM('2:7'!X363)</f>
        <v>0</v>
      </c>
      <c r="Y363" s="93">
        <f>SUM('2:7'!Y363)</f>
        <v>0</v>
      </c>
      <c r="Z363" s="93">
        <f>SUM('2:7'!Z363)</f>
        <v>0</v>
      </c>
      <c r="AA363" s="93">
        <f>SUM('2:7'!AA363)</f>
        <v>0</v>
      </c>
      <c r="AB363" s="309">
        <v>0.45</v>
      </c>
      <c r="AC363" s="232">
        <f t="shared" si="79"/>
        <v>0</v>
      </c>
      <c r="AD363" s="21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270">
        <v>30100003</v>
      </c>
      <c r="B364" s="137" t="s">
        <v>198</v>
      </c>
      <c r="C364" s="207" t="s">
        <v>190</v>
      </c>
      <c r="D364" s="107">
        <v>4.8</v>
      </c>
      <c r="E364" s="17"/>
      <c r="F364" s="6"/>
      <c r="G364" s="93">
        <f>SUM('2:7'!G364)</f>
        <v>0</v>
      </c>
      <c r="H364" s="95">
        <f t="shared" si="75"/>
        <v>0</v>
      </c>
      <c r="I364" s="93">
        <f>SUM('2:7'!I364)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76"/>
        <v>0</v>
      </c>
      <c r="N364" s="31">
        <f t="shared" si="80"/>
        <v>0</v>
      </c>
      <c r="O364" s="93">
        <f>SUM('2:7'!O364)</f>
        <v>0</v>
      </c>
      <c r="P364" s="93">
        <f>SUM('2:7'!P364)</f>
        <v>0</v>
      </c>
      <c r="Q364" s="93">
        <f>SUM('2:7'!Q364)</f>
        <v>0</v>
      </c>
      <c r="R364" s="93">
        <f>SUM('2:7'!R364)</f>
        <v>0</v>
      </c>
      <c r="S364" s="93">
        <f>SUM('2:7'!S364)</f>
        <v>0</v>
      </c>
      <c r="T364" s="93">
        <f>SUM('2:7'!T364)</f>
        <v>0</v>
      </c>
      <c r="U364" s="93">
        <f>SUM('2:7'!U364)</f>
        <v>0</v>
      </c>
      <c r="V364" s="196">
        <f t="shared" si="77"/>
        <v>0</v>
      </c>
      <c r="W364" s="33" t="str">
        <f t="shared" si="78"/>
        <v/>
      </c>
      <c r="X364" s="93">
        <f>SUM('2:7'!X364)</f>
        <v>0</v>
      </c>
      <c r="Y364" s="93">
        <f>SUM('2:7'!Y364)</f>
        <v>0</v>
      </c>
      <c r="Z364" s="93">
        <f>SUM('2:7'!Z364)</f>
        <v>0</v>
      </c>
      <c r="AA364" s="93">
        <f>SUM('2:7'!AA364)</f>
        <v>0</v>
      </c>
      <c r="AB364" s="309">
        <v>0.95</v>
      </c>
      <c r="AC364" s="232">
        <f t="shared" si="79"/>
        <v>0</v>
      </c>
      <c r="AD364" s="217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270">
        <v>30100004</v>
      </c>
      <c r="B365" s="137" t="s">
        <v>198</v>
      </c>
      <c r="C365" s="207" t="s">
        <v>187</v>
      </c>
      <c r="D365" s="107">
        <v>4.8</v>
      </c>
      <c r="E365" s="17"/>
      <c r="F365" s="6"/>
      <c r="G365" s="93">
        <f>SUM('2:7'!G365)</f>
        <v>0</v>
      </c>
      <c r="H365" s="95">
        <f t="shared" si="75"/>
        <v>0</v>
      </c>
      <c r="I365" s="93">
        <f>SUM('2:7'!I365)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SUM('2:7'!O365)</f>
        <v>0</v>
      </c>
      <c r="P365" s="93">
        <f>SUM('2:7'!P365)</f>
        <v>0</v>
      </c>
      <c r="Q365" s="93">
        <f>SUM('2:7'!Q365)</f>
        <v>0</v>
      </c>
      <c r="R365" s="93">
        <f>SUM('2:7'!R365)</f>
        <v>0</v>
      </c>
      <c r="S365" s="93">
        <f>SUM('2:7'!S365)</f>
        <v>0</v>
      </c>
      <c r="T365" s="93">
        <f>SUM('2:7'!T365)</f>
        <v>0</v>
      </c>
      <c r="U365" s="93">
        <f>SUM('2:7'!U365)</f>
        <v>0</v>
      </c>
      <c r="V365" s="196"/>
      <c r="W365" s="33"/>
      <c r="X365" s="93">
        <f>SUM('2:7'!X365)</f>
        <v>0</v>
      </c>
      <c r="Y365" s="93">
        <f>SUM('2:7'!Y365)</f>
        <v>0</v>
      </c>
      <c r="Z365" s="93">
        <f>SUM('2:7'!Z365)</f>
        <v>0</v>
      </c>
      <c r="AA365" s="93">
        <f>SUM('2:7'!AA365)</f>
        <v>0</v>
      </c>
      <c r="AB365" s="309">
        <v>0.95</v>
      </c>
      <c r="AC365" s="232">
        <f t="shared" si="79"/>
        <v>0</v>
      </c>
      <c r="AD365" s="21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270">
        <v>30100006</v>
      </c>
      <c r="B366" s="137" t="s">
        <v>198</v>
      </c>
      <c r="C366" s="207" t="s">
        <v>179</v>
      </c>
      <c r="D366" s="107">
        <v>4.8</v>
      </c>
      <c r="E366" s="17"/>
      <c r="F366" s="6"/>
      <c r="G366" s="93">
        <f>SUM('2:7'!G366)</f>
        <v>0</v>
      </c>
      <c r="H366" s="95">
        <f t="shared" si="75"/>
        <v>0</v>
      </c>
      <c r="I366" s="93">
        <f>SUM('2:7'!I366)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SUM('2:7'!O366)</f>
        <v>0</v>
      </c>
      <c r="P366" s="93">
        <f>SUM('2:7'!P366)</f>
        <v>0</v>
      </c>
      <c r="Q366" s="93">
        <f>SUM('2:7'!Q366)</f>
        <v>0</v>
      </c>
      <c r="R366" s="93">
        <f>SUM('2:7'!R366)</f>
        <v>0</v>
      </c>
      <c r="S366" s="93">
        <f>SUM('2:7'!S366)</f>
        <v>0</v>
      </c>
      <c r="T366" s="93">
        <f>SUM('2:7'!T366)</f>
        <v>0</v>
      </c>
      <c r="U366" s="93">
        <f>SUM('2:7'!U366)</f>
        <v>0</v>
      </c>
      <c r="V366" s="196"/>
      <c r="W366" s="33"/>
      <c r="X366" s="93">
        <f>SUM('2:7'!X366)</f>
        <v>0</v>
      </c>
      <c r="Y366" s="93">
        <f>SUM('2:7'!Y366)</f>
        <v>0</v>
      </c>
      <c r="Z366" s="93">
        <f>SUM('2:7'!Z366)</f>
        <v>0</v>
      </c>
      <c r="AA366" s="93">
        <f>SUM('2:7'!AA366)</f>
        <v>0</v>
      </c>
      <c r="AB366" s="309">
        <v>0.95</v>
      </c>
      <c r="AC366" s="232">
        <f t="shared" si="79"/>
        <v>0</v>
      </c>
      <c r="AD366" s="217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270">
        <v>30100005</v>
      </c>
      <c r="B367" s="137" t="s">
        <v>198</v>
      </c>
      <c r="C367" s="207" t="s">
        <v>199</v>
      </c>
      <c r="D367" s="107">
        <v>4.8</v>
      </c>
      <c r="E367" s="17"/>
      <c r="F367" s="6"/>
      <c r="G367" s="93">
        <f>SUM('2:7'!G367)</f>
        <v>0</v>
      </c>
      <c r="H367" s="95">
        <f t="shared" si="75"/>
        <v>0</v>
      </c>
      <c r="I367" s="93">
        <f>SUM('2:7'!I367)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SUM('2:7'!O367)</f>
        <v>0</v>
      </c>
      <c r="P367" s="93">
        <f>SUM('2:7'!P367)</f>
        <v>0</v>
      </c>
      <c r="Q367" s="93">
        <f>SUM('2:7'!Q367)</f>
        <v>0</v>
      </c>
      <c r="R367" s="93">
        <f>SUM('2:7'!R367)</f>
        <v>0</v>
      </c>
      <c r="S367" s="93">
        <f>SUM('2:7'!S367)</f>
        <v>0</v>
      </c>
      <c r="T367" s="93">
        <f>SUM('2:7'!T367)</f>
        <v>0</v>
      </c>
      <c r="U367" s="93">
        <f>SUM('2:7'!U367)</f>
        <v>0</v>
      </c>
      <c r="V367" s="196"/>
      <c r="W367" s="33"/>
      <c r="X367" s="93">
        <f>SUM('2:7'!X367)</f>
        <v>0</v>
      </c>
      <c r="Y367" s="93">
        <f>SUM('2:7'!Y367)</f>
        <v>0</v>
      </c>
      <c r="Z367" s="93">
        <f>SUM('2:7'!Z367)</f>
        <v>0</v>
      </c>
      <c r="AA367" s="93">
        <f>SUM('2:7'!AA367)</f>
        <v>0</v>
      </c>
      <c r="AB367" s="309">
        <v>0.95</v>
      </c>
      <c r="AC367" s="232">
        <f t="shared" si="79"/>
        <v>0</v>
      </c>
      <c r="AD367" s="21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270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SUM('2:7'!G368)</f>
        <v>0</v>
      </c>
      <c r="H368" s="95">
        <f t="shared" si="75"/>
        <v>0</v>
      </c>
      <c r="I368" s="93">
        <f>SUM('2:7'!I368)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SUM('2:7'!O368)</f>
        <v>0</v>
      </c>
      <c r="P368" s="93">
        <f>SUM('2:7'!P368)</f>
        <v>0</v>
      </c>
      <c r="Q368" s="93">
        <f>SUM('2:7'!Q368)</f>
        <v>0</v>
      </c>
      <c r="R368" s="93">
        <f>SUM('2:7'!R368)</f>
        <v>0</v>
      </c>
      <c r="S368" s="93">
        <f>SUM('2:7'!S368)</f>
        <v>0</v>
      </c>
      <c r="T368" s="93">
        <f>SUM('2:7'!T368)</f>
        <v>0</v>
      </c>
      <c r="U368" s="93">
        <f>SUM('2:7'!U368)</f>
        <v>0</v>
      </c>
      <c r="V368" s="196"/>
      <c r="W368" s="33"/>
      <c r="X368" s="93">
        <f>SUM('2:7'!X368)</f>
        <v>0</v>
      </c>
      <c r="Y368" s="93">
        <f>SUM('2:7'!Y368)</f>
        <v>0</v>
      </c>
      <c r="Z368" s="93">
        <f>SUM('2:7'!Z368)</f>
        <v>0</v>
      </c>
      <c r="AA368" s="93">
        <f>SUM('2:7'!AA368)</f>
        <v>0</v>
      </c>
      <c r="AB368" s="309">
        <v>0.44</v>
      </c>
      <c r="AC368" s="232">
        <f t="shared" si="79"/>
        <v>0</v>
      </c>
      <c r="AD368" s="21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SUM('2:7'!G369)</f>
        <v>0</v>
      </c>
      <c r="H369" s="95">
        <f t="shared" si="75"/>
        <v>0</v>
      </c>
      <c r="I369" s="93">
        <f>SUM('2:7'!I369)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>IF(ISERROR(I369-K369),"",I369-K369)</f>
        <v>0</v>
      </c>
      <c r="N369" s="31">
        <f>SUM(O369:U369)</f>
        <v>0</v>
      </c>
      <c r="O369" s="93">
        <f>SUM('2:7'!O369)</f>
        <v>0</v>
      </c>
      <c r="P369" s="93">
        <f>SUM('2:7'!P369)</f>
        <v>0</v>
      </c>
      <c r="Q369" s="93">
        <f>SUM('2:7'!Q369)</f>
        <v>0</v>
      </c>
      <c r="R369" s="93">
        <f>SUM('2:7'!R369)</f>
        <v>0</v>
      </c>
      <c r="S369" s="93">
        <f>SUM('2:7'!S369)</f>
        <v>0</v>
      </c>
      <c r="T369" s="93">
        <f>SUM('2:7'!T369)</f>
        <v>0</v>
      </c>
      <c r="U369" s="93">
        <f>SUM('2:7'!U369)</f>
        <v>0</v>
      </c>
      <c r="V369" s="196">
        <f>SUM(X369:AA369)</f>
        <v>0</v>
      </c>
      <c r="W369" s="33" t="str">
        <f>IF(ISERROR(V369/G369),"",V369/G369)</f>
        <v/>
      </c>
      <c r="X369" s="93">
        <f>SUM('2:7'!X369)</f>
        <v>0</v>
      </c>
      <c r="Y369" s="93">
        <f>SUM('2:7'!Y369)</f>
        <v>0</v>
      </c>
      <c r="Z369" s="93">
        <f>SUM('2:7'!Z369)</f>
        <v>0</v>
      </c>
      <c r="AA369" s="93">
        <f>SUM('2:7'!AA369)</f>
        <v>0</v>
      </c>
      <c r="AB369" s="309">
        <v>0.44</v>
      </c>
      <c r="AC369" s="232">
        <f t="shared" si="79"/>
        <v>0</v>
      </c>
      <c r="AD369" s="21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718" t="s">
        <v>70</v>
      </c>
      <c r="B370" s="719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81">SUM(M349:M369)</f>
        <v>0</v>
      </c>
      <c r="N370" s="30">
        <f t="shared" si="81"/>
        <v>0</v>
      </c>
      <c r="O370" s="34">
        <f t="shared" si="81"/>
        <v>0</v>
      </c>
      <c r="P370" s="34">
        <f t="shared" si="81"/>
        <v>0</v>
      </c>
      <c r="Q370" s="34">
        <f t="shared" si="81"/>
        <v>0</v>
      </c>
      <c r="R370" s="34">
        <f t="shared" si="81"/>
        <v>0</v>
      </c>
      <c r="S370" s="34">
        <f t="shared" si="81"/>
        <v>0</v>
      </c>
      <c r="T370" s="34">
        <f t="shared" si="81"/>
        <v>0</v>
      </c>
      <c r="U370" s="34">
        <f t="shared" si="81"/>
        <v>0</v>
      </c>
      <c r="V370" s="196">
        <f t="shared" si="81"/>
        <v>0</v>
      </c>
      <c r="W370" s="33">
        <f t="shared" si="81"/>
        <v>0</v>
      </c>
      <c r="X370" s="92">
        <f t="shared" si="81"/>
        <v>0</v>
      </c>
      <c r="Y370" s="92">
        <f t="shared" si="81"/>
        <v>0</v>
      </c>
      <c r="Z370" s="92">
        <f t="shared" si="81"/>
        <v>0</v>
      </c>
      <c r="AA370" s="92">
        <f t="shared" si="81"/>
        <v>0</v>
      </c>
      <c r="AB370" s="309"/>
      <c r="AC370" s="236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27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SUM('2:7'!G371)</f>
        <v>0</v>
      </c>
      <c r="H371" s="212">
        <f t="shared" ref="H371:H427" si="82">D371*G371</f>
        <v>0</v>
      </c>
      <c r="I371" s="93">
        <f>SUM('2:7'!I371)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SUM('2:7'!O371)</f>
        <v>0</v>
      </c>
      <c r="P371" s="93">
        <f>SUM('2:7'!P371)</f>
        <v>0</v>
      </c>
      <c r="Q371" s="93">
        <f>SUM('2:7'!Q371)</f>
        <v>0</v>
      </c>
      <c r="R371" s="93">
        <f>SUM('2:7'!R371)</f>
        <v>0</v>
      </c>
      <c r="S371" s="93">
        <f>SUM('2:7'!S371)</f>
        <v>0</v>
      </c>
      <c r="T371" s="93">
        <f>SUM('2:7'!T371)</f>
        <v>0</v>
      </c>
      <c r="U371" s="93">
        <f>SUM('2:7'!U371)</f>
        <v>0</v>
      </c>
      <c r="V371" s="196">
        <f>SUM(X371:AA371)</f>
        <v>0</v>
      </c>
      <c r="W371" s="33" t="str">
        <f>IF(ISERROR(V371/G371),"",V371/G371)</f>
        <v/>
      </c>
      <c r="X371" s="93">
        <f>SUM('2:7'!X371)</f>
        <v>0</v>
      </c>
      <c r="Y371" s="93">
        <f>SUM('2:7'!Y371)</f>
        <v>0</v>
      </c>
      <c r="Z371" s="93">
        <f>SUM('2:7'!Z371)</f>
        <v>0</v>
      </c>
      <c r="AA371" s="93">
        <f>SUM('2:7'!AA371)</f>
        <v>0</v>
      </c>
      <c r="AB371" s="309">
        <v>0.19</v>
      </c>
      <c r="AC371" s="232">
        <f t="shared" si="79"/>
        <v>0</v>
      </c>
      <c r="AD371" s="217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270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/>
      <c r="H372" s="212">
        <f t="shared" si="82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309">
        <v>0.19</v>
      </c>
      <c r="AC372" s="232">
        <f t="shared" si="79"/>
        <v>0</v>
      </c>
      <c r="AD372" s="217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27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SUM('2:7'!G373)</f>
        <v>0</v>
      </c>
      <c r="H373" s="212">
        <f t="shared" si="82"/>
        <v>0</v>
      </c>
      <c r="I373" s="93">
        <f>SUM('2:7'!I373)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83">IF(ISERROR(I373-K373),"",I373-K373)</f>
        <v>0</v>
      </c>
      <c r="N373" s="31">
        <f>SUM(O373:U373)</f>
        <v>0</v>
      </c>
      <c r="O373" s="93">
        <f>SUM('2:7'!O373)</f>
        <v>0</v>
      </c>
      <c r="P373" s="93">
        <f>SUM('2:7'!P373)</f>
        <v>0</v>
      </c>
      <c r="Q373" s="93">
        <f>SUM('2:7'!Q373)</f>
        <v>0</v>
      </c>
      <c r="R373" s="93">
        <f>SUM('2:7'!R373)</f>
        <v>0</v>
      </c>
      <c r="S373" s="93">
        <f>SUM('2:7'!S373)</f>
        <v>0</v>
      </c>
      <c r="T373" s="93">
        <f>SUM('2:7'!T373)</f>
        <v>0</v>
      </c>
      <c r="U373" s="93">
        <f>SUM('2:7'!U373)</f>
        <v>0</v>
      </c>
      <c r="V373" s="196">
        <f>SUM(X373:AA373)</f>
        <v>0</v>
      </c>
      <c r="W373" s="33" t="str">
        <f>IF(ISERROR(V373/G373),"",V373/G373)</f>
        <v/>
      </c>
      <c r="X373" s="93">
        <f>SUM('2:7'!X373)</f>
        <v>0</v>
      </c>
      <c r="Y373" s="93">
        <f>SUM('2:7'!Y373)</f>
        <v>0</v>
      </c>
      <c r="Z373" s="93">
        <f>SUM('2:7'!Z373)</f>
        <v>0</v>
      </c>
      <c r="AA373" s="93">
        <f>SUM('2:7'!AA373)</f>
        <v>0</v>
      </c>
      <c r="AB373" s="309">
        <v>0.19</v>
      </c>
      <c r="AC373" s="232">
        <f t="shared" si="79"/>
        <v>0</v>
      </c>
      <c r="AD373" s="21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7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SUM('2:7'!G374)</f>
        <v>0</v>
      </c>
      <c r="H374" s="212">
        <f t="shared" si="82"/>
        <v>0</v>
      </c>
      <c r="I374" s="93">
        <f>SUM('2:7'!I374)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83"/>
        <v>0</v>
      </c>
      <c r="N374" s="31">
        <f>SUM(O374:U374)</f>
        <v>0</v>
      </c>
      <c r="O374" s="93">
        <f>SUM('2:7'!O374)</f>
        <v>0</v>
      </c>
      <c r="P374" s="93">
        <f>SUM('2:7'!P374)</f>
        <v>0</v>
      </c>
      <c r="Q374" s="93">
        <f>SUM('2:7'!Q374)</f>
        <v>0</v>
      </c>
      <c r="R374" s="93">
        <f>SUM('2:7'!R374)</f>
        <v>0</v>
      </c>
      <c r="S374" s="93">
        <f>SUM('2:7'!S374)</f>
        <v>0</v>
      </c>
      <c r="T374" s="93">
        <f>SUM('2:7'!T374)</f>
        <v>0</v>
      </c>
      <c r="U374" s="93">
        <f>SUM('2:7'!U374)</f>
        <v>0</v>
      </c>
      <c r="V374" s="196">
        <f>SUM(X374:AA374)</f>
        <v>0</v>
      </c>
      <c r="W374" s="33" t="str">
        <f>IF(ISERROR(V374/G374),"",V374/G374)</f>
        <v/>
      </c>
      <c r="X374" s="93">
        <f>SUM('2:7'!X374)</f>
        <v>0</v>
      </c>
      <c r="Y374" s="93">
        <f>SUM('2:7'!Y374)</f>
        <v>0</v>
      </c>
      <c r="Z374" s="93">
        <f>SUM('2:7'!Z374)</f>
        <v>0</v>
      </c>
      <c r="AA374" s="93">
        <f>SUM('2:7'!AA374)</f>
        <v>0</v>
      </c>
      <c r="AB374" s="309">
        <v>0.19</v>
      </c>
      <c r="AC374" s="232">
        <f t="shared" si="79"/>
        <v>0</v>
      </c>
      <c r="AD374" s="21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27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SUM('2:7'!G375)</f>
        <v>0</v>
      </c>
      <c r="H375" s="212">
        <f t="shared" si="82"/>
        <v>0</v>
      </c>
      <c r="I375" s="93">
        <f>SUM('2:7'!I375)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83"/>
        <v>0</v>
      </c>
      <c r="N375" s="31">
        <f>SUM(O375:U375)</f>
        <v>0</v>
      </c>
      <c r="O375" s="93">
        <f>SUM('2:7'!O375)</f>
        <v>0</v>
      </c>
      <c r="P375" s="93">
        <f>SUM('2:7'!P375)</f>
        <v>0</v>
      </c>
      <c r="Q375" s="93">
        <f>SUM('2:7'!Q375)</f>
        <v>0</v>
      </c>
      <c r="R375" s="93">
        <f>SUM('2:7'!R375)</f>
        <v>0</v>
      </c>
      <c r="S375" s="93">
        <f>SUM('2:7'!S375)</f>
        <v>0</v>
      </c>
      <c r="T375" s="93">
        <f>SUM('2:7'!T375)</f>
        <v>0</v>
      </c>
      <c r="U375" s="93">
        <f>SUM('2:7'!U375)</f>
        <v>0</v>
      </c>
      <c r="V375" s="196">
        <f>SUM(X375:AA375)</f>
        <v>0</v>
      </c>
      <c r="W375" s="33" t="str">
        <f>IF(ISERROR(V375/G375),"",V375/G375)</f>
        <v/>
      </c>
      <c r="X375" s="93">
        <f>SUM('2:7'!X375)</f>
        <v>0</v>
      </c>
      <c r="Y375" s="93">
        <f>SUM('2:7'!Y375)</f>
        <v>0</v>
      </c>
      <c r="Z375" s="93">
        <f>SUM('2:7'!Z375)</f>
        <v>0</v>
      </c>
      <c r="AA375" s="93">
        <f>SUM('2:7'!AA375)</f>
        <v>0</v>
      </c>
      <c r="AB375" s="309">
        <v>0.19</v>
      </c>
      <c r="AC375" s="232">
        <f t="shared" si="79"/>
        <v>0</v>
      </c>
      <c r="AD375" s="21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270">
        <v>30100016</v>
      </c>
      <c r="B376" s="206" t="s">
        <v>414</v>
      </c>
      <c r="C376" s="177" t="s">
        <v>415</v>
      </c>
      <c r="D376" s="17"/>
      <c r="E376" s="17"/>
      <c r="F376" s="6"/>
      <c r="G376" s="93">
        <f>SUM('2:7'!G376)</f>
        <v>0</v>
      </c>
      <c r="H376" s="212">
        <f t="shared" si="82"/>
        <v>0</v>
      </c>
      <c r="I376" s="93">
        <f>SUM('2:7'!I376)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83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309">
        <v>0.19</v>
      </c>
      <c r="AC376" s="232">
        <f t="shared" si="79"/>
        <v>0</v>
      </c>
      <c r="AD376" s="21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270">
        <v>30100017</v>
      </c>
      <c r="B377" s="206" t="s">
        <v>414</v>
      </c>
      <c r="C377" s="177" t="s">
        <v>416</v>
      </c>
      <c r="D377" s="17"/>
      <c r="E377" s="17"/>
      <c r="F377" s="6"/>
      <c r="G377" s="93">
        <f>SUM('2:7'!G377)</f>
        <v>0</v>
      </c>
      <c r="H377" s="212">
        <f t="shared" si="82"/>
        <v>0</v>
      </c>
      <c r="I377" s="93">
        <f>SUM('2:7'!I377)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83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309">
        <v>0.19</v>
      </c>
      <c r="AC377" s="232">
        <f t="shared" si="79"/>
        <v>0</v>
      </c>
      <c r="AD377" s="21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270">
        <v>30100015</v>
      </c>
      <c r="B378" s="206" t="s">
        <v>414</v>
      </c>
      <c r="C378" s="177" t="s">
        <v>61</v>
      </c>
      <c r="D378" s="17"/>
      <c r="E378" s="17"/>
      <c r="F378" s="6"/>
      <c r="G378" s="93">
        <f>SUM('2:7'!G378)</f>
        <v>0</v>
      </c>
      <c r="H378" s="212">
        <f t="shared" si="82"/>
        <v>0</v>
      </c>
      <c r="I378" s="93">
        <f>SUM('2:7'!I378)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83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309">
        <v>0.19</v>
      </c>
      <c r="AC378" s="232">
        <f t="shared" si="79"/>
        <v>0</v>
      </c>
      <c r="AD378" s="21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27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SUM('2:7'!G379)</f>
        <v>0</v>
      </c>
      <c r="H379" s="212">
        <f t="shared" si="82"/>
        <v>0</v>
      </c>
      <c r="I379" s="93">
        <f>SUM('2:7'!I379)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83"/>
        <v>0</v>
      </c>
      <c r="N379" s="31">
        <f t="shared" ref="N379:N394" si="84">SUM(O379:U379)</f>
        <v>0</v>
      </c>
      <c r="O379" s="93">
        <f>SUM('2:7'!O379)</f>
        <v>0</v>
      </c>
      <c r="P379" s="93">
        <f>SUM('2:7'!P379)</f>
        <v>0</v>
      </c>
      <c r="Q379" s="93">
        <f>SUM('2:7'!Q379)</f>
        <v>0</v>
      </c>
      <c r="R379" s="93">
        <f>SUM('2:7'!R379)</f>
        <v>0</v>
      </c>
      <c r="S379" s="93">
        <f>SUM('2:7'!S379)</f>
        <v>0</v>
      </c>
      <c r="T379" s="93">
        <f>SUM('2:7'!T379)</f>
        <v>0</v>
      </c>
      <c r="U379" s="93">
        <f>SUM('2:7'!U379)</f>
        <v>0</v>
      </c>
      <c r="V379" s="196">
        <f t="shared" ref="V379:V390" si="85">SUM(X379:AA379)</f>
        <v>0</v>
      </c>
      <c r="W379" s="33" t="str">
        <f t="shared" ref="W379:W390" si="86">IF(ISERROR(V379/G379),"",V379/G379)</f>
        <v/>
      </c>
      <c r="X379" s="93">
        <f>SUM('2:7'!X379)</f>
        <v>0</v>
      </c>
      <c r="Y379" s="93">
        <f>SUM('2:7'!Y379)</f>
        <v>0</v>
      </c>
      <c r="Z379" s="93">
        <f>SUM('2:7'!Z379)</f>
        <v>0</v>
      </c>
      <c r="AA379" s="93">
        <f>SUM('2:7'!AA379)</f>
        <v>0</v>
      </c>
      <c r="AB379" s="309">
        <v>0.49</v>
      </c>
      <c r="AC379" s="232">
        <f t="shared" si="79"/>
        <v>0</v>
      </c>
      <c r="AD379" s="21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27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SUM('2:7'!G380)</f>
        <v>0</v>
      </c>
      <c r="H380" s="212">
        <f t="shared" si="82"/>
        <v>0</v>
      </c>
      <c r="I380" s="93">
        <f>SUM('2:7'!I380)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83"/>
        <v>0</v>
      </c>
      <c r="N380" s="31">
        <f t="shared" si="84"/>
        <v>0</v>
      </c>
      <c r="O380" s="93">
        <f>SUM('2:7'!O380)</f>
        <v>0</v>
      </c>
      <c r="P380" s="93">
        <f>SUM('2:7'!P380)</f>
        <v>0</v>
      </c>
      <c r="Q380" s="93">
        <f>SUM('2:7'!Q380)</f>
        <v>0</v>
      </c>
      <c r="R380" s="93">
        <f>SUM('2:7'!R380)</f>
        <v>0</v>
      </c>
      <c r="S380" s="93">
        <f>SUM('2:7'!S380)</f>
        <v>0</v>
      </c>
      <c r="T380" s="93">
        <f>SUM('2:7'!T380)</f>
        <v>0</v>
      </c>
      <c r="U380" s="93">
        <f>SUM('2:7'!U380)</f>
        <v>0</v>
      </c>
      <c r="V380" s="196">
        <f t="shared" si="85"/>
        <v>0</v>
      </c>
      <c r="W380" s="33" t="str">
        <f t="shared" si="86"/>
        <v/>
      </c>
      <c r="X380" s="93">
        <f>SUM('2:7'!X380)</f>
        <v>0</v>
      </c>
      <c r="Y380" s="93">
        <f>SUM('2:7'!Y380)</f>
        <v>0</v>
      </c>
      <c r="Z380" s="93">
        <f>SUM('2:7'!Z380)</f>
        <v>0</v>
      </c>
      <c r="AA380" s="93">
        <f>SUM('2:7'!AA380)</f>
        <v>0</v>
      </c>
      <c r="AB380" s="309">
        <v>0.49</v>
      </c>
      <c r="AC380" s="232">
        <f t="shared" si="79"/>
        <v>0</v>
      </c>
      <c r="AD380" s="21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27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SUM('2:7'!G381)</f>
        <v>0</v>
      </c>
      <c r="H381" s="212">
        <f t="shared" si="82"/>
        <v>0</v>
      </c>
      <c r="I381" s="93">
        <f>SUM('2:7'!I381)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83"/>
        <v>0</v>
      </c>
      <c r="N381" s="31">
        <f t="shared" si="84"/>
        <v>0</v>
      </c>
      <c r="O381" s="93">
        <f>SUM('2:7'!O381)</f>
        <v>0</v>
      </c>
      <c r="P381" s="93">
        <f>SUM('2:7'!P381)</f>
        <v>0</v>
      </c>
      <c r="Q381" s="93">
        <f>SUM('2:7'!Q381)</f>
        <v>0</v>
      </c>
      <c r="R381" s="93">
        <f>SUM('2:7'!R381)</f>
        <v>0</v>
      </c>
      <c r="S381" s="93">
        <f>SUM('2:7'!S381)</f>
        <v>0</v>
      </c>
      <c r="T381" s="93">
        <f>SUM('2:7'!T381)</f>
        <v>0</v>
      </c>
      <c r="U381" s="93">
        <f>SUM('2:7'!U381)</f>
        <v>0</v>
      </c>
      <c r="V381" s="196">
        <f t="shared" si="85"/>
        <v>0</v>
      </c>
      <c r="W381" s="33" t="str">
        <f t="shared" si="86"/>
        <v/>
      </c>
      <c r="X381" s="93">
        <f>SUM('2:7'!X381)</f>
        <v>0</v>
      </c>
      <c r="Y381" s="93">
        <f>SUM('2:7'!Y381)</f>
        <v>0</v>
      </c>
      <c r="Z381" s="93">
        <f>SUM('2:7'!Z381)</f>
        <v>0</v>
      </c>
      <c r="AA381" s="93">
        <f>SUM('2:7'!AA381)</f>
        <v>0</v>
      </c>
      <c r="AB381" s="309">
        <v>0.49</v>
      </c>
      <c r="AC381" s="232">
        <f t="shared" si="79"/>
        <v>0</v>
      </c>
      <c r="AD381" s="21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27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SUM('2:7'!G382)</f>
        <v>0</v>
      </c>
      <c r="H382" s="212">
        <f t="shared" si="82"/>
        <v>0</v>
      </c>
      <c r="I382" s="93">
        <f>SUM('2:7'!I382)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83"/>
        <v>0</v>
      </c>
      <c r="N382" s="31">
        <f t="shared" si="84"/>
        <v>0</v>
      </c>
      <c r="O382" s="93">
        <f>SUM('2:7'!O382)</f>
        <v>0</v>
      </c>
      <c r="P382" s="93">
        <f>SUM('2:7'!P382)</f>
        <v>0</v>
      </c>
      <c r="Q382" s="93">
        <f>SUM('2:7'!Q382)</f>
        <v>0</v>
      </c>
      <c r="R382" s="93">
        <f>SUM('2:7'!R382)</f>
        <v>0</v>
      </c>
      <c r="S382" s="93">
        <f>SUM('2:7'!S382)</f>
        <v>0</v>
      </c>
      <c r="T382" s="93">
        <f>SUM('2:7'!T382)</f>
        <v>0</v>
      </c>
      <c r="U382" s="93">
        <f>SUM('2:7'!U382)</f>
        <v>0</v>
      </c>
      <c r="V382" s="196">
        <f t="shared" si="85"/>
        <v>0</v>
      </c>
      <c r="W382" s="33" t="str">
        <f t="shared" si="86"/>
        <v/>
      </c>
      <c r="X382" s="93">
        <f>SUM('2:7'!X382)</f>
        <v>0</v>
      </c>
      <c r="Y382" s="93">
        <f>SUM('2:7'!Y382)</f>
        <v>0</v>
      </c>
      <c r="Z382" s="93">
        <f>SUM('2:7'!Z382)</f>
        <v>0</v>
      </c>
      <c r="AA382" s="93">
        <f>SUM('2:7'!AA382)</f>
        <v>0</v>
      </c>
      <c r="AB382" s="309">
        <v>0.49</v>
      </c>
      <c r="AC382" s="232">
        <f t="shared" si="79"/>
        <v>0</v>
      </c>
      <c r="AD382" s="21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27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SUM('2:7'!G383)</f>
        <v>0</v>
      </c>
      <c r="H383" s="212">
        <f t="shared" si="82"/>
        <v>0</v>
      </c>
      <c r="I383" s="93">
        <f>SUM('2:7'!I383)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83"/>
        <v>0</v>
      </c>
      <c r="N383" s="31">
        <f t="shared" si="84"/>
        <v>0</v>
      </c>
      <c r="O383" s="93">
        <f>SUM('2:7'!O383)</f>
        <v>0</v>
      </c>
      <c r="P383" s="93">
        <f>SUM('2:7'!P383)</f>
        <v>0</v>
      </c>
      <c r="Q383" s="93">
        <f>SUM('2:7'!Q383)</f>
        <v>0</v>
      </c>
      <c r="R383" s="93">
        <f>SUM('2:7'!R383)</f>
        <v>0</v>
      </c>
      <c r="S383" s="93">
        <f>SUM('2:7'!S383)</f>
        <v>0</v>
      </c>
      <c r="T383" s="93">
        <f>SUM('2:7'!T383)</f>
        <v>0</v>
      </c>
      <c r="U383" s="93">
        <f>SUM('2:7'!U383)</f>
        <v>0</v>
      </c>
      <c r="V383" s="196">
        <f t="shared" si="85"/>
        <v>0</v>
      </c>
      <c r="W383" s="33" t="str">
        <f t="shared" si="86"/>
        <v/>
      </c>
      <c r="X383" s="93">
        <f>SUM('2:7'!X383)</f>
        <v>0</v>
      </c>
      <c r="Y383" s="93">
        <f>SUM('2:7'!Y383)</f>
        <v>0</v>
      </c>
      <c r="Z383" s="93">
        <f>SUM('2:7'!Z383)</f>
        <v>0</v>
      </c>
      <c r="AA383" s="93">
        <f>SUM('2:7'!AA383)</f>
        <v>0</v>
      </c>
      <c r="AB383" s="309">
        <v>0.49</v>
      </c>
      <c r="AC383" s="232">
        <f t="shared" si="79"/>
        <v>0</v>
      </c>
      <c r="AD383" s="21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27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SUM('2:7'!G384)</f>
        <v>0</v>
      </c>
      <c r="H384" s="212">
        <f t="shared" si="82"/>
        <v>0</v>
      </c>
      <c r="I384" s="93">
        <f>SUM('2:7'!I384)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83"/>
        <v>0</v>
      </c>
      <c r="N384" s="31">
        <f t="shared" si="84"/>
        <v>0</v>
      </c>
      <c r="O384" s="93">
        <f>SUM('2:7'!O384)</f>
        <v>0</v>
      </c>
      <c r="P384" s="93">
        <f>SUM('2:7'!P384)</f>
        <v>0</v>
      </c>
      <c r="Q384" s="93">
        <f>SUM('2:7'!Q384)</f>
        <v>0</v>
      </c>
      <c r="R384" s="93">
        <f>SUM('2:7'!R384)</f>
        <v>0</v>
      </c>
      <c r="S384" s="93">
        <f>SUM('2:7'!S384)</f>
        <v>0</v>
      </c>
      <c r="T384" s="93">
        <f>SUM('2:7'!T384)</f>
        <v>0</v>
      </c>
      <c r="U384" s="93">
        <f>SUM('2:7'!U384)</f>
        <v>0</v>
      </c>
      <c r="V384" s="196">
        <f t="shared" si="85"/>
        <v>0</v>
      </c>
      <c r="W384" s="33" t="str">
        <f t="shared" si="86"/>
        <v/>
      </c>
      <c r="X384" s="93">
        <f>SUM('2:7'!X384)</f>
        <v>0</v>
      </c>
      <c r="Y384" s="93">
        <f>SUM('2:7'!Y384)</f>
        <v>0</v>
      </c>
      <c r="Z384" s="93">
        <f>SUM('2:7'!Z384)</f>
        <v>0</v>
      </c>
      <c r="AA384" s="93">
        <f>SUM('2:7'!AA384)</f>
        <v>0</v>
      </c>
      <c r="AB384" s="309">
        <v>0.49</v>
      </c>
      <c r="AC384" s="232">
        <f t="shared" si="79"/>
        <v>0</v>
      </c>
      <c r="AD384" s="21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27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SUM('2:7'!G385)</f>
        <v>0</v>
      </c>
      <c r="H385" s="212">
        <f t="shared" si="82"/>
        <v>0</v>
      </c>
      <c r="I385" s="93">
        <f>SUM('2:7'!I385)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83"/>
        <v>0</v>
      </c>
      <c r="N385" s="31">
        <f t="shared" si="84"/>
        <v>0</v>
      </c>
      <c r="O385" s="93">
        <f>SUM('2:7'!O385)</f>
        <v>0</v>
      </c>
      <c r="P385" s="93">
        <f>SUM('2:7'!P385)</f>
        <v>0</v>
      </c>
      <c r="Q385" s="93">
        <f>SUM('2:7'!Q385)</f>
        <v>0</v>
      </c>
      <c r="R385" s="93">
        <f>SUM('2:7'!R385)</f>
        <v>0</v>
      </c>
      <c r="S385" s="93">
        <f>SUM('2:7'!S385)</f>
        <v>0</v>
      </c>
      <c r="T385" s="93">
        <f>SUM('2:7'!T385)</f>
        <v>0</v>
      </c>
      <c r="U385" s="93">
        <f>SUM('2:7'!U385)</f>
        <v>0</v>
      </c>
      <c r="V385" s="196">
        <f t="shared" si="85"/>
        <v>0</v>
      </c>
      <c r="W385" s="33" t="str">
        <f t="shared" si="86"/>
        <v/>
      </c>
      <c r="X385" s="93">
        <f>SUM('2:7'!X385)</f>
        <v>0</v>
      </c>
      <c r="Y385" s="93">
        <f>SUM('2:7'!Y385)</f>
        <v>0</v>
      </c>
      <c r="Z385" s="93">
        <f>SUM('2:7'!Z385)</f>
        <v>0</v>
      </c>
      <c r="AA385" s="93">
        <f>SUM('2:7'!AA385)</f>
        <v>0</v>
      </c>
      <c r="AB385" s="309">
        <v>0.49</v>
      </c>
      <c r="AC385" s="232">
        <f t="shared" si="79"/>
        <v>0</v>
      </c>
      <c r="AD385" s="217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27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SUM('2:7'!G386)</f>
        <v>0</v>
      </c>
      <c r="H386" s="212">
        <f t="shared" si="82"/>
        <v>0</v>
      </c>
      <c r="I386" s="93">
        <f>SUM('2:7'!I386)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83"/>
        <v>0</v>
      </c>
      <c r="N386" s="31">
        <f t="shared" si="84"/>
        <v>0</v>
      </c>
      <c r="O386" s="93">
        <f>SUM('2:7'!O386)</f>
        <v>0</v>
      </c>
      <c r="P386" s="93">
        <f>SUM('2:7'!P386)</f>
        <v>0</v>
      </c>
      <c r="Q386" s="93">
        <f>SUM('2:7'!Q386)</f>
        <v>0</v>
      </c>
      <c r="R386" s="93">
        <f>SUM('2:7'!R386)</f>
        <v>0</v>
      </c>
      <c r="S386" s="93">
        <f>SUM('2:7'!S386)</f>
        <v>0</v>
      </c>
      <c r="T386" s="93">
        <f>SUM('2:7'!T386)</f>
        <v>0</v>
      </c>
      <c r="U386" s="93">
        <f>SUM('2:7'!U386)</f>
        <v>0</v>
      </c>
      <c r="V386" s="196">
        <f t="shared" si="85"/>
        <v>0</v>
      </c>
      <c r="W386" s="33" t="str">
        <f t="shared" si="86"/>
        <v/>
      </c>
      <c r="X386" s="93">
        <f>SUM('2:7'!X386)</f>
        <v>0</v>
      </c>
      <c r="Y386" s="93">
        <f>SUM('2:7'!Y386)</f>
        <v>0</v>
      </c>
      <c r="Z386" s="93">
        <f>SUM('2:7'!Z386)</f>
        <v>0</v>
      </c>
      <c r="AA386" s="93">
        <f>SUM('2:7'!AA386)</f>
        <v>0</v>
      </c>
      <c r="AB386" s="309">
        <v>0.49</v>
      </c>
      <c r="AC386" s="232">
        <f t="shared" si="79"/>
        <v>0</v>
      </c>
      <c r="AD386" s="217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27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SUM('2:7'!G387)</f>
        <v>0</v>
      </c>
      <c r="H387" s="212">
        <f t="shared" si="82"/>
        <v>0</v>
      </c>
      <c r="I387" s="93">
        <f>SUM('2:7'!I387)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83"/>
        <v>0</v>
      </c>
      <c r="N387" s="31">
        <f t="shared" si="84"/>
        <v>0</v>
      </c>
      <c r="O387" s="93">
        <f>SUM('2:7'!O387)</f>
        <v>0</v>
      </c>
      <c r="P387" s="93">
        <f>SUM('2:7'!P387)</f>
        <v>0</v>
      </c>
      <c r="Q387" s="93">
        <f>SUM('2:7'!Q387)</f>
        <v>0</v>
      </c>
      <c r="R387" s="93">
        <f>SUM('2:7'!R387)</f>
        <v>0</v>
      </c>
      <c r="S387" s="93">
        <f>SUM('2:7'!S387)</f>
        <v>0</v>
      </c>
      <c r="T387" s="93">
        <f>SUM('2:7'!T387)</f>
        <v>0</v>
      </c>
      <c r="U387" s="93">
        <f>SUM('2:7'!U387)</f>
        <v>0</v>
      </c>
      <c r="V387" s="196">
        <f t="shared" si="85"/>
        <v>0</v>
      </c>
      <c r="W387" s="33" t="str">
        <f t="shared" si="86"/>
        <v/>
      </c>
      <c r="X387" s="93">
        <f>SUM('2:7'!X387)</f>
        <v>0</v>
      </c>
      <c r="Y387" s="93">
        <f>SUM('2:7'!Y387)</f>
        <v>0</v>
      </c>
      <c r="Z387" s="93">
        <f>SUM('2:7'!Z387)</f>
        <v>0</v>
      </c>
      <c r="AA387" s="93">
        <f>SUM('2:7'!AA387)</f>
        <v>0</v>
      </c>
      <c r="AB387" s="309">
        <v>0.18</v>
      </c>
      <c r="AC387" s="232">
        <f t="shared" si="79"/>
        <v>0</v>
      </c>
      <c r="AD387" s="217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27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SUM('2:7'!G388)</f>
        <v>0</v>
      </c>
      <c r="H388" s="212">
        <f t="shared" si="82"/>
        <v>0</v>
      </c>
      <c r="I388" s="93">
        <f>SUM('2:7'!I388)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83"/>
        <v>0</v>
      </c>
      <c r="N388" s="31">
        <f t="shared" si="84"/>
        <v>0</v>
      </c>
      <c r="O388" s="93">
        <f>SUM('2:7'!O388)</f>
        <v>0</v>
      </c>
      <c r="P388" s="93">
        <f>SUM('2:7'!P388)</f>
        <v>0</v>
      </c>
      <c r="Q388" s="93">
        <f>SUM('2:7'!Q388)</f>
        <v>0</v>
      </c>
      <c r="R388" s="93">
        <f>SUM('2:7'!R388)</f>
        <v>0</v>
      </c>
      <c r="S388" s="93">
        <f>SUM('2:7'!S388)</f>
        <v>0</v>
      </c>
      <c r="T388" s="93">
        <f>SUM('2:7'!T388)</f>
        <v>0</v>
      </c>
      <c r="U388" s="93">
        <f>SUM('2:7'!U388)</f>
        <v>0</v>
      </c>
      <c r="V388" s="196">
        <f t="shared" si="85"/>
        <v>0</v>
      </c>
      <c r="W388" s="33" t="str">
        <f t="shared" si="86"/>
        <v/>
      </c>
      <c r="X388" s="93">
        <f>SUM('2:7'!X388)</f>
        <v>0</v>
      </c>
      <c r="Y388" s="93">
        <f>SUM('2:7'!Y388)</f>
        <v>0</v>
      </c>
      <c r="Z388" s="93">
        <f>SUM('2:7'!Z388)</f>
        <v>0</v>
      </c>
      <c r="AA388" s="93">
        <f>SUM('2:7'!AA388)</f>
        <v>0</v>
      </c>
      <c r="AB388" s="309">
        <v>0.18</v>
      </c>
      <c r="AC388" s="232">
        <f t="shared" si="79"/>
        <v>0</v>
      </c>
      <c r="AD388" s="217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27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SUM('2:7'!G389)</f>
        <v>0</v>
      </c>
      <c r="H389" s="212">
        <f t="shared" si="82"/>
        <v>0</v>
      </c>
      <c r="I389" s="93">
        <f>SUM('2:7'!I389)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83"/>
        <v>0</v>
      </c>
      <c r="N389" s="31">
        <f t="shared" si="84"/>
        <v>0</v>
      </c>
      <c r="O389" s="93">
        <f>SUM('2:7'!O389)</f>
        <v>0</v>
      </c>
      <c r="P389" s="93">
        <f>SUM('2:7'!P389)</f>
        <v>0</v>
      </c>
      <c r="Q389" s="93">
        <f>SUM('2:7'!Q389)</f>
        <v>0</v>
      </c>
      <c r="R389" s="93">
        <f>SUM('2:7'!R389)</f>
        <v>0</v>
      </c>
      <c r="S389" s="93">
        <f>SUM('2:7'!S389)</f>
        <v>0</v>
      </c>
      <c r="T389" s="93">
        <f>SUM('2:7'!T389)</f>
        <v>0</v>
      </c>
      <c r="U389" s="93">
        <f>SUM('2:7'!U389)</f>
        <v>0</v>
      </c>
      <c r="V389" s="196">
        <f t="shared" si="85"/>
        <v>0</v>
      </c>
      <c r="W389" s="33" t="str">
        <f t="shared" si="86"/>
        <v/>
      </c>
      <c r="X389" s="93">
        <f>SUM('2:7'!X389)</f>
        <v>0</v>
      </c>
      <c r="Y389" s="93">
        <f>SUM('2:7'!Y389)</f>
        <v>0</v>
      </c>
      <c r="Z389" s="93">
        <f>SUM('2:7'!Z389)</f>
        <v>0</v>
      </c>
      <c r="AA389" s="93">
        <f>SUM('2:7'!AA389)</f>
        <v>0</v>
      </c>
      <c r="AB389" s="309">
        <v>0.18</v>
      </c>
      <c r="AC389" s="232">
        <f t="shared" si="79"/>
        <v>0</v>
      </c>
      <c r="AD389" s="217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27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SUM('2:7'!G390)</f>
        <v>0</v>
      </c>
      <c r="H390" s="212">
        <f t="shared" si="82"/>
        <v>0</v>
      </c>
      <c r="I390" s="93">
        <f>SUM('2:7'!I390)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83"/>
        <v>0</v>
      </c>
      <c r="N390" s="31">
        <f t="shared" si="84"/>
        <v>0</v>
      </c>
      <c r="O390" s="93">
        <f>SUM('2:7'!O390)</f>
        <v>0</v>
      </c>
      <c r="P390" s="93">
        <f>SUM('2:7'!P390)</f>
        <v>0</v>
      </c>
      <c r="Q390" s="93">
        <f>SUM('2:7'!Q390)</f>
        <v>0</v>
      </c>
      <c r="R390" s="93">
        <f>SUM('2:7'!R390)</f>
        <v>0</v>
      </c>
      <c r="S390" s="93">
        <f>SUM('2:7'!S390)</f>
        <v>0</v>
      </c>
      <c r="T390" s="93">
        <f>SUM('2:7'!T390)</f>
        <v>0</v>
      </c>
      <c r="U390" s="93">
        <f>SUM('2:7'!U390)</f>
        <v>0</v>
      </c>
      <c r="V390" s="196">
        <f t="shared" si="85"/>
        <v>0</v>
      </c>
      <c r="W390" s="33" t="str">
        <f t="shared" si="86"/>
        <v/>
      </c>
      <c r="X390" s="93">
        <f>SUM('2:7'!X390)</f>
        <v>0</v>
      </c>
      <c r="Y390" s="93">
        <f>SUM('2:7'!Y390)</f>
        <v>0</v>
      </c>
      <c r="Z390" s="93">
        <f>SUM('2:7'!Z390)</f>
        <v>0</v>
      </c>
      <c r="AA390" s="93">
        <f>SUM('2:7'!AA390)</f>
        <v>0</v>
      </c>
      <c r="AB390" s="309">
        <v>0.18</v>
      </c>
      <c r="AC390" s="232">
        <f t="shared" si="79"/>
        <v>0</v>
      </c>
      <c r="AD390" s="217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27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SUM('2:7'!G391)</f>
        <v>0</v>
      </c>
      <c r="H391" s="212">
        <f t="shared" si="82"/>
        <v>0</v>
      </c>
      <c r="I391" s="93">
        <f>SUM('2:7'!I391)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83"/>
        <v>0</v>
      </c>
      <c r="N391" s="31">
        <f t="shared" si="84"/>
        <v>0</v>
      </c>
      <c r="O391" s="93">
        <f>SUM('2:7'!O391)</f>
        <v>0</v>
      </c>
      <c r="P391" s="93">
        <f>SUM('2:7'!P391)</f>
        <v>0</v>
      </c>
      <c r="Q391" s="93">
        <f>SUM('2:7'!Q391)</f>
        <v>0</v>
      </c>
      <c r="R391" s="93">
        <f>SUM('2:7'!R391)</f>
        <v>0</v>
      </c>
      <c r="S391" s="93">
        <f>SUM('2:7'!S391)</f>
        <v>0</v>
      </c>
      <c r="T391" s="93">
        <f>SUM('2:7'!T391)</f>
        <v>0</v>
      </c>
      <c r="U391" s="93">
        <f>SUM('2:7'!U391)</f>
        <v>0</v>
      </c>
      <c r="V391" s="196"/>
      <c r="W391" s="33"/>
      <c r="X391" s="93">
        <f>SUM('2:7'!X391)</f>
        <v>0</v>
      </c>
      <c r="Y391" s="93">
        <f>SUM('2:7'!Y391)</f>
        <v>0</v>
      </c>
      <c r="Z391" s="93">
        <f>SUM('2:7'!Z391)</f>
        <v>0</v>
      </c>
      <c r="AA391" s="93">
        <f>SUM('2:7'!AA391)</f>
        <v>0</v>
      </c>
      <c r="AB391" s="309">
        <v>0.19</v>
      </c>
      <c r="AC391" s="232">
        <f t="shared" si="79"/>
        <v>0</v>
      </c>
      <c r="AD391" s="217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27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SUM('2:7'!G392)</f>
        <v>0</v>
      </c>
      <c r="H392" s="212">
        <f t="shared" si="82"/>
        <v>0</v>
      </c>
      <c r="I392" s="93">
        <f>SUM('2:7'!I392)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83"/>
        <v>0</v>
      </c>
      <c r="N392" s="31">
        <f t="shared" si="84"/>
        <v>0</v>
      </c>
      <c r="O392" s="93">
        <f>SUM('2:7'!O392)</f>
        <v>0</v>
      </c>
      <c r="P392" s="93">
        <f>SUM('2:7'!P392)</f>
        <v>0</v>
      </c>
      <c r="Q392" s="93">
        <f>SUM('2:7'!Q392)</f>
        <v>0</v>
      </c>
      <c r="R392" s="93">
        <f>SUM('2:7'!R392)</f>
        <v>0</v>
      </c>
      <c r="S392" s="93">
        <f>SUM('2:7'!S392)</f>
        <v>0</v>
      </c>
      <c r="T392" s="93">
        <f>SUM('2:7'!T392)</f>
        <v>0</v>
      </c>
      <c r="U392" s="93">
        <f>SUM('2:7'!U392)</f>
        <v>0</v>
      </c>
      <c r="V392" s="196"/>
      <c r="W392" s="33"/>
      <c r="X392" s="93">
        <f>SUM('2:7'!X392)</f>
        <v>0</v>
      </c>
      <c r="Y392" s="93">
        <f>SUM('2:7'!Y392)</f>
        <v>0</v>
      </c>
      <c r="Z392" s="93">
        <f>SUM('2:7'!Z392)</f>
        <v>0</v>
      </c>
      <c r="AA392" s="93">
        <f>SUM('2:7'!AA392)</f>
        <v>0</v>
      </c>
      <c r="AB392" s="309">
        <v>0.19</v>
      </c>
      <c r="AC392" s="232">
        <f t="shared" si="79"/>
        <v>0</v>
      </c>
      <c r="AD392" s="217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270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SUM('2:7'!G393)</f>
        <v>0</v>
      </c>
      <c r="H393" s="212">
        <f t="shared" si="82"/>
        <v>0</v>
      </c>
      <c r="I393" s="93">
        <f>SUM('2:7'!I393)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83"/>
        <v>0</v>
      </c>
      <c r="N393" s="31">
        <f t="shared" si="84"/>
        <v>0</v>
      </c>
      <c r="O393" s="93">
        <f>SUM('2:7'!O393)</f>
        <v>0</v>
      </c>
      <c r="P393" s="93">
        <f>SUM('2:7'!P393)</f>
        <v>0</v>
      </c>
      <c r="Q393" s="93">
        <f>SUM('2:7'!Q393)</f>
        <v>0</v>
      </c>
      <c r="R393" s="93">
        <f>SUM('2:7'!R393)</f>
        <v>0</v>
      </c>
      <c r="S393" s="93">
        <f>SUM('2:7'!S393)</f>
        <v>0</v>
      </c>
      <c r="T393" s="93">
        <f>SUM('2:7'!T393)</f>
        <v>0</v>
      </c>
      <c r="U393" s="93">
        <f>SUM('2:7'!U393)</f>
        <v>0</v>
      </c>
      <c r="V393" s="196"/>
      <c r="W393" s="33"/>
      <c r="X393" s="93">
        <f>SUM('2:7'!X393)</f>
        <v>0</v>
      </c>
      <c r="Y393" s="93">
        <f>SUM('2:7'!Y393)</f>
        <v>0</v>
      </c>
      <c r="Z393" s="93">
        <f>SUM('2:7'!Z393)</f>
        <v>0</v>
      </c>
      <c r="AA393" s="93">
        <f>SUM('2:7'!AA393)</f>
        <v>0</v>
      </c>
      <c r="AB393" s="309">
        <v>0.19</v>
      </c>
      <c r="AC393" s="232">
        <f t="shared" si="79"/>
        <v>0</v>
      </c>
      <c r="AD393" s="21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270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SUM('2:7'!G394)</f>
        <v>0</v>
      </c>
      <c r="H394" s="212">
        <f t="shared" si="82"/>
        <v>0</v>
      </c>
      <c r="I394" s="93">
        <f>SUM('2:7'!I394)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83"/>
        <v>0</v>
      </c>
      <c r="N394" s="31">
        <f t="shared" si="84"/>
        <v>0</v>
      </c>
      <c r="O394" s="93">
        <f>SUM('2:7'!O394)</f>
        <v>0</v>
      </c>
      <c r="P394" s="93">
        <f>SUM('2:7'!P394)</f>
        <v>0</v>
      </c>
      <c r="Q394" s="93">
        <f>SUM('2:7'!Q394)</f>
        <v>0</v>
      </c>
      <c r="R394" s="93">
        <f>SUM('2:7'!R394)</f>
        <v>0</v>
      </c>
      <c r="S394" s="93">
        <f>SUM('2:7'!S394)</f>
        <v>0</v>
      </c>
      <c r="T394" s="93">
        <f>SUM('2:7'!T394)</f>
        <v>0</v>
      </c>
      <c r="U394" s="93">
        <f>SUM('2:7'!U394)</f>
        <v>0</v>
      </c>
      <c r="V394" s="196"/>
      <c r="W394" s="33"/>
      <c r="X394" s="93">
        <f>SUM('2:7'!X394)</f>
        <v>0</v>
      </c>
      <c r="Y394" s="93">
        <f>SUM('2:7'!Y394)</f>
        <v>0</v>
      </c>
      <c r="Z394" s="93">
        <f>SUM('2:7'!Z394)</f>
        <v>0</v>
      </c>
      <c r="AA394" s="93">
        <f>SUM('2:7'!AA394)</f>
        <v>0</v>
      </c>
      <c r="AB394" s="309">
        <v>0.19</v>
      </c>
      <c r="AC394" s="232">
        <f t="shared" si="79"/>
        <v>0</v>
      </c>
      <c r="AD394" s="21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273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SUM('2:7'!G395)</f>
        <v>0</v>
      </c>
      <c r="H395" s="212">
        <f t="shared" si="82"/>
        <v>0</v>
      </c>
      <c r="I395" s="93">
        <f>SUM('2:7'!I395)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83"/>
        <v>0</v>
      </c>
      <c r="N395" s="31"/>
      <c r="O395" s="93">
        <f>SUM('2:7'!O395)</f>
        <v>0</v>
      </c>
      <c r="P395" s="93">
        <f>SUM('2:7'!P395)</f>
        <v>0</v>
      </c>
      <c r="Q395" s="93">
        <f>SUM('2:7'!Q395)</f>
        <v>0</v>
      </c>
      <c r="R395" s="93">
        <f>SUM('2:7'!R395)</f>
        <v>0</v>
      </c>
      <c r="S395" s="93">
        <f>SUM('2:7'!S395)</f>
        <v>0</v>
      </c>
      <c r="T395" s="93">
        <f>SUM('2:7'!T395)</f>
        <v>0</v>
      </c>
      <c r="U395" s="93">
        <f>SUM('2:7'!U395)</f>
        <v>0</v>
      </c>
      <c r="V395" s="196"/>
      <c r="W395" s="33"/>
      <c r="X395" s="93">
        <f>SUM('2:7'!X395)</f>
        <v>0</v>
      </c>
      <c r="Y395" s="93">
        <f>SUM('2:7'!Y395)</f>
        <v>0</v>
      </c>
      <c r="Z395" s="93">
        <f>SUM('2:7'!Z395)</f>
        <v>0</v>
      </c>
      <c r="AA395" s="93">
        <f>SUM('2:7'!AA395)</f>
        <v>0</v>
      </c>
      <c r="AB395" s="312">
        <v>0.94</v>
      </c>
      <c r="AC395" s="232">
        <f t="shared" si="79"/>
        <v>0</v>
      </c>
      <c r="AD395" s="21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273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SUM('2:7'!G396)</f>
        <v>0</v>
      </c>
      <c r="H396" s="212">
        <f t="shared" si="82"/>
        <v>0</v>
      </c>
      <c r="I396" s="93">
        <f>SUM('2:7'!I396)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83"/>
        <v>0</v>
      </c>
      <c r="N396" s="31"/>
      <c r="O396" s="93">
        <f>SUM('2:7'!O396)</f>
        <v>0</v>
      </c>
      <c r="P396" s="93">
        <f>SUM('2:7'!P396)</f>
        <v>0</v>
      </c>
      <c r="Q396" s="93">
        <f>SUM('2:7'!Q396)</f>
        <v>0</v>
      </c>
      <c r="R396" s="93">
        <f>SUM('2:7'!R396)</f>
        <v>0</v>
      </c>
      <c r="S396" s="93">
        <f>SUM('2:7'!S396)</f>
        <v>0</v>
      </c>
      <c r="T396" s="93">
        <f>SUM('2:7'!T396)</f>
        <v>0</v>
      </c>
      <c r="U396" s="93">
        <f>SUM('2:7'!U396)</f>
        <v>0</v>
      </c>
      <c r="V396" s="196"/>
      <c r="W396" s="33"/>
      <c r="X396" s="93">
        <f>SUM('2:7'!X396)</f>
        <v>0</v>
      </c>
      <c r="Y396" s="93">
        <f>SUM('2:7'!Y396)</f>
        <v>0</v>
      </c>
      <c r="Z396" s="93">
        <f>SUM('2:7'!Z396)</f>
        <v>0</v>
      </c>
      <c r="AA396" s="93">
        <f>SUM('2:7'!AA396)</f>
        <v>0</v>
      </c>
      <c r="AB396" s="312">
        <v>0.94</v>
      </c>
      <c r="AC396" s="232">
        <f t="shared" si="79"/>
        <v>0</v>
      </c>
      <c r="AD396" s="21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273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SUM('2:7'!G397)</f>
        <v>0</v>
      </c>
      <c r="H397" s="212">
        <f t="shared" si="82"/>
        <v>0</v>
      </c>
      <c r="I397" s="93">
        <f>SUM('2:7'!I397)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83"/>
        <v>0</v>
      </c>
      <c r="N397" s="31"/>
      <c r="O397" s="93">
        <f>SUM('2:7'!O397)</f>
        <v>0</v>
      </c>
      <c r="P397" s="93">
        <f>SUM('2:7'!P397)</f>
        <v>0</v>
      </c>
      <c r="Q397" s="93">
        <f>SUM('2:7'!Q397)</f>
        <v>0</v>
      </c>
      <c r="R397" s="93">
        <f>SUM('2:7'!R397)</f>
        <v>0</v>
      </c>
      <c r="S397" s="93">
        <f>SUM('2:7'!S397)</f>
        <v>0</v>
      </c>
      <c r="T397" s="93">
        <f>SUM('2:7'!T397)</f>
        <v>0</v>
      </c>
      <c r="U397" s="93">
        <f>SUM('2:7'!U397)</f>
        <v>0</v>
      </c>
      <c r="V397" s="196"/>
      <c r="W397" s="33"/>
      <c r="X397" s="93">
        <f>SUM('2:7'!X397)</f>
        <v>0</v>
      </c>
      <c r="Y397" s="93">
        <f>SUM('2:7'!Y397)</f>
        <v>0</v>
      </c>
      <c r="Z397" s="93">
        <f>SUM('2:7'!Z397)</f>
        <v>0</v>
      </c>
      <c r="AA397" s="93">
        <f>SUM('2:7'!AA397)</f>
        <v>0</v>
      </c>
      <c r="AB397" s="312">
        <v>0.94</v>
      </c>
      <c r="AC397" s="232">
        <f t="shared" si="79"/>
        <v>0</v>
      </c>
      <c r="AD397" s="21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273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SUM('2:7'!G398)</f>
        <v>0</v>
      </c>
      <c r="H398" s="212">
        <f t="shared" si="82"/>
        <v>0</v>
      </c>
      <c r="I398" s="93">
        <f>SUM('2:7'!I398)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83"/>
        <v>0</v>
      </c>
      <c r="N398" s="31"/>
      <c r="O398" s="93">
        <f>SUM('2:7'!O398)</f>
        <v>0</v>
      </c>
      <c r="P398" s="93">
        <f>SUM('2:7'!P398)</f>
        <v>0</v>
      </c>
      <c r="Q398" s="93">
        <f>SUM('2:7'!Q398)</f>
        <v>0</v>
      </c>
      <c r="R398" s="93">
        <f>SUM('2:7'!R398)</f>
        <v>0</v>
      </c>
      <c r="S398" s="93">
        <f>SUM('2:7'!S398)</f>
        <v>0</v>
      </c>
      <c r="T398" s="93">
        <f>SUM('2:7'!T398)</f>
        <v>0</v>
      </c>
      <c r="U398" s="93">
        <f>SUM('2:7'!U398)</f>
        <v>0</v>
      </c>
      <c r="V398" s="196"/>
      <c r="W398" s="33"/>
      <c r="X398" s="93">
        <f>SUM('2:7'!X398)</f>
        <v>0</v>
      </c>
      <c r="Y398" s="93">
        <f>SUM('2:7'!Y398)</f>
        <v>0</v>
      </c>
      <c r="Z398" s="93">
        <f>SUM('2:7'!Z398)</f>
        <v>0</v>
      </c>
      <c r="AA398" s="93">
        <f>SUM('2:7'!AA398)</f>
        <v>0</v>
      </c>
      <c r="AB398" s="312">
        <v>0.94</v>
      </c>
      <c r="AC398" s="232">
        <f t="shared" si="79"/>
        <v>0</v>
      </c>
      <c r="AD398" s="21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27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SUM('2:7'!G399)</f>
        <v>0</v>
      </c>
      <c r="H399" s="212">
        <f t="shared" si="82"/>
        <v>0</v>
      </c>
      <c r="I399" s="93">
        <f>SUM('2:7'!I399)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83"/>
        <v>0</v>
      </c>
      <c r="N399" s="31">
        <f t="shared" ref="N399:N408" si="87">SUM(O399:U399)</f>
        <v>0</v>
      </c>
      <c r="O399" s="93">
        <f>SUM('2:7'!O399)</f>
        <v>0</v>
      </c>
      <c r="P399" s="93">
        <f>SUM('2:7'!P399)</f>
        <v>0</v>
      </c>
      <c r="Q399" s="93">
        <f>SUM('2:7'!Q399)</f>
        <v>0</v>
      </c>
      <c r="R399" s="93">
        <f>SUM('2:7'!R399)</f>
        <v>0</v>
      </c>
      <c r="S399" s="93">
        <f>SUM('2:7'!S399)</f>
        <v>0</v>
      </c>
      <c r="T399" s="93">
        <f>SUM('2:7'!T399)</f>
        <v>0</v>
      </c>
      <c r="U399" s="93">
        <f>SUM('2:7'!U399)</f>
        <v>0</v>
      </c>
      <c r="V399" s="196">
        <f t="shared" ref="V399:V408" si="88">SUM(X399:AA399)</f>
        <v>0</v>
      </c>
      <c r="W399" s="33" t="str">
        <f t="shared" ref="W399:W408" si="89">IF(ISERROR(V399/G399),"",V399/G399)</f>
        <v/>
      </c>
      <c r="X399" s="93">
        <f>SUM('2:7'!X399)</f>
        <v>0</v>
      </c>
      <c r="Y399" s="93">
        <f>SUM('2:7'!Y399)</f>
        <v>0</v>
      </c>
      <c r="Z399" s="93">
        <f>SUM('2:7'!Z399)</f>
        <v>0</v>
      </c>
      <c r="AA399" s="93">
        <f>SUM('2:7'!AA399)</f>
        <v>0</v>
      </c>
      <c r="AB399" s="309">
        <v>0.19</v>
      </c>
      <c r="AC399" s="232">
        <f t="shared" si="79"/>
        <v>0</v>
      </c>
      <c r="AD399" s="21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27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SUM('2:7'!G400)</f>
        <v>0</v>
      </c>
      <c r="H400" s="212">
        <f t="shared" si="82"/>
        <v>0</v>
      </c>
      <c r="I400" s="93">
        <f>SUM('2:7'!I400)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83"/>
        <v>0</v>
      </c>
      <c r="N400" s="31">
        <f t="shared" si="87"/>
        <v>0</v>
      </c>
      <c r="O400" s="93">
        <f>SUM('2:7'!O400)</f>
        <v>0</v>
      </c>
      <c r="P400" s="93">
        <f>SUM('2:7'!P400)</f>
        <v>0</v>
      </c>
      <c r="Q400" s="93">
        <f>SUM('2:7'!Q400)</f>
        <v>0</v>
      </c>
      <c r="R400" s="93">
        <f>SUM('2:7'!R400)</f>
        <v>0</v>
      </c>
      <c r="S400" s="93">
        <f>SUM('2:7'!S400)</f>
        <v>0</v>
      </c>
      <c r="T400" s="93">
        <f>SUM('2:7'!T400)</f>
        <v>0</v>
      </c>
      <c r="U400" s="93">
        <f>SUM('2:7'!U400)</f>
        <v>0</v>
      </c>
      <c r="V400" s="196">
        <f t="shared" si="88"/>
        <v>0</v>
      </c>
      <c r="W400" s="33" t="str">
        <f t="shared" si="89"/>
        <v/>
      </c>
      <c r="X400" s="93">
        <f>SUM('2:7'!X400)</f>
        <v>0</v>
      </c>
      <c r="Y400" s="93">
        <f>SUM('2:7'!Y400)</f>
        <v>0</v>
      </c>
      <c r="Z400" s="93">
        <f>SUM('2:7'!Z400)</f>
        <v>0</v>
      </c>
      <c r="AA400" s="93">
        <f>SUM('2:7'!AA400)</f>
        <v>0</v>
      </c>
      <c r="AB400" s="309">
        <v>0.19</v>
      </c>
      <c r="AC400" s="232">
        <f t="shared" si="79"/>
        <v>0</v>
      </c>
      <c r="AD400" s="21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27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SUM('2:7'!G401)</f>
        <v>0</v>
      </c>
      <c r="H401" s="212">
        <f t="shared" si="82"/>
        <v>0</v>
      </c>
      <c r="I401" s="93">
        <f>SUM('2:7'!I401)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83"/>
        <v>0</v>
      </c>
      <c r="N401" s="31">
        <f t="shared" si="87"/>
        <v>0</v>
      </c>
      <c r="O401" s="93">
        <f>SUM('2:7'!O401)</f>
        <v>0</v>
      </c>
      <c r="P401" s="93">
        <f>SUM('2:7'!P401)</f>
        <v>0</v>
      </c>
      <c r="Q401" s="93">
        <f>SUM('2:7'!Q401)</f>
        <v>0</v>
      </c>
      <c r="R401" s="93">
        <f>SUM('2:7'!R401)</f>
        <v>0</v>
      </c>
      <c r="S401" s="93">
        <f>SUM('2:7'!S401)</f>
        <v>0</v>
      </c>
      <c r="T401" s="93">
        <f>SUM('2:7'!T401)</f>
        <v>0</v>
      </c>
      <c r="U401" s="93">
        <f>SUM('2:7'!U401)</f>
        <v>0</v>
      </c>
      <c r="V401" s="196">
        <f t="shared" si="88"/>
        <v>0</v>
      </c>
      <c r="W401" s="33" t="str">
        <f t="shared" si="89"/>
        <v/>
      </c>
      <c r="X401" s="93">
        <f>SUM('2:7'!X401)</f>
        <v>0</v>
      </c>
      <c r="Y401" s="93">
        <f>SUM('2:7'!Y401)</f>
        <v>0</v>
      </c>
      <c r="Z401" s="93">
        <f>SUM('2:7'!Z401)</f>
        <v>0</v>
      </c>
      <c r="AA401" s="93">
        <f>SUM('2:7'!AA401)</f>
        <v>0</v>
      </c>
      <c r="AB401" s="309">
        <v>0.19</v>
      </c>
      <c r="AC401" s="232">
        <f t="shared" si="79"/>
        <v>0</v>
      </c>
      <c r="AD401" s="21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27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SUM('2:7'!G402)</f>
        <v>0</v>
      </c>
      <c r="H402" s="212">
        <f t="shared" si="82"/>
        <v>0</v>
      </c>
      <c r="I402" s="93">
        <f>SUM('2:7'!I402)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83"/>
        <v>0</v>
      </c>
      <c r="N402" s="31">
        <f t="shared" si="87"/>
        <v>0</v>
      </c>
      <c r="O402" s="93">
        <f>SUM('2:7'!O402)</f>
        <v>0</v>
      </c>
      <c r="P402" s="93">
        <f>SUM('2:7'!P402)</f>
        <v>0</v>
      </c>
      <c r="Q402" s="93">
        <f>SUM('2:7'!Q402)</f>
        <v>0</v>
      </c>
      <c r="R402" s="93">
        <f>SUM('2:7'!R402)</f>
        <v>0</v>
      </c>
      <c r="S402" s="93">
        <f>SUM('2:7'!S402)</f>
        <v>0</v>
      </c>
      <c r="T402" s="93">
        <f>SUM('2:7'!T402)</f>
        <v>0</v>
      </c>
      <c r="U402" s="93">
        <f>SUM('2:7'!U402)</f>
        <v>0</v>
      </c>
      <c r="V402" s="196">
        <f t="shared" si="88"/>
        <v>0</v>
      </c>
      <c r="W402" s="33" t="str">
        <f t="shared" si="89"/>
        <v/>
      </c>
      <c r="X402" s="93">
        <f>SUM('2:7'!X402)</f>
        <v>0</v>
      </c>
      <c r="Y402" s="93">
        <f>SUM('2:7'!Y402)</f>
        <v>0</v>
      </c>
      <c r="Z402" s="93">
        <f>SUM('2:7'!Z402)</f>
        <v>0</v>
      </c>
      <c r="AA402" s="93">
        <f>SUM('2:7'!AA402)</f>
        <v>0</v>
      </c>
      <c r="AB402" s="309">
        <v>0.21</v>
      </c>
      <c r="AC402" s="232">
        <f t="shared" si="79"/>
        <v>0</v>
      </c>
      <c r="AD402" s="21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27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SUM('2:7'!G403)</f>
        <v>0</v>
      </c>
      <c r="H403" s="212">
        <f t="shared" si="82"/>
        <v>0</v>
      </c>
      <c r="I403" s="93">
        <f>SUM('2:7'!I403)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83"/>
        <v>0</v>
      </c>
      <c r="N403" s="31">
        <f t="shared" si="87"/>
        <v>0</v>
      </c>
      <c r="O403" s="93">
        <f>SUM('2:7'!O403)</f>
        <v>0</v>
      </c>
      <c r="P403" s="93">
        <f>SUM('2:7'!P403)</f>
        <v>0</v>
      </c>
      <c r="Q403" s="93">
        <f>SUM('2:7'!Q403)</f>
        <v>0</v>
      </c>
      <c r="R403" s="93">
        <f>SUM('2:7'!R403)</f>
        <v>0</v>
      </c>
      <c r="S403" s="93">
        <f>SUM('2:7'!S403)</f>
        <v>0</v>
      </c>
      <c r="T403" s="93">
        <f>SUM('2:7'!T403)</f>
        <v>0</v>
      </c>
      <c r="U403" s="93">
        <f>SUM('2:7'!U403)</f>
        <v>0</v>
      </c>
      <c r="V403" s="196">
        <f t="shared" si="88"/>
        <v>0</v>
      </c>
      <c r="W403" s="33" t="str">
        <f t="shared" si="89"/>
        <v/>
      </c>
      <c r="X403" s="93">
        <f>SUM('2:7'!X403)</f>
        <v>0</v>
      </c>
      <c r="Y403" s="93">
        <f>SUM('2:7'!Y403)</f>
        <v>0</v>
      </c>
      <c r="Z403" s="93">
        <f>SUM('2:7'!Z403)</f>
        <v>0</v>
      </c>
      <c r="AA403" s="93">
        <f>SUM('2:7'!AA403)</f>
        <v>0</v>
      </c>
      <c r="AB403" s="309">
        <v>0.21</v>
      </c>
      <c r="AC403" s="232">
        <f t="shared" si="79"/>
        <v>0</v>
      </c>
      <c r="AD403" s="217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27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SUM('2:7'!G404)</f>
        <v>0</v>
      </c>
      <c r="H404" s="212">
        <f t="shared" si="82"/>
        <v>0</v>
      </c>
      <c r="I404" s="93">
        <f>SUM('2:7'!I404)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83"/>
        <v>0</v>
      </c>
      <c r="N404" s="31">
        <f t="shared" si="87"/>
        <v>0</v>
      </c>
      <c r="O404" s="93">
        <f>SUM('2:7'!O404)</f>
        <v>0</v>
      </c>
      <c r="P404" s="93">
        <f>SUM('2:7'!P404)</f>
        <v>0</v>
      </c>
      <c r="Q404" s="93">
        <f>SUM('2:7'!Q404)</f>
        <v>0</v>
      </c>
      <c r="R404" s="93">
        <f>SUM('2:7'!R404)</f>
        <v>0</v>
      </c>
      <c r="S404" s="93">
        <f>SUM('2:7'!S404)</f>
        <v>0</v>
      </c>
      <c r="T404" s="93">
        <f>SUM('2:7'!T404)</f>
        <v>0</v>
      </c>
      <c r="U404" s="93">
        <f>SUM('2:7'!U404)</f>
        <v>0</v>
      </c>
      <c r="V404" s="196">
        <f t="shared" si="88"/>
        <v>0</v>
      </c>
      <c r="W404" s="33" t="str">
        <f t="shared" si="89"/>
        <v/>
      </c>
      <c r="X404" s="93">
        <f>SUM('2:7'!X404)</f>
        <v>0</v>
      </c>
      <c r="Y404" s="93">
        <f>SUM('2:7'!Y404)</f>
        <v>0</v>
      </c>
      <c r="Z404" s="93">
        <f>SUM('2:7'!Z404)</f>
        <v>0</v>
      </c>
      <c r="AA404" s="93">
        <f>SUM('2:7'!AA404)</f>
        <v>0</v>
      </c>
      <c r="AB404" s="309">
        <v>0.21</v>
      </c>
      <c r="AC404" s="232">
        <f t="shared" si="79"/>
        <v>0</v>
      </c>
      <c r="AD404" s="21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27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SUM('2:7'!G405)</f>
        <v>0</v>
      </c>
      <c r="H405" s="212">
        <f t="shared" si="82"/>
        <v>0</v>
      </c>
      <c r="I405" s="93">
        <f>SUM('2:7'!I405)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83"/>
        <v>0</v>
      </c>
      <c r="N405" s="31">
        <f t="shared" si="87"/>
        <v>0</v>
      </c>
      <c r="O405" s="93">
        <f>SUM('2:7'!O405)</f>
        <v>0</v>
      </c>
      <c r="P405" s="93">
        <f>SUM('2:7'!P405)</f>
        <v>0</v>
      </c>
      <c r="Q405" s="93">
        <f>SUM('2:7'!Q405)</f>
        <v>0</v>
      </c>
      <c r="R405" s="93">
        <f>SUM('2:7'!R405)</f>
        <v>0</v>
      </c>
      <c r="S405" s="93">
        <f>SUM('2:7'!S405)</f>
        <v>0</v>
      </c>
      <c r="T405" s="93">
        <f>SUM('2:7'!T405)</f>
        <v>0</v>
      </c>
      <c r="U405" s="93">
        <f>SUM('2:7'!U405)</f>
        <v>0</v>
      </c>
      <c r="V405" s="196">
        <f t="shared" si="88"/>
        <v>0</v>
      </c>
      <c r="W405" s="33" t="str">
        <f t="shared" si="89"/>
        <v/>
      </c>
      <c r="X405" s="93">
        <f>SUM('2:7'!X405)</f>
        <v>0</v>
      </c>
      <c r="Y405" s="93">
        <f>SUM('2:7'!Y405)</f>
        <v>0</v>
      </c>
      <c r="Z405" s="93">
        <f>SUM('2:7'!Z405)</f>
        <v>0</v>
      </c>
      <c r="AA405" s="93">
        <f>SUM('2:7'!AA405)</f>
        <v>0</v>
      </c>
      <c r="AB405" s="309">
        <v>0.21</v>
      </c>
      <c r="AC405" s="232">
        <f t="shared" si="79"/>
        <v>0</v>
      </c>
      <c r="AD405" s="21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27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SUM('2:7'!G406)</f>
        <v>0</v>
      </c>
      <c r="H406" s="212">
        <f t="shared" si="82"/>
        <v>0</v>
      </c>
      <c r="I406" s="93">
        <f>SUM('2:7'!I406)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83"/>
        <v>0</v>
      </c>
      <c r="N406" s="31">
        <f t="shared" si="87"/>
        <v>0</v>
      </c>
      <c r="O406" s="93">
        <f>SUM('2:7'!O406)</f>
        <v>0</v>
      </c>
      <c r="P406" s="93">
        <f>SUM('2:7'!P406)</f>
        <v>0</v>
      </c>
      <c r="Q406" s="93">
        <f>SUM('2:7'!Q406)</f>
        <v>0</v>
      </c>
      <c r="R406" s="93">
        <f>SUM('2:7'!R406)</f>
        <v>0</v>
      </c>
      <c r="S406" s="93">
        <f>SUM('2:7'!S406)</f>
        <v>0</v>
      </c>
      <c r="T406" s="93">
        <f>SUM('2:7'!T406)</f>
        <v>0</v>
      </c>
      <c r="U406" s="93">
        <f>SUM('2:7'!U406)</f>
        <v>0</v>
      </c>
      <c r="V406" s="196">
        <f t="shared" si="88"/>
        <v>0</v>
      </c>
      <c r="W406" s="33" t="str">
        <f t="shared" si="89"/>
        <v/>
      </c>
      <c r="X406" s="93">
        <f>SUM('2:7'!X406)</f>
        <v>0</v>
      </c>
      <c r="Y406" s="93">
        <f>SUM('2:7'!Y406)</f>
        <v>0</v>
      </c>
      <c r="Z406" s="93">
        <f>SUM('2:7'!Z406)</f>
        <v>0</v>
      </c>
      <c r="AA406" s="93">
        <f>SUM('2:7'!AA406)</f>
        <v>0</v>
      </c>
      <c r="AB406" s="309">
        <v>0.21</v>
      </c>
      <c r="AC406" s="232">
        <f t="shared" si="79"/>
        <v>0</v>
      </c>
      <c r="AD406" s="21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27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SUM('2:7'!G407)</f>
        <v>0</v>
      </c>
      <c r="H407" s="212">
        <f t="shared" si="82"/>
        <v>0</v>
      </c>
      <c r="I407" s="93">
        <f>SUM('2:7'!I407)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83"/>
        <v>0</v>
      </c>
      <c r="N407" s="31">
        <f t="shared" si="87"/>
        <v>0</v>
      </c>
      <c r="O407" s="93">
        <f>SUM('2:7'!O407)</f>
        <v>0</v>
      </c>
      <c r="P407" s="93">
        <f>SUM('2:7'!P407)</f>
        <v>0</v>
      </c>
      <c r="Q407" s="93">
        <f>SUM('2:7'!Q407)</f>
        <v>0</v>
      </c>
      <c r="R407" s="93">
        <f>SUM('2:7'!R407)</f>
        <v>0</v>
      </c>
      <c r="S407" s="93">
        <f>SUM('2:7'!S407)</f>
        <v>0</v>
      </c>
      <c r="T407" s="93">
        <f>SUM('2:7'!T407)</f>
        <v>0</v>
      </c>
      <c r="U407" s="93">
        <f>SUM('2:7'!U407)</f>
        <v>0</v>
      </c>
      <c r="V407" s="196">
        <f t="shared" si="88"/>
        <v>0</v>
      </c>
      <c r="W407" s="33" t="str">
        <f t="shared" si="89"/>
        <v/>
      </c>
      <c r="X407" s="93">
        <f>SUM('2:7'!X407)</f>
        <v>0</v>
      </c>
      <c r="Y407" s="93">
        <f>SUM('2:7'!Y407)</f>
        <v>0</v>
      </c>
      <c r="Z407" s="93">
        <f>SUM('2:7'!Z407)</f>
        <v>0</v>
      </c>
      <c r="AA407" s="93">
        <f>SUM('2:7'!AA407)</f>
        <v>0</v>
      </c>
      <c r="AB407" s="309">
        <v>0.21</v>
      </c>
      <c r="AC407" s="232">
        <f t="shared" si="79"/>
        <v>0</v>
      </c>
      <c r="AD407" s="217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27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SUM('2:7'!G408)</f>
        <v>0</v>
      </c>
      <c r="H408" s="212">
        <f t="shared" si="82"/>
        <v>0</v>
      </c>
      <c r="I408" s="93">
        <f>SUM('2:7'!I408)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83"/>
        <v>0</v>
      </c>
      <c r="N408" s="31">
        <f t="shared" si="87"/>
        <v>0</v>
      </c>
      <c r="O408" s="93">
        <f>SUM('2:7'!O408)</f>
        <v>0</v>
      </c>
      <c r="P408" s="93">
        <f>SUM('2:7'!P408)</f>
        <v>0</v>
      </c>
      <c r="Q408" s="93">
        <f>SUM('2:7'!Q408)</f>
        <v>0</v>
      </c>
      <c r="R408" s="93">
        <f>SUM('2:7'!R408)</f>
        <v>0</v>
      </c>
      <c r="S408" s="93">
        <f>SUM('2:7'!S408)</f>
        <v>0</v>
      </c>
      <c r="T408" s="93">
        <f>SUM('2:7'!T408)</f>
        <v>0</v>
      </c>
      <c r="U408" s="93">
        <f>SUM('2:7'!U408)</f>
        <v>0</v>
      </c>
      <c r="V408" s="196">
        <f t="shared" si="88"/>
        <v>0</v>
      </c>
      <c r="W408" s="33" t="str">
        <f t="shared" si="89"/>
        <v/>
      </c>
      <c r="X408" s="93">
        <f>SUM('2:7'!X408)</f>
        <v>0</v>
      </c>
      <c r="Y408" s="93">
        <f>SUM('2:7'!Y408)</f>
        <v>0</v>
      </c>
      <c r="Z408" s="93">
        <f>SUM('2:7'!Z408)</f>
        <v>0</v>
      </c>
      <c r="AA408" s="93">
        <f>SUM('2:7'!AA408)</f>
        <v>0</v>
      </c>
      <c r="AB408" s="309">
        <v>0.21</v>
      </c>
      <c r="AC408" s="232">
        <f t="shared" si="79"/>
        <v>0</v>
      </c>
      <c r="AD408" s="21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270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/>
      <c r="H409" s="212">
        <f t="shared" si="82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309">
        <v>0.21</v>
      </c>
      <c r="AC409" s="232">
        <f t="shared" si="79"/>
        <v>0</v>
      </c>
      <c r="AD409" s="21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270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SUM('2:7'!G410)</f>
        <v>0</v>
      </c>
      <c r="H410" s="212">
        <f t="shared" si="82"/>
        <v>0</v>
      </c>
      <c r="I410" s="93">
        <f>SUM('2:7'!I410)</f>
        <v>0</v>
      </c>
      <c r="J410" s="31"/>
      <c r="K410" s="35"/>
      <c r="L410" s="87">
        <v>50</v>
      </c>
      <c r="M410" s="36"/>
      <c r="N410" s="31"/>
      <c r="O410" s="93">
        <f>SUM('2:7'!O410)</f>
        <v>0</v>
      </c>
      <c r="P410" s="93">
        <f>SUM('2:7'!P410)</f>
        <v>0</v>
      </c>
      <c r="Q410" s="93">
        <f>SUM('2:7'!Q410)</f>
        <v>0</v>
      </c>
      <c r="R410" s="93">
        <f>SUM('2:7'!R410)</f>
        <v>0</v>
      </c>
      <c r="S410" s="93">
        <f>SUM('2:7'!S410)</f>
        <v>0</v>
      </c>
      <c r="T410" s="93">
        <f>SUM('2:7'!T410)</f>
        <v>0</v>
      </c>
      <c r="U410" s="93">
        <f>SUM('2:7'!U410)</f>
        <v>0</v>
      </c>
      <c r="V410" s="196"/>
      <c r="W410" s="33"/>
      <c r="X410" s="93">
        <f>SUM('2:7'!X410)</f>
        <v>0</v>
      </c>
      <c r="Y410" s="93">
        <f>SUM('2:7'!Y410)</f>
        <v>0</v>
      </c>
      <c r="Z410" s="93">
        <f>SUM('2:7'!Z410)</f>
        <v>0</v>
      </c>
      <c r="AA410" s="93">
        <f>SUM('2:7'!AA410)</f>
        <v>0</v>
      </c>
      <c r="AB410" s="312">
        <v>0.21</v>
      </c>
      <c r="AC410" s="232">
        <f t="shared" si="79"/>
        <v>0</v>
      </c>
      <c r="AD410" s="21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27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SUM('2:7'!G411)</f>
        <v>0</v>
      </c>
      <c r="H411" s="212">
        <f t="shared" si="82"/>
        <v>0</v>
      </c>
      <c r="I411" s="93">
        <f>SUM('2:7'!I411)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SUM('2:7'!O411)</f>
        <v>0</v>
      </c>
      <c r="P411" s="93">
        <f>SUM('2:7'!P411)</f>
        <v>0</v>
      </c>
      <c r="Q411" s="93">
        <f>SUM('2:7'!Q411)</f>
        <v>0</v>
      </c>
      <c r="R411" s="93">
        <f>SUM('2:7'!R411)</f>
        <v>0</v>
      </c>
      <c r="S411" s="93">
        <f>SUM('2:7'!S411)</f>
        <v>0</v>
      </c>
      <c r="T411" s="93">
        <f>SUM('2:7'!T411)</f>
        <v>0</v>
      </c>
      <c r="U411" s="93">
        <f>SUM('2:7'!U411)</f>
        <v>0</v>
      </c>
      <c r="V411" s="196">
        <f>SUM(X411:AA411)</f>
        <v>0</v>
      </c>
      <c r="W411" s="33" t="str">
        <f>IF(ISERROR(V411/G411),"",V411/G411)</f>
        <v/>
      </c>
      <c r="X411" s="93">
        <f>SUM('2:7'!X411)</f>
        <v>0</v>
      </c>
      <c r="Y411" s="93">
        <f>SUM('2:7'!Y411)</f>
        <v>0</v>
      </c>
      <c r="Z411" s="93">
        <f>SUM('2:7'!Z411)</f>
        <v>0</v>
      </c>
      <c r="AA411" s="93">
        <f>SUM('2:7'!AA411)</f>
        <v>0</v>
      </c>
      <c r="AB411" s="309">
        <v>0.49</v>
      </c>
      <c r="AC411" s="232">
        <f t="shared" si="79"/>
        <v>0</v>
      </c>
      <c r="AD411" s="21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27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SUM('2:7'!G412)</f>
        <v>0</v>
      </c>
      <c r="H412" s="212">
        <f t="shared" si="82"/>
        <v>0</v>
      </c>
      <c r="I412" s="93">
        <f>SUM('2:7'!I412)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SUM('2:7'!O412)</f>
        <v>0</v>
      </c>
      <c r="P412" s="93">
        <f>SUM('2:7'!P412)</f>
        <v>0</v>
      </c>
      <c r="Q412" s="93">
        <f>SUM('2:7'!Q412)</f>
        <v>0</v>
      </c>
      <c r="R412" s="93">
        <f>SUM('2:7'!R412)</f>
        <v>0</v>
      </c>
      <c r="S412" s="93">
        <f>SUM('2:7'!S412)</f>
        <v>0</v>
      </c>
      <c r="T412" s="93">
        <f>SUM('2:7'!T412)</f>
        <v>0</v>
      </c>
      <c r="U412" s="93">
        <f>SUM('2:7'!U412)</f>
        <v>0</v>
      </c>
      <c r="V412" s="196">
        <f>SUM(X412:AA412)</f>
        <v>0</v>
      </c>
      <c r="W412" s="33" t="str">
        <f>IF(ISERROR(V412/G412),"",V412/G412)</f>
        <v/>
      </c>
      <c r="X412" s="93">
        <f>SUM('2:7'!X412)</f>
        <v>0</v>
      </c>
      <c r="Y412" s="93">
        <f>SUM('2:7'!Y412)</f>
        <v>0</v>
      </c>
      <c r="Z412" s="93">
        <f>SUM('2:7'!Z412)</f>
        <v>0</v>
      </c>
      <c r="AA412" s="93">
        <f>SUM('2:7'!AA412)</f>
        <v>0</v>
      </c>
      <c r="AB412" s="309">
        <v>0.49</v>
      </c>
      <c r="AC412" s="232">
        <f t="shared" si="79"/>
        <v>0</v>
      </c>
      <c r="AD412" s="217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270"/>
      <c r="B413" s="182" t="s">
        <v>360</v>
      </c>
      <c r="C413" s="177" t="s">
        <v>361</v>
      </c>
      <c r="D413" s="17"/>
      <c r="E413" s="17"/>
      <c r="F413" s="6"/>
      <c r="G413" s="93">
        <f>SUM('2:7'!G413)</f>
        <v>0</v>
      </c>
      <c r="H413" s="212">
        <f t="shared" si="82"/>
        <v>0</v>
      </c>
      <c r="I413" s="93">
        <f>SUM('2:7'!I413)</f>
        <v>0</v>
      </c>
      <c r="J413" s="31"/>
      <c r="K413" s="35"/>
      <c r="L413" s="87"/>
      <c r="M413" s="36"/>
      <c r="N413" s="31"/>
      <c r="O413" s="93">
        <f>SUM('2:7'!O413)</f>
        <v>0</v>
      </c>
      <c r="P413" s="93">
        <f>SUM('2:7'!P413)</f>
        <v>0</v>
      </c>
      <c r="Q413" s="93">
        <f>SUM('2:7'!Q413)</f>
        <v>0</v>
      </c>
      <c r="R413" s="93">
        <f>SUM('2:7'!R413)</f>
        <v>0</v>
      </c>
      <c r="S413" s="93">
        <f>SUM('2:7'!S413)</f>
        <v>0</v>
      </c>
      <c r="T413" s="93">
        <f>SUM('2:7'!T413)</f>
        <v>0</v>
      </c>
      <c r="U413" s="93">
        <f>SUM('2:7'!U413)</f>
        <v>0</v>
      </c>
      <c r="V413" s="196"/>
      <c r="W413" s="33"/>
      <c r="X413" s="93">
        <f>SUM('2:7'!X413)</f>
        <v>0</v>
      </c>
      <c r="Y413" s="93">
        <f>SUM('2:7'!Y413)</f>
        <v>0</v>
      </c>
      <c r="Z413" s="93">
        <f>SUM('2:7'!Z413)</f>
        <v>0</v>
      </c>
      <c r="AA413" s="93">
        <f>SUM('2:7'!AA413)</f>
        <v>0</v>
      </c>
      <c r="AB413" s="309"/>
      <c r="AC413" s="232">
        <f t="shared" si="79"/>
        <v>0</v>
      </c>
      <c r="AD413" s="217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27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SUM('2:7'!G414)</f>
        <v>0</v>
      </c>
      <c r="H414" s="212">
        <f t="shared" si="82"/>
        <v>0</v>
      </c>
      <c r="I414" s="93">
        <f>SUM('2:7'!I414)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90">IF(ISERROR(I414-K414),"",I414-K414)</f>
        <v/>
      </c>
      <c r="N414" s="31">
        <f>SUM(O414:U414)</f>
        <v>0</v>
      </c>
      <c r="O414" s="93">
        <f>SUM('2:7'!O414)</f>
        <v>0</v>
      </c>
      <c r="P414" s="93">
        <f>SUM('2:7'!P414)</f>
        <v>0</v>
      </c>
      <c r="Q414" s="93">
        <f>SUM('2:7'!Q414)</f>
        <v>0</v>
      </c>
      <c r="R414" s="93">
        <f>SUM('2:7'!R414)</f>
        <v>0</v>
      </c>
      <c r="S414" s="93">
        <f>SUM('2:7'!S414)</f>
        <v>0</v>
      </c>
      <c r="T414" s="93">
        <f>SUM('2:7'!T414)</f>
        <v>0</v>
      </c>
      <c r="U414" s="93">
        <f>SUM('2:7'!U414)</f>
        <v>0</v>
      </c>
      <c r="V414" s="196">
        <f>SUM(X414:AA414)</f>
        <v>0</v>
      </c>
      <c r="W414" s="33" t="str">
        <f>IF(ISERROR(V414/G414),"",V414/G414)</f>
        <v/>
      </c>
      <c r="X414" s="93">
        <f>SUM('2:7'!X414)</f>
        <v>0</v>
      </c>
      <c r="Y414" s="93">
        <f>SUM('2:7'!Y414)</f>
        <v>0</v>
      </c>
      <c r="Z414" s="93">
        <f>SUM('2:7'!Z414)</f>
        <v>0</v>
      </c>
      <c r="AA414" s="93">
        <f>SUM('2:7'!AA414)</f>
        <v>0</v>
      </c>
      <c r="AB414" s="309">
        <v>0.43</v>
      </c>
      <c r="AC414" s="232">
        <f t="shared" si="79"/>
        <v>0</v>
      </c>
      <c r="AD414" s="217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27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SUM('2:7'!G415)</f>
        <v>0</v>
      </c>
      <c r="H415" s="212">
        <f t="shared" si="82"/>
        <v>0</v>
      </c>
      <c r="I415" s="93">
        <f>SUM('2:7'!I415)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90"/>
        <v/>
      </c>
      <c r="N415" s="31">
        <f>SUM(O415:U415)</f>
        <v>0</v>
      </c>
      <c r="O415" s="93">
        <f>SUM('2:7'!O415)</f>
        <v>0</v>
      </c>
      <c r="P415" s="93">
        <f>SUM('2:7'!P415)</f>
        <v>0</v>
      </c>
      <c r="Q415" s="93">
        <f>SUM('2:7'!Q415)</f>
        <v>0</v>
      </c>
      <c r="R415" s="93">
        <f>SUM('2:7'!R415)</f>
        <v>0</v>
      </c>
      <c r="S415" s="93">
        <f>SUM('2:7'!S415)</f>
        <v>0</v>
      </c>
      <c r="T415" s="93">
        <f>SUM('2:7'!T415)</f>
        <v>0</v>
      </c>
      <c r="U415" s="93">
        <f>SUM('2:7'!U415)</f>
        <v>0</v>
      </c>
      <c r="V415" s="196">
        <f>SUM(X415:AA415)</f>
        <v>0</v>
      </c>
      <c r="W415" s="33" t="str">
        <f>IF(ISERROR(V415/G415),"",V415/G415)</f>
        <v/>
      </c>
      <c r="X415" s="93">
        <f>SUM('2:7'!X415)</f>
        <v>0</v>
      </c>
      <c r="Y415" s="93">
        <f>SUM('2:7'!Y415)</f>
        <v>0</v>
      </c>
      <c r="Z415" s="93">
        <f>SUM('2:7'!Z415)</f>
        <v>0</v>
      </c>
      <c r="AA415" s="93">
        <f>SUM('2:7'!AA415)</f>
        <v>0</v>
      </c>
      <c r="AB415" s="309">
        <v>0.43</v>
      </c>
      <c r="AC415" s="232">
        <f t="shared" ref="AC415:AC480" si="91">AB415*G415</f>
        <v>0</v>
      </c>
      <c r="AD415" s="217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27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SUM('2:7'!G416)</f>
        <v>0</v>
      </c>
      <c r="H416" s="212">
        <f t="shared" si="82"/>
        <v>0</v>
      </c>
      <c r="I416" s="93">
        <f>SUM('2:7'!I416)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90"/>
        <v/>
      </c>
      <c r="N416" s="31">
        <f>SUM(O416:U416)</f>
        <v>0</v>
      </c>
      <c r="O416" s="93">
        <f>SUM('2:7'!O416)</f>
        <v>0</v>
      </c>
      <c r="P416" s="93">
        <f>SUM('2:7'!P416)</f>
        <v>0</v>
      </c>
      <c r="Q416" s="93">
        <f>SUM('2:7'!Q416)</f>
        <v>0</v>
      </c>
      <c r="R416" s="93">
        <f>SUM('2:7'!R416)</f>
        <v>0</v>
      </c>
      <c r="S416" s="93">
        <f>SUM('2:7'!S416)</f>
        <v>0</v>
      </c>
      <c r="T416" s="93">
        <f>SUM('2:7'!T416)</f>
        <v>0</v>
      </c>
      <c r="U416" s="93">
        <f>SUM('2:7'!U416)</f>
        <v>0</v>
      </c>
      <c r="V416" s="196">
        <f>SUM(X416:AA416)</f>
        <v>0</v>
      </c>
      <c r="W416" s="33" t="str">
        <f>IF(ISERROR(V416/G416),"",V416/G416)</f>
        <v/>
      </c>
      <c r="X416" s="93">
        <f>SUM('2:7'!X416)</f>
        <v>0</v>
      </c>
      <c r="Y416" s="93">
        <f>SUM('2:7'!Y416)</f>
        <v>0</v>
      </c>
      <c r="Z416" s="93">
        <f>SUM('2:7'!Z416)</f>
        <v>0</v>
      </c>
      <c r="AA416" s="93">
        <f>SUM('2:7'!AA416)</f>
        <v>0</v>
      </c>
      <c r="AB416" s="309">
        <v>0.43</v>
      </c>
      <c r="AC416" s="232">
        <f t="shared" si="91"/>
        <v>0</v>
      </c>
      <c r="AD416" s="217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27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SUM('2:7'!G417)</f>
        <v>0</v>
      </c>
      <c r="H417" s="212">
        <f t="shared" si="82"/>
        <v>0</v>
      </c>
      <c r="I417" s="93">
        <f>SUM('2:7'!I417)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90"/>
        <v/>
      </c>
      <c r="N417" s="31">
        <f>SUM(O417:U417)</f>
        <v>0</v>
      </c>
      <c r="O417" s="93">
        <f>SUM('2:7'!O417)</f>
        <v>0</v>
      </c>
      <c r="P417" s="93">
        <f>SUM('2:7'!P417)</f>
        <v>0</v>
      </c>
      <c r="Q417" s="93">
        <f>SUM('2:7'!Q417)</f>
        <v>0</v>
      </c>
      <c r="R417" s="93">
        <f>SUM('2:7'!R417)</f>
        <v>0</v>
      </c>
      <c r="S417" s="93">
        <f>SUM('2:7'!S417)</f>
        <v>0</v>
      </c>
      <c r="T417" s="93">
        <f>SUM('2:7'!T417)</f>
        <v>0</v>
      </c>
      <c r="U417" s="93">
        <f>SUM('2:7'!U417)</f>
        <v>0</v>
      </c>
      <c r="V417" s="196">
        <f>SUM(X417:AA417)</f>
        <v>0</v>
      </c>
      <c r="W417" s="33" t="str">
        <f>IF(ISERROR(V417/G417),"",V417/G417)</f>
        <v/>
      </c>
      <c r="X417" s="93">
        <f>SUM('2:7'!X417)</f>
        <v>0</v>
      </c>
      <c r="Y417" s="93">
        <f>SUM('2:7'!Y417)</f>
        <v>0</v>
      </c>
      <c r="Z417" s="93">
        <f>SUM('2:7'!Z417)</f>
        <v>0</v>
      </c>
      <c r="AA417" s="93">
        <f>SUM('2:7'!AA417)</f>
        <v>0</v>
      </c>
      <c r="AB417" s="309">
        <v>0.43</v>
      </c>
      <c r="AC417" s="232">
        <f t="shared" si="91"/>
        <v>0</v>
      </c>
      <c r="AD417" s="217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72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SUM('2:7'!G418)</f>
        <v>0</v>
      </c>
      <c r="H418" s="212">
        <f t="shared" si="82"/>
        <v>0</v>
      </c>
      <c r="I418" s="93">
        <f>SUM('2:7'!I418)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90"/>
        <v>0</v>
      </c>
      <c r="N418" s="31"/>
      <c r="O418" s="93">
        <f>SUM('2:7'!O418)</f>
        <v>0</v>
      </c>
      <c r="P418" s="93">
        <f>SUM('2:7'!P418)</f>
        <v>0</v>
      </c>
      <c r="Q418" s="93">
        <f>SUM('2:7'!Q418)</f>
        <v>0</v>
      </c>
      <c r="R418" s="93">
        <f>SUM('2:7'!R418)</f>
        <v>0</v>
      </c>
      <c r="S418" s="93">
        <f>SUM('2:7'!S418)</f>
        <v>0</v>
      </c>
      <c r="T418" s="93">
        <f>SUM('2:7'!T418)</f>
        <v>0</v>
      </c>
      <c r="U418" s="93">
        <f>SUM('2:7'!U418)</f>
        <v>0</v>
      </c>
      <c r="V418" s="196"/>
      <c r="W418" s="33"/>
      <c r="X418" s="93">
        <f>SUM('2:7'!X418)</f>
        <v>0</v>
      </c>
      <c r="Y418" s="93">
        <f>SUM('2:7'!Y418)</f>
        <v>0</v>
      </c>
      <c r="Z418" s="93">
        <f>SUM('2:7'!Z418)</f>
        <v>0</v>
      </c>
      <c r="AA418" s="93">
        <f>SUM('2:7'!AA418)</f>
        <v>0</v>
      </c>
      <c r="AB418" s="309">
        <v>0.43</v>
      </c>
      <c r="AC418" s="232">
        <f t="shared" si="91"/>
        <v>0</v>
      </c>
      <c r="AD418" s="217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72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SUM('2:7'!G419)</f>
        <v>0</v>
      </c>
      <c r="H419" s="212">
        <f t="shared" si="82"/>
        <v>0</v>
      </c>
      <c r="I419" s="93">
        <f>SUM('2:7'!I419)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90"/>
        <v>0</v>
      </c>
      <c r="N419" s="31"/>
      <c r="O419" s="93">
        <f>SUM('2:7'!O419)</f>
        <v>0</v>
      </c>
      <c r="P419" s="93">
        <f>SUM('2:7'!P419)</f>
        <v>0</v>
      </c>
      <c r="Q419" s="93">
        <f>SUM('2:7'!Q419)</f>
        <v>0</v>
      </c>
      <c r="R419" s="93">
        <f>SUM('2:7'!R419)</f>
        <v>0</v>
      </c>
      <c r="S419" s="93">
        <f>SUM('2:7'!S419)</f>
        <v>0</v>
      </c>
      <c r="T419" s="93">
        <f>SUM('2:7'!T419)</f>
        <v>0</v>
      </c>
      <c r="U419" s="93">
        <f>SUM('2:7'!U419)</f>
        <v>0</v>
      </c>
      <c r="V419" s="196"/>
      <c r="W419" s="33"/>
      <c r="X419" s="93">
        <f>SUM('2:7'!X419)</f>
        <v>0</v>
      </c>
      <c r="Y419" s="93">
        <f>SUM('2:7'!Y419)</f>
        <v>0</v>
      </c>
      <c r="Z419" s="93">
        <f>SUM('2:7'!Z419)</f>
        <v>0</v>
      </c>
      <c r="AA419" s="93">
        <f>SUM('2:7'!AA419)</f>
        <v>0</v>
      </c>
      <c r="AB419" s="309">
        <v>0.43</v>
      </c>
      <c r="AC419" s="232">
        <f t="shared" si="91"/>
        <v>0</v>
      </c>
      <c r="AD419" s="217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72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SUM('2:7'!G420)</f>
        <v>0</v>
      </c>
      <c r="H420" s="212">
        <f t="shared" si="82"/>
        <v>0</v>
      </c>
      <c r="I420" s="93">
        <f>SUM('2:7'!I420)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90"/>
        <v>0</v>
      </c>
      <c r="N420" s="31"/>
      <c r="O420" s="93">
        <f>SUM('2:7'!O420)</f>
        <v>0</v>
      </c>
      <c r="P420" s="93">
        <f>SUM('2:7'!P420)</f>
        <v>0</v>
      </c>
      <c r="Q420" s="93">
        <f>SUM('2:7'!Q420)</f>
        <v>0</v>
      </c>
      <c r="R420" s="93">
        <f>SUM('2:7'!R420)</f>
        <v>0</v>
      </c>
      <c r="S420" s="93">
        <f>SUM('2:7'!S420)</f>
        <v>0</v>
      </c>
      <c r="T420" s="93">
        <f>SUM('2:7'!T420)</f>
        <v>0</v>
      </c>
      <c r="U420" s="93">
        <f>SUM('2:7'!U420)</f>
        <v>0</v>
      </c>
      <c r="V420" s="196"/>
      <c r="W420" s="33"/>
      <c r="X420" s="93">
        <f>SUM('2:7'!X420)</f>
        <v>0</v>
      </c>
      <c r="Y420" s="93">
        <f>SUM('2:7'!Y420)</f>
        <v>0</v>
      </c>
      <c r="Z420" s="93">
        <f>SUM('2:7'!Z420)</f>
        <v>0</v>
      </c>
      <c r="AA420" s="93">
        <f>SUM('2:7'!AA420)</f>
        <v>0</v>
      </c>
      <c r="AB420" s="309">
        <v>0.43</v>
      </c>
      <c r="AC420" s="232">
        <f t="shared" si="91"/>
        <v>0</v>
      </c>
      <c r="AD420" s="217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72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SUM('2:7'!G421)</f>
        <v>0</v>
      </c>
      <c r="H421" s="212">
        <f t="shared" si="82"/>
        <v>0</v>
      </c>
      <c r="I421" s="93">
        <f>SUM('2:7'!I421)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90"/>
        <v>0</v>
      </c>
      <c r="N421" s="31"/>
      <c r="O421" s="93">
        <f>SUM('2:7'!O421)</f>
        <v>0</v>
      </c>
      <c r="P421" s="93">
        <f>SUM('2:7'!P421)</f>
        <v>0</v>
      </c>
      <c r="Q421" s="93">
        <f>SUM('2:7'!Q421)</f>
        <v>0</v>
      </c>
      <c r="R421" s="93">
        <f>SUM('2:7'!R421)</f>
        <v>0</v>
      </c>
      <c r="S421" s="93">
        <f>SUM('2:7'!S421)</f>
        <v>0</v>
      </c>
      <c r="T421" s="93">
        <f>SUM('2:7'!T421)</f>
        <v>0</v>
      </c>
      <c r="U421" s="93">
        <f>SUM('2:7'!U421)</f>
        <v>0</v>
      </c>
      <c r="V421" s="196"/>
      <c r="W421" s="33"/>
      <c r="X421" s="93">
        <f>SUM('2:7'!X421)</f>
        <v>0</v>
      </c>
      <c r="Y421" s="93">
        <f>SUM('2:7'!Y421)</f>
        <v>0</v>
      </c>
      <c r="Z421" s="93">
        <f>SUM('2:7'!Z421)</f>
        <v>0</v>
      </c>
      <c r="AA421" s="93">
        <f>SUM('2:7'!AA421)</f>
        <v>0</v>
      </c>
      <c r="AB421" s="309">
        <v>0.43</v>
      </c>
      <c r="AC421" s="232">
        <f t="shared" si="91"/>
        <v>0</v>
      </c>
      <c r="AD421" s="217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72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SUM('2:7'!G422)</f>
        <v>0</v>
      </c>
      <c r="H422" s="212">
        <f t="shared" si="82"/>
        <v>0</v>
      </c>
      <c r="I422" s="93">
        <f>SUM('2:7'!I422)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90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312">
        <v>0.69</v>
      </c>
      <c r="AC422" s="232">
        <f t="shared" si="91"/>
        <v>0</v>
      </c>
      <c r="AD422" s="217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72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SUM('2:7'!G423)</f>
        <v>0</v>
      </c>
      <c r="H423" s="212">
        <f t="shared" si="82"/>
        <v>0</v>
      </c>
      <c r="I423" s="93">
        <f>SUM('2:7'!I423)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90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312">
        <v>0.69</v>
      </c>
      <c r="AC423" s="232">
        <f t="shared" si="91"/>
        <v>0</v>
      </c>
      <c r="AD423" s="21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72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SUM('2:7'!G424)</f>
        <v>0</v>
      </c>
      <c r="H424" s="212">
        <f t="shared" si="82"/>
        <v>0</v>
      </c>
      <c r="I424" s="93">
        <f>SUM('2:7'!I424)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90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312">
        <v>0.69</v>
      </c>
      <c r="AC424" s="232">
        <f t="shared" si="91"/>
        <v>0</v>
      </c>
      <c r="AD424" s="21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7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SUM('2:7'!G425)</f>
        <v>0</v>
      </c>
      <c r="H425" s="212">
        <f t="shared" si="82"/>
        <v>0</v>
      </c>
      <c r="I425" s="93">
        <f>SUM('2:7'!I425)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90"/>
        <v>0</v>
      </c>
      <c r="N425" s="31"/>
      <c r="O425" s="93">
        <f>SUM('2:7'!O425)</f>
        <v>0</v>
      </c>
      <c r="P425" s="93">
        <f>SUM('2:7'!P425)</f>
        <v>0</v>
      </c>
      <c r="Q425" s="93">
        <f>SUM('2:7'!Q425)</f>
        <v>0</v>
      </c>
      <c r="R425" s="93">
        <f>SUM('2:7'!R425)</f>
        <v>0</v>
      </c>
      <c r="S425" s="93">
        <f>SUM('2:7'!S425)</f>
        <v>0</v>
      </c>
      <c r="T425" s="93">
        <f>SUM('2:7'!T425)</f>
        <v>0</v>
      </c>
      <c r="U425" s="93">
        <f>SUM('2:7'!U425)</f>
        <v>0</v>
      </c>
      <c r="V425" s="196"/>
      <c r="W425" s="33"/>
      <c r="X425" s="93">
        <f>SUM('2:7'!X425)</f>
        <v>0</v>
      </c>
      <c r="Y425" s="93">
        <f>SUM('2:7'!Y425)</f>
        <v>0</v>
      </c>
      <c r="Z425" s="93">
        <f>SUM('2:7'!Z425)</f>
        <v>0</v>
      </c>
      <c r="AA425" s="93">
        <f>SUM('2:7'!AA425)</f>
        <v>0</v>
      </c>
      <c r="AB425" s="309">
        <v>0.95</v>
      </c>
      <c r="AC425" s="232">
        <f t="shared" si="91"/>
        <v>0</v>
      </c>
      <c r="AD425" s="21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7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SUM('2:7'!G426)</f>
        <v>0</v>
      </c>
      <c r="H426" s="212">
        <f t="shared" si="82"/>
        <v>0</v>
      </c>
      <c r="I426" s="93">
        <f>SUM('2:7'!I426)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90"/>
        <v>0</v>
      </c>
      <c r="N426" s="31"/>
      <c r="O426" s="93">
        <f>SUM('2:7'!O426)</f>
        <v>0</v>
      </c>
      <c r="P426" s="93">
        <f>SUM('2:7'!P426)</f>
        <v>0</v>
      </c>
      <c r="Q426" s="93">
        <f>SUM('2:7'!Q426)</f>
        <v>0</v>
      </c>
      <c r="R426" s="93">
        <f>SUM('2:7'!R426)</f>
        <v>0</v>
      </c>
      <c r="S426" s="93">
        <f>SUM('2:7'!S426)</f>
        <v>0</v>
      </c>
      <c r="T426" s="93">
        <f>SUM('2:7'!T426)</f>
        <v>0</v>
      </c>
      <c r="U426" s="93">
        <f>SUM('2:7'!U426)</f>
        <v>0</v>
      </c>
      <c r="V426" s="196"/>
      <c r="W426" s="33"/>
      <c r="X426" s="93">
        <f>SUM('2:7'!X426)</f>
        <v>0</v>
      </c>
      <c r="Y426" s="93">
        <f>SUM('2:7'!Y426)</f>
        <v>0</v>
      </c>
      <c r="Z426" s="93">
        <f>SUM('2:7'!Z426)</f>
        <v>0</v>
      </c>
      <c r="AA426" s="93">
        <f>SUM('2:7'!AA426)</f>
        <v>0</v>
      </c>
      <c r="AB426" s="309">
        <v>0.95</v>
      </c>
      <c r="AC426" s="232">
        <f t="shared" si="91"/>
        <v>0</v>
      </c>
      <c r="AD426" s="21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7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SUM('2:7'!G427)</f>
        <v>0</v>
      </c>
      <c r="H427" s="212">
        <f t="shared" si="82"/>
        <v>0</v>
      </c>
      <c r="I427" s="93">
        <f>SUM('2:7'!I427)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90"/>
        <v>0</v>
      </c>
      <c r="N427" s="31"/>
      <c r="O427" s="93">
        <f>SUM('2:7'!O427)</f>
        <v>0</v>
      </c>
      <c r="P427" s="93">
        <f>SUM('2:7'!P427)</f>
        <v>0</v>
      </c>
      <c r="Q427" s="93">
        <f>SUM('2:7'!Q427)</f>
        <v>0</v>
      </c>
      <c r="R427" s="93">
        <f>SUM('2:7'!R427)</f>
        <v>0</v>
      </c>
      <c r="S427" s="93">
        <f>SUM('2:7'!S427)</f>
        <v>0</v>
      </c>
      <c r="T427" s="93">
        <f>SUM('2:7'!T427)</f>
        <v>0</v>
      </c>
      <c r="U427" s="93">
        <f>SUM('2:7'!U427)</f>
        <v>0</v>
      </c>
      <c r="V427" s="196"/>
      <c r="W427" s="33"/>
      <c r="X427" s="93">
        <f>SUM('2:7'!X427)</f>
        <v>0</v>
      </c>
      <c r="Y427" s="93">
        <f>SUM('2:7'!Y427)</f>
        <v>0</v>
      </c>
      <c r="Z427" s="93">
        <f>SUM('2:7'!Z427)</f>
        <v>0</v>
      </c>
      <c r="AA427" s="93">
        <f>SUM('2:7'!AA427)</f>
        <v>0</v>
      </c>
      <c r="AB427" s="309">
        <v>0.95</v>
      </c>
      <c r="AC427" s="232">
        <f t="shared" si="91"/>
        <v>0</v>
      </c>
      <c r="AD427" s="21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720" t="s">
        <v>86</v>
      </c>
      <c r="B428" s="720"/>
      <c r="C428" s="20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92">SUM(M371:M427)</f>
        <v>0</v>
      </c>
      <c r="N428" s="30">
        <f t="shared" si="92"/>
        <v>0</v>
      </c>
      <c r="O428" s="91">
        <f t="shared" si="92"/>
        <v>0</v>
      </c>
      <c r="P428" s="91">
        <f t="shared" si="92"/>
        <v>0</v>
      </c>
      <c r="Q428" s="91">
        <f t="shared" si="92"/>
        <v>0</v>
      </c>
      <c r="R428" s="91">
        <f t="shared" si="92"/>
        <v>0</v>
      </c>
      <c r="S428" s="92">
        <f t="shared" si="92"/>
        <v>0</v>
      </c>
      <c r="T428" s="91">
        <f t="shared" si="92"/>
        <v>0</v>
      </c>
      <c r="U428" s="91">
        <f t="shared" si="92"/>
        <v>0</v>
      </c>
      <c r="V428" s="196">
        <f t="shared" si="92"/>
        <v>0</v>
      </c>
      <c r="W428" s="33" t="str">
        <f t="shared" ref="W428:W435" si="93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36"/>
      <c r="AD428" s="217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274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SUM('2:7'!G429)</f>
        <v>0</v>
      </c>
      <c r="H429" s="212">
        <f>D429*G429</f>
        <v>0</v>
      </c>
      <c r="I429" s="93">
        <f>SUM('2:7'!I429)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94">IF(ISERROR(I429-K429),"",I429-K429)</f>
        <v>0</v>
      </c>
      <c r="N429" s="31">
        <f t="shared" ref="N429:N436" si="95">SUM(O429:U429)</f>
        <v>0</v>
      </c>
      <c r="O429" s="93">
        <f>SUM('2:7'!O429)</f>
        <v>0</v>
      </c>
      <c r="P429" s="93">
        <f>SUM('2:7'!P429)</f>
        <v>0</v>
      </c>
      <c r="Q429" s="93">
        <f>SUM('2:7'!Q429)</f>
        <v>0</v>
      </c>
      <c r="R429" s="93">
        <f>SUM('2:7'!R429)</f>
        <v>0</v>
      </c>
      <c r="S429" s="93">
        <f>SUM('2:7'!S429)</f>
        <v>0</v>
      </c>
      <c r="T429" s="93">
        <f>SUM('2:7'!T429)</f>
        <v>0</v>
      </c>
      <c r="U429" s="93">
        <f>SUM('2:7'!U429)</f>
        <v>0</v>
      </c>
      <c r="V429" s="196">
        <f t="shared" ref="V429:V435" si="96">SUM(X429:AA429)</f>
        <v>0</v>
      </c>
      <c r="W429" s="33" t="str">
        <f t="shared" si="93"/>
        <v/>
      </c>
      <c r="X429" s="93">
        <f>SUM('2:7'!X429)</f>
        <v>0</v>
      </c>
      <c r="Y429" s="93">
        <f>SUM('2:7'!Y429)</f>
        <v>0</v>
      </c>
      <c r="Z429" s="93">
        <f>SUM('2:7'!Z429)</f>
        <v>0</v>
      </c>
      <c r="AA429" s="93">
        <f>SUM('2:7'!AA429)</f>
        <v>0</v>
      </c>
      <c r="AB429" s="309">
        <v>1.18</v>
      </c>
      <c r="AC429" s="232">
        <f t="shared" si="91"/>
        <v>0</v>
      </c>
      <c r="AD429" s="21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274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SUM('2:7'!G430)</f>
        <v>0</v>
      </c>
      <c r="H430" s="212">
        <f t="shared" ref="H430:H462" si="97">D430*G430</f>
        <v>0</v>
      </c>
      <c r="I430" s="93">
        <f>SUM('2:7'!I430)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94"/>
        <v>0</v>
      </c>
      <c r="N430" s="31">
        <f t="shared" si="95"/>
        <v>0</v>
      </c>
      <c r="O430" s="93">
        <f>SUM('2:7'!O430)</f>
        <v>0</v>
      </c>
      <c r="P430" s="93">
        <f>SUM('2:7'!P430)</f>
        <v>0</v>
      </c>
      <c r="Q430" s="93">
        <f>SUM('2:7'!Q430)</f>
        <v>0</v>
      </c>
      <c r="R430" s="93">
        <f>SUM('2:7'!R430)</f>
        <v>0</v>
      </c>
      <c r="S430" s="93">
        <f>SUM('2:7'!S430)</f>
        <v>0</v>
      </c>
      <c r="T430" s="93">
        <f>SUM('2:7'!T430)</f>
        <v>0</v>
      </c>
      <c r="U430" s="93">
        <f>SUM('2:7'!U430)</f>
        <v>0</v>
      </c>
      <c r="V430" s="196">
        <f t="shared" si="96"/>
        <v>0</v>
      </c>
      <c r="W430" s="33" t="str">
        <f t="shared" si="93"/>
        <v/>
      </c>
      <c r="X430" s="93">
        <f>SUM('2:7'!X430)</f>
        <v>0</v>
      </c>
      <c r="Y430" s="93">
        <f>SUM('2:7'!Y430)</f>
        <v>0</v>
      </c>
      <c r="Z430" s="93">
        <f>SUM('2:7'!Z430)</f>
        <v>0</v>
      </c>
      <c r="AA430" s="93">
        <f>SUM('2:7'!AA430)</f>
        <v>0</v>
      </c>
      <c r="AB430" s="309">
        <v>1.18</v>
      </c>
      <c r="AC430" s="232">
        <f t="shared" si="91"/>
        <v>0</v>
      </c>
      <c r="AD430" s="217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274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SUM('2:7'!G431)</f>
        <v>0</v>
      </c>
      <c r="H431" s="212">
        <f t="shared" si="97"/>
        <v>0</v>
      </c>
      <c r="I431" s="93">
        <f>SUM('2:7'!I431)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94"/>
        <v>0</v>
      </c>
      <c r="N431" s="31">
        <f t="shared" si="95"/>
        <v>0</v>
      </c>
      <c r="O431" s="93">
        <f>SUM('2:7'!O431)</f>
        <v>0</v>
      </c>
      <c r="P431" s="93">
        <f>SUM('2:7'!P431)</f>
        <v>0</v>
      </c>
      <c r="Q431" s="93">
        <f>SUM('2:7'!Q431)</f>
        <v>0</v>
      </c>
      <c r="R431" s="93">
        <f>SUM('2:7'!R431)</f>
        <v>0</v>
      </c>
      <c r="S431" s="93">
        <f>SUM('2:7'!S431)</f>
        <v>0</v>
      </c>
      <c r="T431" s="93">
        <f>SUM('2:7'!T431)</f>
        <v>0</v>
      </c>
      <c r="U431" s="93">
        <f>SUM('2:7'!U431)</f>
        <v>0</v>
      </c>
      <c r="V431" s="196">
        <f t="shared" si="96"/>
        <v>0</v>
      </c>
      <c r="W431" s="33" t="str">
        <f t="shared" si="93"/>
        <v/>
      </c>
      <c r="X431" s="93">
        <f>SUM('2:7'!X431)</f>
        <v>0</v>
      </c>
      <c r="Y431" s="93">
        <f>SUM('2:7'!Y431)</f>
        <v>0</v>
      </c>
      <c r="Z431" s="93">
        <f>SUM('2:7'!Z431)</f>
        <v>0</v>
      </c>
      <c r="AA431" s="93">
        <f>SUM('2:7'!AA431)</f>
        <v>0</v>
      </c>
      <c r="AB431" s="309">
        <v>1.18</v>
      </c>
      <c r="AC431" s="232">
        <f t="shared" si="91"/>
        <v>0</v>
      </c>
      <c r="AD431" s="217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274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SUM('2:7'!G432)</f>
        <v>0</v>
      </c>
      <c r="H432" s="212">
        <f t="shared" si="97"/>
        <v>0</v>
      </c>
      <c r="I432" s="93">
        <f>SUM('2:7'!I432)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94"/>
        <v>0</v>
      </c>
      <c r="N432" s="31">
        <f t="shared" si="95"/>
        <v>0</v>
      </c>
      <c r="O432" s="93">
        <f>SUM('2:7'!O432)</f>
        <v>0</v>
      </c>
      <c r="P432" s="93">
        <f>SUM('2:7'!P432)</f>
        <v>0</v>
      </c>
      <c r="Q432" s="93">
        <f>SUM('2:7'!Q432)</f>
        <v>0</v>
      </c>
      <c r="R432" s="93">
        <f>SUM('2:7'!R432)</f>
        <v>0</v>
      </c>
      <c r="S432" s="93">
        <f>SUM('2:7'!S432)</f>
        <v>0</v>
      </c>
      <c r="T432" s="93">
        <f>SUM('2:7'!T432)</f>
        <v>0</v>
      </c>
      <c r="U432" s="93">
        <f>SUM('2:7'!U432)</f>
        <v>0</v>
      </c>
      <c r="V432" s="196">
        <f t="shared" si="96"/>
        <v>0</v>
      </c>
      <c r="W432" s="33" t="str">
        <f t="shared" si="93"/>
        <v/>
      </c>
      <c r="X432" s="93">
        <f>SUM('2:7'!X432)</f>
        <v>0</v>
      </c>
      <c r="Y432" s="93">
        <f>SUM('2:7'!Y432)</f>
        <v>0</v>
      </c>
      <c r="Z432" s="93">
        <f>SUM('2:7'!Z432)</f>
        <v>0</v>
      </c>
      <c r="AA432" s="93">
        <f>SUM('2:7'!AA432)</f>
        <v>0</v>
      </c>
      <c r="AB432" s="309">
        <v>1.1100000000000001</v>
      </c>
      <c r="AC432" s="232">
        <f t="shared" si="91"/>
        <v>0</v>
      </c>
      <c r="AD432" s="217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274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SUM('2:7'!G433)</f>
        <v>0</v>
      </c>
      <c r="H433" s="212">
        <f t="shared" si="97"/>
        <v>0</v>
      </c>
      <c r="I433" s="93">
        <f>SUM('2:7'!I433)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94"/>
        <v>0</v>
      </c>
      <c r="N433" s="31">
        <f t="shared" si="95"/>
        <v>0</v>
      </c>
      <c r="O433" s="93">
        <f>SUM('2:7'!O433)</f>
        <v>0</v>
      </c>
      <c r="P433" s="93">
        <f>SUM('2:7'!P433)</f>
        <v>0</v>
      </c>
      <c r="Q433" s="93">
        <f>SUM('2:7'!Q433)</f>
        <v>0</v>
      </c>
      <c r="R433" s="93">
        <f>SUM('2:7'!R433)</f>
        <v>0</v>
      </c>
      <c r="S433" s="93">
        <f>SUM('2:7'!S433)</f>
        <v>0</v>
      </c>
      <c r="T433" s="93">
        <f>SUM('2:7'!T433)</f>
        <v>0</v>
      </c>
      <c r="U433" s="93">
        <f>SUM('2:7'!U433)</f>
        <v>0</v>
      </c>
      <c r="V433" s="196">
        <f t="shared" si="96"/>
        <v>0</v>
      </c>
      <c r="W433" s="33" t="str">
        <f t="shared" si="93"/>
        <v/>
      </c>
      <c r="X433" s="93">
        <f>SUM('2:7'!X433)</f>
        <v>0</v>
      </c>
      <c r="Y433" s="93">
        <f>SUM('2:7'!Y433)</f>
        <v>0</v>
      </c>
      <c r="Z433" s="93">
        <f>SUM('2:7'!Z433)</f>
        <v>0</v>
      </c>
      <c r="AA433" s="93">
        <f>SUM('2:7'!AA433)</f>
        <v>0</v>
      </c>
      <c r="AB433" s="309">
        <v>1.1100000000000001</v>
      </c>
      <c r="AC433" s="232">
        <f t="shared" si="91"/>
        <v>0</v>
      </c>
      <c r="AD433" s="217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274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SUM('2:7'!G434)</f>
        <v>0</v>
      </c>
      <c r="H434" s="212">
        <f t="shared" si="97"/>
        <v>0</v>
      </c>
      <c r="I434" s="93">
        <f>SUM('2:7'!I434)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94"/>
        <v>0</v>
      </c>
      <c r="N434" s="31">
        <f t="shared" si="95"/>
        <v>0</v>
      </c>
      <c r="O434" s="93">
        <f>SUM('2:7'!O434)</f>
        <v>0</v>
      </c>
      <c r="P434" s="93">
        <f>SUM('2:7'!P434)</f>
        <v>0</v>
      </c>
      <c r="Q434" s="93">
        <f>SUM('2:7'!Q434)</f>
        <v>0</v>
      </c>
      <c r="R434" s="93">
        <f>SUM('2:7'!R434)</f>
        <v>0</v>
      </c>
      <c r="S434" s="93">
        <f>SUM('2:7'!S434)</f>
        <v>0</v>
      </c>
      <c r="T434" s="93">
        <f>SUM('2:7'!T434)</f>
        <v>0</v>
      </c>
      <c r="U434" s="93">
        <f>SUM('2:7'!U434)</f>
        <v>0</v>
      </c>
      <c r="V434" s="196">
        <f t="shared" si="96"/>
        <v>0</v>
      </c>
      <c r="W434" s="33" t="str">
        <f t="shared" si="93"/>
        <v/>
      </c>
      <c r="X434" s="93">
        <f>SUM('2:7'!X434)</f>
        <v>0</v>
      </c>
      <c r="Y434" s="93">
        <f>SUM('2:7'!Y434)</f>
        <v>0</v>
      </c>
      <c r="Z434" s="93">
        <f>SUM('2:7'!Z434)</f>
        <v>0</v>
      </c>
      <c r="AA434" s="93">
        <f>SUM('2:7'!AA434)</f>
        <v>0</v>
      </c>
      <c r="AB434" s="309">
        <v>1.1100000000000001</v>
      </c>
      <c r="AC434" s="232">
        <f t="shared" si="91"/>
        <v>0</v>
      </c>
      <c r="AD434" s="217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274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SUM('2:7'!G435)</f>
        <v>0</v>
      </c>
      <c r="H435" s="212">
        <f t="shared" si="97"/>
        <v>0</v>
      </c>
      <c r="I435" s="93">
        <f>SUM('2:7'!I435)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94"/>
        <v>0</v>
      </c>
      <c r="N435" s="31">
        <f t="shared" si="95"/>
        <v>0</v>
      </c>
      <c r="O435" s="93">
        <f>SUM('2:7'!O435)</f>
        <v>0</v>
      </c>
      <c r="P435" s="93">
        <f>SUM('2:7'!P435)</f>
        <v>0</v>
      </c>
      <c r="Q435" s="93">
        <f>SUM('2:7'!Q435)</f>
        <v>0</v>
      </c>
      <c r="R435" s="93">
        <f>SUM('2:7'!R435)</f>
        <v>0</v>
      </c>
      <c r="S435" s="93">
        <f>SUM('2:7'!S435)</f>
        <v>0</v>
      </c>
      <c r="T435" s="93">
        <f>SUM('2:7'!T435)</f>
        <v>0</v>
      </c>
      <c r="U435" s="93">
        <f>SUM('2:7'!U435)</f>
        <v>0</v>
      </c>
      <c r="V435" s="196">
        <f t="shared" si="96"/>
        <v>0</v>
      </c>
      <c r="W435" s="33" t="str">
        <f t="shared" si="93"/>
        <v/>
      </c>
      <c r="X435" s="93">
        <f>SUM('2:7'!X435)</f>
        <v>0</v>
      </c>
      <c r="Y435" s="93">
        <f>SUM('2:7'!Y435)</f>
        <v>0</v>
      </c>
      <c r="Z435" s="93">
        <f>SUM('2:7'!Z435)</f>
        <v>0</v>
      </c>
      <c r="AA435" s="93">
        <f>SUM('2:7'!AA435)</f>
        <v>0</v>
      </c>
      <c r="AB435" s="309">
        <v>1.1100000000000001</v>
      </c>
      <c r="AC435" s="232">
        <f t="shared" si="91"/>
        <v>0</v>
      </c>
      <c r="AD435" s="21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274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SUM('2:7'!G436)</f>
        <v>0</v>
      </c>
      <c r="H436" s="212">
        <f t="shared" si="97"/>
        <v>0</v>
      </c>
      <c r="I436" s="93">
        <f>SUM('2:7'!I436)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94"/>
        <v>0</v>
      </c>
      <c r="N436" s="31">
        <f t="shared" si="95"/>
        <v>0</v>
      </c>
      <c r="O436" s="93">
        <f>SUM('2:7'!O436)</f>
        <v>0</v>
      </c>
      <c r="P436" s="93">
        <f>SUM('2:7'!P436)</f>
        <v>0</v>
      </c>
      <c r="Q436" s="93">
        <f>SUM('2:7'!Q436)</f>
        <v>0</v>
      </c>
      <c r="R436" s="93">
        <f>SUM('2:7'!R436)</f>
        <v>0</v>
      </c>
      <c r="S436" s="93">
        <f>SUM('2:7'!S436)</f>
        <v>0</v>
      </c>
      <c r="T436" s="93">
        <f>SUM('2:7'!T436)</f>
        <v>0</v>
      </c>
      <c r="U436" s="93">
        <f>SUM('2:7'!U436)</f>
        <v>0</v>
      </c>
      <c r="V436" s="197"/>
      <c r="W436" s="33"/>
      <c r="X436" s="93">
        <f>SUM('2:7'!X436)</f>
        <v>0</v>
      </c>
      <c r="Y436" s="93">
        <f>SUM('2:7'!Y436)</f>
        <v>0</v>
      </c>
      <c r="Z436" s="93">
        <f>SUM('2:7'!Z436)</f>
        <v>0</v>
      </c>
      <c r="AA436" s="93">
        <f>SUM('2:7'!AA436)</f>
        <v>0</v>
      </c>
      <c r="AB436" s="309">
        <v>0.84</v>
      </c>
      <c r="AC436" s="232">
        <f t="shared" si="91"/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275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SUM('2:7'!G437)</f>
        <v>0</v>
      </c>
      <c r="H437" s="212">
        <f t="shared" si="97"/>
        <v>0</v>
      </c>
      <c r="I437" s="93">
        <f>SUM('2:7'!I437)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SUM('2:7'!O437)</f>
        <v>0</v>
      </c>
      <c r="P437" s="93">
        <f>SUM('2:7'!P437)</f>
        <v>0</v>
      </c>
      <c r="Q437" s="93">
        <f>SUM('2:7'!Q437)</f>
        <v>0</v>
      </c>
      <c r="R437" s="93">
        <f>SUM('2:7'!R437)</f>
        <v>0</v>
      </c>
      <c r="S437" s="93">
        <f>SUM('2:7'!S437)</f>
        <v>0</v>
      </c>
      <c r="T437" s="93">
        <f>SUM('2:7'!T437)</f>
        <v>0</v>
      </c>
      <c r="U437" s="93">
        <f>SUM('2:7'!U437)</f>
        <v>0</v>
      </c>
      <c r="V437" s="197">
        <f>SUM(X437:AA437)</f>
        <v>0</v>
      </c>
      <c r="W437" s="33" t="str">
        <f>IF(ISERROR(V437/G437),"",V437/G437)</f>
        <v/>
      </c>
      <c r="X437" s="93">
        <f>SUM('2:7'!X437)</f>
        <v>0</v>
      </c>
      <c r="Y437" s="93">
        <f>SUM('2:7'!Y437)</f>
        <v>0</v>
      </c>
      <c r="Z437" s="93">
        <f>SUM('2:7'!Z437)</f>
        <v>0</v>
      </c>
      <c r="AA437" s="93">
        <f>SUM('2:7'!AA437)</f>
        <v>0</v>
      </c>
      <c r="AB437" s="309">
        <v>1.06</v>
      </c>
      <c r="AC437" s="232">
        <f t="shared" si="91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275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SUM('2:7'!G438)</f>
        <v>0</v>
      </c>
      <c r="H438" s="212">
        <f t="shared" si="97"/>
        <v>0</v>
      </c>
      <c r="I438" s="93">
        <f>SUM('2:7'!I438)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SUM('2:7'!O438)</f>
        <v>0</v>
      </c>
      <c r="P438" s="93">
        <f>SUM('2:7'!P438)</f>
        <v>0</v>
      </c>
      <c r="Q438" s="93">
        <f>SUM('2:7'!Q438)</f>
        <v>0</v>
      </c>
      <c r="R438" s="93">
        <f>SUM('2:7'!R438)</f>
        <v>0</v>
      </c>
      <c r="S438" s="93">
        <f>SUM('2:7'!S438)</f>
        <v>0</v>
      </c>
      <c r="T438" s="93">
        <f>SUM('2:7'!T438)</f>
        <v>0</v>
      </c>
      <c r="U438" s="93">
        <f>SUM('2:7'!U438)</f>
        <v>0</v>
      </c>
      <c r="V438" s="197">
        <f>SUM(X438:AA438)</f>
        <v>0</v>
      </c>
      <c r="W438" s="33" t="str">
        <f>IF(ISERROR(V438/G438),"",V438/G438)</f>
        <v/>
      </c>
      <c r="X438" s="93">
        <f>SUM('2:7'!X438)</f>
        <v>0</v>
      </c>
      <c r="Y438" s="93">
        <f>SUM('2:7'!Y438)</f>
        <v>0</v>
      </c>
      <c r="Z438" s="93">
        <f>SUM('2:7'!Z438)</f>
        <v>0</v>
      </c>
      <c r="AA438" s="93">
        <f>SUM('2:7'!AA438)</f>
        <v>0</v>
      </c>
      <c r="AB438" s="309">
        <v>1.06</v>
      </c>
      <c r="AC438" s="232">
        <f t="shared" si="91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275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SUM('2:7'!G439)</f>
        <v>0</v>
      </c>
      <c r="H439" s="212">
        <f t="shared" si="97"/>
        <v>0</v>
      </c>
      <c r="I439" s="93">
        <f>SUM('2:7'!I439)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SUM('2:7'!O439)</f>
        <v>0</v>
      </c>
      <c r="P439" s="93">
        <f>SUM('2:7'!P439)</f>
        <v>0</v>
      </c>
      <c r="Q439" s="93">
        <f>SUM('2:7'!Q439)</f>
        <v>0</v>
      </c>
      <c r="R439" s="93">
        <f>SUM('2:7'!R439)</f>
        <v>0</v>
      </c>
      <c r="S439" s="93">
        <f>SUM('2:7'!S439)</f>
        <v>0</v>
      </c>
      <c r="T439" s="93">
        <f>SUM('2:7'!T439)</f>
        <v>0</v>
      </c>
      <c r="U439" s="93">
        <f>SUM('2:7'!U439)</f>
        <v>0</v>
      </c>
      <c r="V439" s="197">
        <f>SUM(X439:AA439)</f>
        <v>0</v>
      </c>
      <c r="W439" s="33" t="str">
        <f>IF(ISERROR(V439/G439),"",V439/G439)</f>
        <v/>
      </c>
      <c r="X439" s="93">
        <f>SUM('2:7'!X439)</f>
        <v>0</v>
      </c>
      <c r="Y439" s="93">
        <f>SUM('2:7'!Y439)</f>
        <v>0</v>
      </c>
      <c r="Z439" s="93">
        <f>SUM('2:7'!Z439)</f>
        <v>0</v>
      </c>
      <c r="AA439" s="93">
        <f>SUM('2:7'!AA439)</f>
        <v>0</v>
      </c>
      <c r="AB439" s="309">
        <v>1.06</v>
      </c>
      <c r="AC439" s="232">
        <f t="shared" si="91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275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SUM('2:7'!G440)</f>
        <v>0</v>
      </c>
      <c r="H440" s="212">
        <f t="shared" si="97"/>
        <v>0</v>
      </c>
      <c r="I440" s="93">
        <f>SUM('2:7'!I440)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SUM('2:7'!O440)</f>
        <v>0</v>
      </c>
      <c r="P440" s="93">
        <f>SUM('2:7'!P440)</f>
        <v>0</v>
      </c>
      <c r="Q440" s="93">
        <f>SUM('2:7'!Q440)</f>
        <v>0</v>
      </c>
      <c r="R440" s="93">
        <f>SUM('2:7'!R440)</f>
        <v>0</v>
      </c>
      <c r="S440" s="93">
        <f>SUM('2:7'!S440)</f>
        <v>0</v>
      </c>
      <c r="T440" s="93">
        <f>SUM('2:7'!T440)</f>
        <v>0</v>
      </c>
      <c r="U440" s="93">
        <f>SUM('2:7'!U440)</f>
        <v>0</v>
      </c>
      <c r="V440" s="197">
        <f>SUM(X440:AA440)</f>
        <v>0</v>
      </c>
      <c r="W440" s="33" t="str">
        <f>IF(ISERROR(V440/G440),"",V440/G440)</f>
        <v/>
      </c>
      <c r="X440" s="93">
        <f>SUM('2:7'!X440)</f>
        <v>0</v>
      </c>
      <c r="Y440" s="93">
        <f>SUM('2:7'!Y440)</f>
        <v>0</v>
      </c>
      <c r="Z440" s="93">
        <f>SUM('2:7'!Z440)</f>
        <v>0</v>
      </c>
      <c r="AA440" s="93">
        <f>SUM('2:7'!AA440)</f>
        <v>0</v>
      </c>
      <c r="AB440" s="309">
        <v>1.06</v>
      </c>
      <c r="AC440" s="232">
        <f t="shared" si="91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275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SUM('2:7'!G441)</f>
        <v>0</v>
      </c>
      <c r="H441" s="212">
        <f t="shared" si="97"/>
        <v>0</v>
      </c>
      <c r="I441" s="93">
        <f>SUM('2:7'!I441)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98">IF(ISERROR(I441-K441),"",I441-K441)</f>
        <v>0</v>
      </c>
      <c r="N441" s="31">
        <f t="shared" ref="N441:N456" si="99">SUM(O441:U441)</f>
        <v>0</v>
      </c>
      <c r="O441" s="93">
        <f>SUM('2:7'!O441)</f>
        <v>0</v>
      </c>
      <c r="P441" s="93">
        <f>SUM('2:7'!P441)</f>
        <v>0</v>
      </c>
      <c r="Q441" s="93">
        <f>SUM('2:7'!Q441)</f>
        <v>0</v>
      </c>
      <c r="R441" s="93">
        <f>SUM('2:7'!R441)</f>
        <v>0</v>
      </c>
      <c r="S441" s="93">
        <f>SUM('2:7'!S441)</f>
        <v>0</v>
      </c>
      <c r="T441" s="93">
        <f>SUM('2:7'!T441)</f>
        <v>0</v>
      </c>
      <c r="U441" s="93">
        <f>SUM('2:7'!U441)</f>
        <v>0</v>
      </c>
      <c r="V441" s="196">
        <f t="shared" ref="V441:V448" si="100">SUM(X441:AA441)</f>
        <v>0</v>
      </c>
      <c r="W441" s="33" t="str">
        <f t="shared" ref="W441:W448" si="101">IF(ISERROR(V441/G441),"",V441/G441)</f>
        <v/>
      </c>
      <c r="X441" s="93">
        <f>SUM('2:7'!X441)</f>
        <v>0</v>
      </c>
      <c r="Y441" s="93">
        <f>SUM('2:7'!Y441)</f>
        <v>0</v>
      </c>
      <c r="Z441" s="93">
        <f>SUM('2:7'!Z441)</f>
        <v>0</v>
      </c>
      <c r="AA441" s="93">
        <f>SUM('2:7'!AA441)</f>
        <v>0</v>
      </c>
      <c r="AB441" s="309">
        <v>1.04</v>
      </c>
      <c r="AC441" s="232">
        <f t="shared" si="91"/>
        <v>0</v>
      </c>
      <c r="AD441" s="21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275"/>
      <c r="B442" s="65" t="s">
        <v>88</v>
      </c>
      <c r="C442" s="16" t="s">
        <v>72</v>
      </c>
      <c r="D442" s="17">
        <v>5.03</v>
      </c>
      <c r="E442" s="17"/>
      <c r="F442" s="6"/>
      <c r="G442" s="93">
        <f>SUM('2:7'!G442)</f>
        <v>0</v>
      </c>
      <c r="H442" s="212">
        <f t="shared" si="97"/>
        <v>0</v>
      </c>
      <c r="I442" s="93">
        <f>SUM('2:7'!I442)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98"/>
        <v/>
      </c>
      <c r="N442" s="31">
        <f t="shared" si="99"/>
        <v>0</v>
      </c>
      <c r="O442" s="93">
        <f>SUM('2:7'!O442)</f>
        <v>0</v>
      </c>
      <c r="P442" s="93">
        <f>SUM('2:7'!P442)</f>
        <v>0</v>
      </c>
      <c r="Q442" s="93">
        <f>SUM('2:7'!Q442)</f>
        <v>0</v>
      </c>
      <c r="R442" s="93">
        <f>SUM('2:7'!R442)</f>
        <v>0</v>
      </c>
      <c r="S442" s="93">
        <f>SUM('2:7'!S442)</f>
        <v>0</v>
      </c>
      <c r="T442" s="93">
        <f>SUM('2:7'!T442)</f>
        <v>0</v>
      </c>
      <c r="U442" s="93">
        <f>SUM('2:7'!U442)</f>
        <v>0</v>
      </c>
      <c r="V442" s="196">
        <f t="shared" si="100"/>
        <v>0</v>
      </c>
      <c r="W442" s="33" t="str">
        <f t="shared" si="101"/>
        <v/>
      </c>
      <c r="X442" s="93">
        <f>SUM('2:7'!X442)</f>
        <v>0</v>
      </c>
      <c r="Y442" s="93">
        <f>SUM('2:7'!Y442)</f>
        <v>0</v>
      </c>
      <c r="Z442" s="93">
        <f>SUM('2:7'!Z442)</f>
        <v>0</v>
      </c>
      <c r="AA442" s="93">
        <f>SUM('2:7'!AA442)</f>
        <v>0</v>
      </c>
      <c r="AB442" s="309">
        <v>1.04</v>
      </c>
      <c r="AC442" s="232">
        <f t="shared" si="91"/>
        <v>0</v>
      </c>
      <c r="AD442" s="21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275"/>
      <c r="B443" s="65" t="s">
        <v>88</v>
      </c>
      <c r="C443" s="16" t="s">
        <v>60</v>
      </c>
      <c r="D443" s="17">
        <v>5.03</v>
      </c>
      <c r="E443" s="17"/>
      <c r="F443" s="6"/>
      <c r="G443" s="93">
        <f>SUM('2:7'!G443)</f>
        <v>0</v>
      </c>
      <c r="H443" s="212">
        <f t="shared" si="97"/>
        <v>0</v>
      </c>
      <c r="I443" s="93">
        <f>SUM('2:7'!I443)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98"/>
        <v/>
      </c>
      <c r="N443" s="31">
        <f t="shared" si="99"/>
        <v>0</v>
      </c>
      <c r="O443" s="93">
        <f>SUM('2:7'!O443)</f>
        <v>0</v>
      </c>
      <c r="P443" s="93">
        <f>SUM('2:7'!P443)</f>
        <v>0</v>
      </c>
      <c r="Q443" s="93">
        <f>SUM('2:7'!Q443)</f>
        <v>0</v>
      </c>
      <c r="R443" s="93">
        <f>SUM('2:7'!R443)</f>
        <v>0</v>
      </c>
      <c r="S443" s="93">
        <f>SUM('2:7'!S443)</f>
        <v>0</v>
      </c>
      <c r="T443" s="93">
        <f>SUM('2:7'!T443)</f>
        <v>0</v>
      </c>
      <c r="U443" s="93">
        <f>SUM('2:7'!U443)</f>
        <v>0</v>
      </c>
      <c r="V443" s="196">
        <f t="shared" si="100"/>
        <v>0</v>
      </c>
      <c r="W443" s="33" t="str">
        <f t="shared" si="101"/>
        <v/>
      </c>
      <c r="X443" s="93">
        <f>SUM('2:7'!X443)</f>
        <v>0</v>
      </c>
      <c r="Y443" s="93">
        <f>SUM('2:7'!Y443)</f>
        <v>0</v>
      </c>
      <c r="Z443" s="93">
        <f>SUM('2:7'!Z443)</f>
        <v>0</v>
      </c>
      <c r="AA443" s="93">
        <f>SUM('2:7'!AA443)</f>
        <v>0</v>
      </c>
      <c r="AB443" s="309">
        <v>1.04</v>
      </c>
      <c r="AC443" s="232">
        <f t="shared" si="91"/>
        <v>0</v>
      </c>
      <c r="AD443" s="217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275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SUM('2:7'!G444)</f>
        <v>0</v>
      </c>
      <c r="H444" s="212">
        <f t="shared" si="97"/>
        <v>0</v>
      </c>
      <c r="I444" s="93">
        <f>SUM('2:7'!I444)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98"/>
        <v/>
      </c>
      <c r="N444" s="31">
        <f t="shared" si="99"/>
        <v>0</v>
      </c>
      <c r="O444" s="93">
        <f>SUM('2:7'!O444)</f>
        <v>0</v>
      </c>
      <c r="P444" s="93">
        <f>SUM('2:7'!P444)</f>
        <v>0</v>
      </c>
      <c r="Q444" s="93">
        <f>SUM('2:7'!Q444)</f>
        <v>0</v>
      </c>
      <c r="R444" s="93">
        <f>SUM('2:7'!R444)</f>
        <v>0</v>
      </c>
      <c r="S444" s="93">
        <f>SUM('2:7'!S444)</f>
        <v>0</v>
      </c>
      <c r="T444" s="93">
        <f>SUM('2:7'!T444)</f>
        <v>0</v>
      </c>
      <c r="U444" s="93">
        <f>SUM('2:7'!U444)</f>
        <v>0</v>
      </c>
      <c r="V444" s="196">
        <f t="shared" si="100"/>
        <v>0</v>
      </c>
      <c r="W444" s="33" t="str">
        <f t="shared" si="101"/>
        <v/>
      </c>
      <c r="X444" s="93">
        <f>SUM('2:7'!X444)</f>
        <v>0</v>
      </c>
      <c r="Y444" s="93">
        <f>SUM('2:7'!Y444)</f>
        <v>0</v>
      </c>
      <c r="Z444" s="93">
        <f>SUM('2:7'!Z444)</f>
        <v>0</v>
      </c>
      <c r="AA444" s="93">
        <f>SUM('2:7'!AA444)</f>
        <v>0</v>
      </c>
      <c r="AB444" s="309">
        <v>1.04</v>
      </c>
      <c r="AC444" s="232">
        <f t="shared" si="91"/>
        <v>0</v>
      </c>
      <c r="AD444" s="217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275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SUM('2:7'!G445)</f>
        <v>0</v>
      </c>
      <c r="H445" s="212">
        <f t="shared" si="97"/>
        <v>0</v>
      </c>
      <c r="I445" s="93">
        <f>SUM('2:7'!I445)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98"/>
        <v>0</v>
      </c>
      <c r="N445" s="31">
        <f t="shared" si="99"/>
        <v>0</v>
      </c>
      <c r="O445" s="93">
        <f>SUM('2:7'!O445)</f>
        <v>0</v>
      </c>
      <c r="P445" s="93">
        <f>SUM('2:7'!P445)</f>
        <v>0</v>
      </c>
      <c r="Q445" s="93">
        <f>SUM('2:7'!Q445)</f>
        <v>0</v>
      </c>
      <c r="R445" s="93">
        <f>SUM('2:7'!R445)</f>
        <v>0</v>
      </c>
      <c r="S445" s="93">
        <f>SUM('2:7'!S445)</f>
        <v>0</v>
      </c>
      <c r="T445" s="93">
        <f>SUM('2:7'!T445)</f>
        <v>0</v>
      </c>
      <c r="U445" s="93">
        <f>SUM('2:7'!U445)</f>
        <v>0</v>
      </c>
      <c r="V445" s="196">
        <f t="shared" si="100"/>
        <v>0</v>
      </c>
      <c r="W445" s="33" t="str">
        <f t="shared" si="101"/>
        <v/>
      </c>
      <c r="X445" s="93">
        <f>SUM('2:7'!X445)</f>
        <v>0</v>
      </c>
      <c r="Y445" s="93">
        <f>SUM('2:7'!Y445)</f>
        <v>0</v>
      </c>
      <c r="Z445" s="93">
        <f>SUM('2:7'!Z445)</f>
        <v>0</v>
      </c>
      <c r="AA445" s="93">
        <f>SUM('2:7'!AA445)</f>
        <v>0</v>
      </c>
      <c r="AB445" s="309">
        <v>1.29</v>
      </c>
      <c r="AC445" s="232">
        <f t="shared" si="91"/>
        <v>0</v>
      </c>
      <c r="AD445" s="217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275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SUM('2:7'!G446)</f>
        <v>0</v>
      </c>
      <c r="H446" s="212">
        <f t="shared" si="97"/>
        <v>0</v>
      </c>
      <c r="I446" s="93">
        <f>SUM('2:7'!I446)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98"/>
        <v>0</v>
      </c>
      <c r="N446" s="31">
        <f t="shared" si="99"/>
        <v>0</v>
      </c>
      <c r="O446" s="93">
        <f>SUM('2:7'!O446)</f>
        <v>0</v>
      </c>
      <c r="P446" s="93">
        <f>SUM('2:7'!P446)</f>
        <v>0</v>
      </c>
      <c r="Q446" s="93">
        <f>SUM('2:7'!Q446)</f>
        <v>0</v>
      </c>
      <c r="R446" s="93">
        <f>SUM('2:7'!R446)</f>
        <v>0</v>
      </c>
      <c r="S446" s="93">
        <f>SUM('2:7'!S446)</f>
        <v>0</v>
      </c>
      <c r="T446" s="93">
        <f>SUM('2:7'!T446)</f>
        <v>0</v>
      </c>
      <c r="U446" s="93">
        <f>SUM('2:7'!U446)</f>
        <v>0</v>
      </c>
      <c r="V446" s="196">
        <f t="shared" si="100"/>
        <v>0</v>
      </c>
      <c r="W446" s="33" t="str">
        <f t="shared" si="101"/>
        <v/>
      </c>
      <c r="X446" s="93">
        <f>SUM('2:7'!X446)</f>
        <v>0</v>
      </c>
      <c r="Y446" s="93">
        <f>SUM('2:7'!Y446)</f>
        <v>0</v>
      </c>
      <c r="Z446" s="93">
        <f>SUM('2:7'!Z446)</f>
        <v>0</v>
      </c>
      <c r="AA446" s="93">
        <f>SUM('2:7'!AA446)</f>
        <v>0</v>
      </c>
      <c r="AB446" s="309">
        <v>1.29</v>
      </c>
      <c r="AC446" s="232">
        <f t="shared" si="91"/>
        <v>0</v>
      </c>
      <c r="AD446" s="217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275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SUM('2:7'!G447)</f>
        <v>0</v>
      </c>
      <c r="H447" s="212">
        <f t="shared" si="97"/>
        <v>0</v>
      </c>
      <c r="I447" s="93">
        <f>SUM('2:7'!I447)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98"/>
        <v>0</v>
      </c>
      <c r="N447" s="31">
        <f t="shared" si="99"/>
        <v>0</v>
      </c>
      <c r="O447" s="93">
        <f>SUM('2:7'!O447)</f>
        <v>0</v>
      </c>
      <c r="P447" s="93">
        <f>SUM('2:7'!P447)</f>
        <v>0</v>
      </c>
      <c r="Q447" s="93">
        <f>SUM('2:7'!Q447)</f>
        <v>0</v>
      </c>
      <c r="R447" s="93">
        <f>SUM('2:7'!R447)</f>
        <v>0</v>
      </c>
      <c r="S447" s="93">
        <f>SUM('2:7'!S447)</f>
        <v>0</v>
      </c>
      <c r="T447" s="93">
        <f>SUM('2:7'!T447)</f>
        <v>0</v>
      </c>
      <c r="U447" s="93">
        <f>SUM('2:7'!U447)</f>
        <v>0</v>
      </c>
      <c r="V447" s="196">
        <f t="shared" si="100"/>
        <v>0</v>
      </c>
      <c r="W447" s="33" t="str">
        <f t="shared" si="101"/>
        <v/>
      </c>
      <c r="X447" s="93">
        <f>SUM('2:7'!X447)</f>
        <v>0</v>
      </c>
      <c r="Y447" s="93">
        <f>SUM('2:7'!Y447)</f>
        <v>0</v>
      </c>
      <c r="Z447" s="93">
        <f>SUM('2:7'!Z447)</f>
        <v>0</v>
      </c>
      <c r="AA447" s="93">
        <f>SUM('2:7'!AA447)</f>
        <v>0</v>
      </c>
      <c r="AB447" s="309">
        <v>1.29</v>
      </c>
      <c r="AC447" s="232">
        <f t="shared" si="91"/>
        <v>0</v>
      </c>
      <c r="AD447" s="217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275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SUM('2:7'!G448)</f>
        <v>0</v>
      </c>
      <c r="H448" s="212">
        <f t="shared" si="97"/>
        <v>0</v>
      </c>
      <c r="I448" s="93">
        <f>SUM('2:7'!I448)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98"/>
        <v>0</v>
      </c>
      <c r="N448" s="31">
        <f t="shared" si="99"/>
        <v>0</v>
      </c>
      <c r="O448" s="93">
        <f>SUM('2:7'!O448)</f>
        <v>0</v>
      </c>
      <c r="P448" s="93">
        <f>SUM('2:7'!P448)</f>
        <v>0</v>
      </c>
      <c r="Q448" s="93">
        <f>SUM('2:7'!Q448)</f>
        <v>0</v>
      </c>
      <c r="R448" s="93">
        <f>SUM('2:7'!R448)</f>
        <v>0</v>
      </c>
      <c r="S448" s="93">
        <f>SUM('2:7'!S448)</f>
        <v>0</v>
      </c>
      <c r="T448" s="93">
        <f>SUM('2:7'!T448)</f>
        <v>0</v>
      </c>
      <c r="U448" s="93">
        <f>SUM('2:7'!U448)</f>
        <v>0</v>
      </c>
      <c r="V448" s="196">
        <f t="shared" si="100"/>
        <v>0</v>
      </c>
      <c r="W448" s="33" t="str">
        <f t="shared" si="101"/>
        <v/>
      </c>
      <c r="X448" s="93">
        <f>SUM('2:7'!X448)</f>
        <v>0</v>
      </c>
      <c r="Y448" s="93">
        <f>SUM('2:7'!Y448)</f>
        <v>0</v>
      </c>
      <c r="Z448" s="93">
        <f>SUM('2:7'!Z448)</f>
        <v>0</v>
      </c>
      <c r="AA448" s="93">
        <f>SUM('2:7'!AA448)</f>
        <v>0</v>
      </c>
      <c r="AB448" s="309">
        <v>1.29</v>
      </c>
      <c r="AC448" s="232">
        <f t="shared" si="91"/>
        <v>0</v>
      </c>
      <c r="AD448" s="217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274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SUM('2:7'!G449)</f>
        <v>0</v>
      </c>
      <c r="H449" s="212">
        <f t="shared" si="97"/>
        <v>0</v>
      </c>
      <c r="I449" s="93">
        <f>SUM('2:7'!I449)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98"/>
        <v>0</v>
      </c>
      <c r="N449" s="31">
        <f t="shared" si="99"/>
        <v>0</v>
      </c>
      <c r="O449" s="93">
        <f>SUM('2:7'!O449)</f>
        <v>0</v>
      </c>
      <c r="P449" s="93">
        <f>SUM('2:7'!P449)</f>
        <v>0</v>
      </c>
      <c r="Q449" s="93">
        <f>SUM('2:7'!Q449)</f>
        <v>0</v>
      </c>
      <c r="R449" s="93">
        <f>SUM('2:7'!R449)</f>
        <v>0</v>
      </c>
      <c r="S449" s="93">
        <f>SUM('2:7'!S449)</f>
        <v>0</v>
      </c>
      <c r="T449" s="93">
        <f>SUM('2:7'!T449)</f>
        <v>0</v>
      </c>
      <c r="U449" s="93">
        <f>SUM('2:7'!U449)</f>
        <v>0</v>
      </c>
      <c r="V449" s="196"/>
      <c r="W449" s="33"/>
      <c r="X449" s="93">
        <f>SUM('2:7'!X449)</f>
        <v>0</v>
      </c>
      <c r="Y449" s="93">
        <f>SUM('2:7'!Y449)</f>
        <v>0</v>
      </c>
      <c r="Z449" s="93">
        <f>SUM('2:7'!Z449)</f>
        <v>0</v>
      </c>
      <c r="AA449" s="93">
        <f>SUM('2:7'!AA449)</f>
        <v>0</v>
      </c>
      <c r="AB449" s="309">
        <v>2.0699999999999998</v>
      </c>
      <c r="AC449" s="232">
        <f t="shared" si="91"/>
        <v>0</v>
      </c>
      <c r="AD449" s="21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274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SUM('2:7'!G450)</f>
        <v>0</v>
      </c>
      <c r="H450" s="212">
        <f t="shared" si="97"/>
        <v>0</v>
      </c>
      <c r="I450" s="93">
        <f>SUM('2:7'!I450)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98"/>
        <v>0</v>
      </c>
      <c r="N450" s="31">
        <f t="shared" si="99"/>
        <v>0</v>
      </c>
      <c r="O450" s="93">
        <f>SUM('2:7'!O450)</f>
        <v>0</v>
      </c>
      <c r="P450" s="93">
        <f>SUM('2:7'!P450)</f>
        <v>0</v>
      </c>
      <c r="Q450" s="93">
        <f>SUM('2:7'!Q450)</f>
        <v>0</v>
      </c>
      <c r="R450" s="93">
        <f>SUM('2:7'!R450)</f>
        <v>0</v>
      </c>
      <c r="S450" s="93">
        <f>SUM('2:7'!S450)</f>
        <v>0</v>
      </c>
      <c r="T450" s="93">
        <f>SUM('2:7'!T450)</f>
        <v>0</v>
      </c>
      <c r="U450" s="93">
        <f>SUM('2:7'!U450)</f>
        <v>0</v>
      </c>
      <c r="V450" s="196"/>
      <c r="W450" s="33"/>
      <c r="X450" s="93">
        <f>SUM('2:7'!X450)</f>
        <v>0</v>
      </c>
      <c r="Y450" s="93">
        <f>SUM('2:7'!Y450)</f>
        <v>0</v>
      </c>
      <c r="Z450" s="93">
        <f>SUM('2:7'!Z450)</f>
        <v>0</v>
      </c>
      <c r="AA450" s="93">
        <f>SUM('2:7'!AA450)</f>
        <v>0</v>
      </c>
      <c r="AB450" s="309">
        <v>2.0699999999999998</v>
      </c>
      <c r="AC450" s="232">
        <f t="shared" si="91"/>
        <v>0</v>
      </c>
      <c r="AD450" s="21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274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SUM('2:7'!G451)</f>
        <v>0</v>
      </c>
      <c r="H451" s="212">
        <f t="shared" si="97"/>
        <v>0</v>
      </c>
      <c r="I451" s="93">
        <f>SUM('2:7'!I451)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98"/>
        <v>0</v>
      </c>
      <c r="N451" s="31">
        <f t="shared" si="99"/>
        <v>0</v>
      </c>
      <c r="O451" s="93">
        <f>SUM('2:7'!O451)</f>
        <v>0</v>
      </c>
      <c r="P451" s="93">
        <f>SUM('2:7'!P451)</f>
        <v>0</v>
      </c>
      <c r="Q451" s="93">
        <f>SUM('2:7'!Q451)</f>
        <v>0</v>
      </c>
      <c r="R451" s="93">
        <f>SUM('2:7'!R451)</f>
        <v>0</v>
      </c>
      <c r="S451" s="93">
        <f>SUM('2:7'!S451)</f>
        <v>0</v>
      </c>
      <c r="T451" s="93">
        <f>SUM('2:7'!T451)</f>
        <v>0</v>
      </c>
      <c r="U451" s="93">
        <f>SUM('2:7'!U451)</f>
        <v>0</v>
      </c>
      <c r="V451" s="196"/>
      <c r="W451" s="33"/>
      <c r="X451" s="93">
        <f>SUM('2:7'!X451)</f>
        <v>0</v>
      </c>
      <c r="Y451" s="93">
        <f>SUM('2:7'!Y451)</f>
        <v>0</v>
      </c>
      <c r="Z451" s="93">
        <f>SUM('2:7'!Z451)</f>
        <v>0</v>
      </c>
      <c r="AA451" s="93">
        <f>SUM('2:7'!AA451)</f>
        <v>0</v>
      </c>
      <c r="AB451" s="309">
        <v>2.0699999999999998</v>
      </c>
      <c r="AC451" s="232">
        <f t="shared" si="91"/>
        <v>0</v>
      </c>
      <c r="AD451" s="217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274"/>
      <c r="B452" s="61" t="s">
        <v>342</v>
      </c>
      <c r="C452" s="177" t="s">
        <v>372</v>
      </c>
      <c r="D452" s="17">
        <v>5</v>
      </c>
      <c r="E452" s="17"/>
      <c r="F452" s="6"/>
      <c r="G452" s="93">
        <f>SUM('2:7'!G452)</f>
        <v>0</v>
      </c>
      <c r="H452" s="212">
        <f t="shared" si="97"/>
        <v>0</v>
      </c>
      <c r="I452" s="93">
        <f>SUM('2:7'!I452)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98"/>
        <v>0</v>
      </c>
      <c r="N452" s="31">
        <f t="shared" si="99"/>
        <v>0</v>
      </c>
      <c r="O452" s="93">
        <f>SUM('2:7'!O452)</f>
        <v>0</v>
      </c>
      <c r="P452" s="93">
        <f>SUM('2:7'!P452)</f>
        <v>0</v>
      </c>
      <c r="Q452" s="93">
        <f>SUM('2:7'!Q452)</f>
        <v>0</v>
      </c>
      <c r="R452" s="93">
        <f>SUM('2:7'!R452)</f>
        <v>0</v>
      </c>
      <c r="S452" s="93">
        <f>SUM('2:7'!S452)</f>
        <v>0</v>
      </c>
      <c r="T452" s="93">
        <f>SUM('2:7'!T452)</f>
        <v>0</v>
      </c>
      <c r="U452" s="93">
        <f>SUM('2:7'!U452)</f>
        <v>0</v>
      </c>
      <c r="V452" s="196"/>
      <c r="W452" s="33"/>
      <c r="X452" s="93">
        <f>SUM('2:7'!X452)</f>
        <v>0</v>
      </c>
      <c r="Y452" s="93">
        <f>SUM('2:7'!Y452)</f>
        <v>0</v>
      </c>
      <c r="Z452" s="93">
        <f>SUM('2:7'!Z452)</f>
        <v>0</v>
      </c>
      <c r="AA452" s="93">
        <f>SUM('2:7'!AA452)</f>
        <v>0</v>
      </c>
      <c r="AB452" s="309">
        <v>2.0699999999999998</v>
      </c>
      <c r="AC452" s="232">
        <f t="shared" si="91"/>
        <v>0</v>
      </c>
      <c r="AD452" s="217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274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SUM('2:7'!G453)</f>
        <v>0</v>
      </c>
      <c r="H453" s="212">
        <f t="shared" si="97"/>
        <v>0</v>
      </c>
      <c r="I453" s="93">
        <f>SUM('2:7'!I453)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98"/>
        <v>0</v>
      </c>
      <c r="N453" s="31">
        <f t="shared" si="99"/>
        <v>0</v>
      </c>
      <c r="O453" s="93">
        <f>SUM('2:7'!O453)</f>
        <v>0</v>
      </c>
      <c r="P453" s="93">
        <f>SUM('2:7'!P453)</f>
        <v>0</v>
      </c>
      <c r="Q453" s="93">
        <f>SUM('2:7'!Q453)</f>
        <v>0</v>
      </c>
      <c r="R453" s="93">
        <f>SUM('2:7'!R453)</f>
        <v>0</v>
      </c>
      <c r="S453" s="93">
        <f>SUM('2:7'!S453)</f>
        <v>0</v>
      </c>
      <c r="T453" s="93">
        <f>SUM('2:7'!T453)</f>
        <v>0</v>
      </c>
      <c r="U453" s="93">
        <f>SUM('2:7'!U453)</f>
        <v>0</v>
      </c>
      <c r="V453" s="196"/>
      <c r="W453" s="33"/>
      <c r="X453" s="93">
        <f>SUM('2:7'!X453)</f>
        <v>0</v>
      </c>
      <c r="Y453" s="93">
        <f>SUM('2:7'!Y453)</f>
        <v>0</v>
      </c>
      <c r="Z453" s="93">
        <f>SUM('2:7'!Z453)</f>
        <v>0</v>
      </c>
      <c r="AA453" s="93">
        <f>SUM('2:7'!AA453)</f>
        <v>0</v>
      </c>
      <c r="AB453" s="309">
        <v>2.0699999999999998</v>
      </c>
      <c r="AC453" s="232">
        <f t="shared" si="91"/>
        <v>0</v>
      </c>
      <c r="AD453" s="217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274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SUM('2:7'!G454)</f>
        <v>0</v>
      </c>
      <c r="H454" s="212">
        <f t="shared" si="97"/>
        <v>0</v>
      </c>
      <c r="I454" s="93">
        <f>SUM('2:7'!I454)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98"/>
        <v>0</v>
      </c>
      <c r="N454" s="31">
        <f t="shared" si="99"/>
        <v>0</v>
      </c>
      <c r="O454" s="93">
        <f>SUM('2:7'!O454)</f>
        <v>0</v>
      </c>
      <c r="P454" s="93">
        <f>SUM('2:7'!P454)</f>
        <v>0</v>
      </c>
      <c r="Q454" s="93">
        <f>SUM('2:7'!Q454)</f>
        <v>0</v>
      </c>
      <c r="R454" s="93">
        <f>SUM('2:7'!R454)</f>
        <v>0</v>
      </c>
      <c r="S454" s="93">
        <f>SUM('2:7'!S454)</f>
        <v>0</v>
      </c>
      <c r="T454" s="93">
        <f>SUM('2:7'!T454)</f>
        <v>0</v>
      </c>
      <c r="U454" s="93">
        <f>SUM('2:7'!U454)</f>
        <v>0</v>
      </c>
      <c r="V454" s="196"/>
      <c r="W454" s="33"/>
      <c r="X454" s="93">
        <f>SUM('2:7'!X454)</f>
        <v>0</v>
      </c>
      <c r="Y454" s="93">
        <f>SUM('2:7'!Y454)</f>
        <v>0</v>
      </c>
      <c r="Z454" s="93">
        <f>SUM('2:7'!Z454)</f>
        <v>0</v>
      </c>
      <c r="AA454" s="93">
        <f>SUM('2:7'!AA454)</f>
        <v>0</v>
      </c>
      <c r="AB454" s="309">
        <v>2.0699999999999998</v>
      </c>
      <c r="AC454" s="232">
        <f t="shared" si="91"/>
        <v>0</v>
      </c>
      <c r="AD454" s="21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274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SUM('2:7'!G455)</f>
        <v>0</v>
      </c>
      <c r="H455" s="212">
        <f t="shared" si="97"/>
        <v>0</v>
      </c>
      <c r="I455" s="93">
        <f>SUM('2:7'!I455)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98"/>
        <v>0</v>
      </c>
      <c r="N455" s="31">
        <f t="shared" si="99"/>
        <v>0</v>
      </c>
      <c r="O455" s="93">
        <f>SUM('2:7'!O455)</f>
        <v>0</v>
      </c>
      <c r="P455" s="93">
        <f>SUM('2:7'!P455)</f>
        <v>0</v>
      </c>
      <c r="Q455" s="93">
        <f>SUM('2:7'!Q455)</f>
        <v>0</v>
      </c>
      <c r="R455" s="93">
        <f>SUM('2:7'!R455)</f>
        <v>0</v>
      </c>
      <c r="S455" s="93">
        <f>SUM('2:7'!S455)</f>
        <v>0</v>
      </c>
      <c r="T455" s="93">
        <f>SUM('2:7'!T455)</f>
        <v>0</v>
      </c>
      <c r="U455" s="93">
        <f>SUM('2:7'!U455)</f>
        <v>0</v>
      </c>
      <c r="V455" s="196">
        <f>SUM(X455:AA455)</f>
        <v>0</v>
      </c>
      <c r="W455" s="33" t="str">
        <f>IF(ISERROR(V455/G455),"",V455/G455)</f>
        <v/>
      </c>
      <c r="X455" s="93">
        <f>SUM('2:7'!X455)</f>
        <v>0</v>
      </c>
      <c r="Y455" s="93">
        <f>SUM('2:7'!Y455)</f>
        <v>0</v>
      </c>
      <c r="Z455" s="93">
        <f>SUM('2:7'!Z455)</f>
        <v>0</v>
      </c>
      <c r="AA455" s="93">
        <f>SUM('2:7'!AA455)</f>
        <v>0</v>
      </c>
      <c r="AB455" s="309">
        <v>0.67</v>
      </c>
      <c r="AC455" s="232">
        <f t="shared" si="91"/>
        <v>0</v>
      </c>
      <c r="AD455" s="21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274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SUM('2:7'!G456)</f>
        <v>0</v>
      </c>
      <c r="H456" s="212">
        <f t="shared" si="97"/>
        <v>0</v>
      </c>
      <c r="I456" s="93">
        <f>SUM('2:7'!I456)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98"/>
        <v>0</v>
      </c>
      <c r="N456" s="31">
        <f t="shared" si="99"/>
        <v>0</v>
      </c>
      <c r="O456" s="93">
        <f>SUM('2:7'!O456)</f>
        <v>0</v>
      </c>
      <c r="P456" s="93">
        <f>SUM('2:7'!P456)</f>
        <v>0</v>
      </c>
      <c r="Q456" s="93">
        <f>SUM('2:7'!Q456)</f>
        <v>0</v>
      </c>
      <c r="R456" s="93">
        <f>SUM('2:7'!R456)</f>
        <v>0</v>
      </c>
      <c r="S456" s="93">
        <f>SUM('2:7'!S456)</f>
        <v>0</v>
      </c>
      <c r="T456" s="93">
        <f>SUM('2:7'!T456)</f>
        <v>0</v>
      </c>
      <c r="U456" s="93">
        <f>SUM('2:7'!U456)</f>
        <v>0</v>
      </c>
      <c r="V456" s="196">
        <f>SUM(X456:AA456)</f>
        <v>0</v>
      </c>
      <c r="W456" s="33" t="str">
        <f>IF(ISERROR(V456/G456),"",V456/G456)</f>
        <v/>
      </c>
      <c r="X456" s="93">
        <f>SUM('2:7'!X456)</f>
        <v>0</v>
      </c>
      <c r="Y456" s="93">
        <f>SUM('2:7'!Y456)</f>
        <v>0</v>
      </c>
      <c r="Z456" s="93">
        <f>SUM('2:7'!Z456)</f>
        <v>0</v>
      </c>
      <c r="AA456" s="93">
        <f>SUM('2:7'!AA456)</f>
        <v>0</v>
      </c>
      <c r="AB456" s="309">
        <v>0.67</v>
      </c>
      <c r="AC456" s="232">
        <f t="shared" si="91"/>
        <v>0</v>
      </c>
      <c r="AD456" s="21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274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SUM('2:7'!G457)</f>
        <v>0</v>
      </c>
      <c r="H457" s="212">
        <f t="shared" si="97"/>
        <v>0</v>
      </c>
      <c r="I457" s="93">
        <f>SUM('2:7'!I457)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98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309">
        <v>1.73</v>
      </c>
      <c r="AC457" s="232">
        <f t="shared" si="91"/>
        <v>0</v>
      </c>
      <c r="AD457" s="217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274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SUM('2:7'!G458)</f>
        <v>0</v>
      </c>
      <c r="H458" s="212">
        <f t="shared" si="97"/>
        <v>0</v>
      </c>
      <c r="I458" s="93">
        <f>SUM('2:7'!I458)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98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309">
        <v>1.73</v>
      </c>
      <c r="AC458" s="232">
        <f t="shared" si="91"/>
        <v>0</v>
      </c>
      <c r="AD458" s="21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274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SUM('2:7'!G459)</f>
        <v>0</v>
      </c>
      <c r="H459" s="212">
        <f t="shared" si="97"/>
        <v>0</v>
      </c>
      <c r="I459" s="93">
        <f>SUM('2:7'!I459)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98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309">
        <v>1.73</v>
      </c>
      <c r="AC459" s="232">
        <f t="shared" si="91"/>
        <v>0</v>
      </c>
      <c r="AD459" s="21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274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SUM('2:7'!G460)</f>
        <v>0</v>
      </c>
      <c r="H460" s="212">
        <f t="shared" si="97"/>
        <v>0</v>
      </c>
      <c r="I460" s="93">
        <f>SUM('2:7'!I460)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98"/>
        <v>0</v>
      </c>
      <c r="N460" s="31">
        <f>SUM(O460:U460)</f>
        <v>0</v>
      </c>
      <c r="O460" s="93">
        <f>SUM('2:7'!O460)</f>
        <v>0</v>
      </c>
      <c r="P460" s="93">
        <f>SUM('2:7'!P460)</f>
        <v>0</v>
      </c>
      <c r="Q460" s="93">
        <f>SUM('2:7'!Q460)</f>
        <v>0</v>
      </c>
      <c r="R460" s="93">
        <f>SUM('2:7'!R460)</f>
        <v>0</v>
      </c>
      <c r="S460" s="93">
        <f>SUM('2:7'!S460)</f>
        <v>0</v>
      </c>
      <c r="T460" s="93">
        <f>SUM('2:7'!T460)</f>
        <v>0</v>
      </c>
      <c r="U460" s="93">
        <f>SUM('2:7'!U460)</f>
        <v>0</v>
      </c>
      <c r="V460" s="196">
        <f>SUM(X460:AA460)</f>
        <v>0</v>
      </c>
      <c r="W460" s="33" t="str">
        <f t="shared" ref="W460:W494" si="102">IF(ISERROR(V460/G460),"",V460/G460)</f>
        <v/>
      </c>
      <c r="X460" s="93">
        <f>SUM('2:7'!X460)</f>
        <v>0</v>
      </c>
      <c r="Y460" s="93">
        <f>SUM('2:7'!Y460)</f>
        <v>0</v>
      </c>
      <c r="Z460" s="93">
        <f>SUM('2:7'!Z460)</f>
        <v>0</v>
      </c>
      <c r="AA460" s="93">
        <f>SUM('2:7'!AA460)</f>
        <v>0</v>
      </c>
      <c r="AB460" s="309">
        <v>1.22</v>
      </c>
      <c r="AC460" s="232">
        <f t="shared" si="91"/>
        <v>0</v>
      </c>
      <c r="AD460" s="21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274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SUM('2:7'!G461)</f>
        <v>0</v>
      </c>
      <c r="H461" s="212">
        <f t="shared" si="97"/>
        <v>0</v>
      </c>
      <c r="I461" s="93">
        <f>SUM('2:7'!I461)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98"/>
        <v>0</v>
      </c>
      <c r="N461" s="31">
        <f>SUM(O461:U461)</f>
        <v>0</v>
      </c>
      <c r="O461" s="93">
        <f>SUM('2:7'!O461)</f>
        <v>0</v>
      </c>
      <c r="P461" s="93">
        <f>SUM('2:7'!P461)</f>
        <v>0</v>
      </c>
      <c r="Q461" s="93">
        <f>SUM('2:7'!Q461)</f>
        <v>0</v>
      </c>
      <c r="R461" s="93">
        <f>SUM('2:7'!R461)</f>
        <v>0</v>
      </c>
      <c r="S461" s="93">
        <f>SUM('2:7'!S461)</f>
        <v>0</v>
      </c>
      <c r="T461" s="93">
        <f>SUM('2:7'!T461)</f>
        <v>0</v>
      </c>
      <c r="U461" s="93">
        <f>SUM('2:7'!U461)</f>
        <v>0</v>
      </c>
      <c r="V461" s="196">
        <f>SUM(X461:AA461)</f>
        <v>0</v>
      </c>
      <c r="W461" s="33" t="str">
        <f t="shared" si="102"/>
        <v/>
      </c>
      <c r="X461" s="93">
        <f>SUM('2:7'!X461)</f>
        <v>0</v>
      </c>
      <c r="Y461" s="93">
        <f>SUM('2:7'!Y461)</f>
        <v>0</v>
      </c>
      <c r="Z461" s="93">
        <f>SUM('2:7'!Z461)</f>
        <v>0</v>
      </c>
      <c r="AA461" s="93">
        <f>SUM('2:7'!AA461)</f>
        <v>0</v>
      </c>
      <c r="AB461" s="309">
        <v>1.22</v>
      </c>
      <c r="AC461" s="232">
        <f t="shared" si="91"/>
        <v>0</v>
      </c>
      <c r="AD461" s="21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274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SUM('2:7'!G462)</f>
        <v>0</v>
      </c>
      <c r="H462" s="212">
        <f t="shared" si="97"/>
        <v>0</v>
      </c>
      <c r="I462" s="93">
        <f>SUM('2:7'!I462)</f>
        <v>0</v>
      </c>
      <c r="J462" s="31" t="str">
        <f t="array" ref="J462">IF(ISERROR(G462/I462),"",G462/I462)</f>
        <v/>
      </c>
      <c r="K462" s="212">
        <f t="array" ref="K462">IF(ISERROR(G462/L462),"",G462/L462)</f>
        <v>0</v>
      </c>
      <c r="L462" s="87">
        <v>9</v>
      </c>
      <c r="M462" s="36">
        <f t="shared" si="98"/>
        <v>0</v>
      </c>
      <c r="N462" s="31">
        <f>SUM(O462:U462)</f>
        <v>0</v>
      </c>
      <c r="O462" s="93">
        <f>SUM('2:7'!O462)</f>
        <v>0</v>
      </c>
      <c r="P462" s="93">
        <f>SUM('2:7'!P462)</f>
        <v>0</v>
      </c>
      <c r="Q462" s="93">
        <f>SUM('2:7'!Q462)</f>
        <v>0</v>
      </c>
      <c r="R462" s="93">
        <f>SUM('2:7'!R462)</f>
        <v>0</v>
      </c>
      <c r="S462" s="93">
        <f>SUM('2:7'!S462)</f>
        <v>0</v>
      </c>
      <c r="T462" s="93">
        <f>SUM('2:7'!T462)</f>
        <v>0</v>
      </c>
      <c r="U462" s="93">
        <f>SUM('2:7'!U462)</f>
        <v>0</v>
      </c>
      <c r="V462" s="196">
        <f>SUM(X462:AA462)</f>
        <v>0</v>
      </c>
      <c r="W462" s="33" t="str">
        <f t="shared" si="102"/>
        <v/>
      </c>
      <c r="X462" s="93">
        <f>SUM('2:7'!X462)</f>
        <v>0</v>
      </c>
      <c r="Y462" s="93">
        <f>SUM('2:7'!Y462)</f>
        <v>0</v>
      </c>
      <c r="Z462" s="93">
        <f>SUM('2:7'!Z462)</f>
        <v>0</v>
      </c>
      <c r="AA462" s="93">
        <f>SUM('2:7'!AA462)</f>
        <v>0</v>
      </c>
      <c r="AB462" s="309">
        <v>1.22</v>
      </c>
      <c r="AC462" s="232">
        <f t="shared" si="91"/>
        <v>0</v>
      </c>
      <c r="AD462" s="21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712" t="s">
        <v>92</v>
      </c>
      <c r="B463" s="713"/>
      <c r="C463" s="209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103">SUM(M429:M462)</f>
        <v>0</v>
      </c>
      <c r="N463" s="30">
        <f t="shared" si="103"/>
        <v>0</v>
      </c>
      <c r="O463" s="91">
        <f t="shared" si="103"/>
        <v>0</v>
      </c>
      <c r="P463" s="91">
        <f t="shared" si="103"/>
        <v>0</v>
      </c>
      <c r="Q463" s="91">
        <f t="shared" si="103"/>
        <v>0</v>
      </c>
      <c r="R463" s="91">
        <f t="shared" si="103"/>
        <v>0</v>
      </c>
      <c r="S463" s="92">
        <f t="shared" si="103"/>
        <v>0</v>
      </c>
      <c r="T463" s="91">
        <f t="shared" si="103"/>
        <v>0</v>
      </c>
      <c r="U463" s="91">
        <f t="shared" si="103"/>
        <v>0</v>
      </c>
      <c r="V463" s="196">
        <f t="shared" si="103"/>
        <v>0</v>
      </c>
      <c r="W463" s="33" t="str">
        <f t="shared" si="102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33">
        <f>SUM(AC429:AC462)</f>
        <v>0</v>
      </c>
      <c r="AD463" s="217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274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SUM('2:7'!G464)</f>
        <v>0</v>
      </c>
      <c r="H464" s="212">
        <f>D464*G464</f>
        <v>0</v>
      </c>
      <c r="I464" s="93">
        <f>SUM('2:7'!I464)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04">IF(ISERROR(I464-K464),"",I464-K464)</f>
        <v>0</v>
      </c>
      <c r="N464" s="31">
        <f t="shared" ref="N464:N478" si="105">SUM(O464:U464)</f>
        <v>0</v>
      </c>
      <c r="O464" s="93">
        <f>SUM('2:7'!O464)</f>
        <v>0</v>
      </c>
      <c r="P464" s="93">
        <f>SUM('2:7'!P464)</f>
        <v>0</v>
      </c>
      <c r="Q464" s="93">
        <f>SUM('2:7'!Q464)</f>
        <v>0</v>
      </c>
      <c r="R464" s="93">
        <f>SUM('2:7'!R464)</f>
        <v>0</v>
      </c>
      <c r="S464" s="93">
        <f>SUM('2:7'!S464)</f>
        <v>0</v>
      </c>
      <c r="T464" s="93">
        <f>SUM('2:7'!T464)</f>
        <v>0</v>
      </c>
      <c r="U464" s="93">
        <f>SUM('2:7'!U464)</f>
        <v>0</v>
      </c>
      <c r="V464" s="196">
        <f t="shared" ref="V464:V478" si="106">SUM(X464:AA464)</f>
        <v>0</v>
      </c>
      <c r="W464" s="33" t="str">
        <f t="shared" si="102"/>
        <v/>
      </c>
      <c r="X464" s="93">
        <f>SUM('2:7'!X464)</f>
        <v>0</v>
      </c>
      <c r="Y464" s="93">
        <f>SUM('2:7'!Y464)</f>
        <v>0</v>
      </c>
      <c r="Z464" s="93">
        <f>SUM('2:7'!Z464)</f>
        <v>0</v>
      </c>
      <c r="AA464" s="93">
        <f>SUM('2:7'!AA464)</f>
        <v>0</v>
      </c>
      <c r="AB464" s="309">
        <v>0.41</v>
      </c>
      <c r="AC464" s="232">
        <f t="shared" si="91"/>
        <v>0</v>
      </c>
      <c r="AD464" s="21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274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SUM('2:7'!G465)</f>
        <v>0</v>
      </c>
      <c r="H465" s="212">
        <f t="shared" ref="H465:H478" si="107">D465*G465</f>
        <v>0</v>
      </c>
      <c r="I465" s="93">
        <f>SUM('2:7'!I465)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04"/>
        <v>0</v>
      </c>
      <c r="N465" s="31">
        <f t="shared" si="105"/>
        <v>0</v>
      </c>
      <c r="O465" s="93">
        <f>SUM('2:7'!O465)</f>
        <v>0</v>
      </c>
      <c r="P465" s="93">
        <f>SUM('2:7'!P465)</f>
        <v>0</v>
      </c>
      <c r="Q465" s="93">
        <f>SUM('2:7'!Q465)</f>
        <v>0</v>
      </c>
      <c r="R465" s="93">
        <f>SUM('2:7'!R465)</f>
        <v>0</v>
      </c>
      <c r="S465" s="93">
        <f>SUM('2:7'!S465)</f>
        <v>0</v>
      </c>
      <c r="T465" s="93">
        <f>SUM('2:7'!T465)</f>
        <v>0</v>
      </c>
      <c r="U465" s="93">
        <f>SUM('2:7'!U465)</f>
        <v>0</v>
      </c>
      <c r="V465" s="196">
        <f t="shared" si="106"/>
        <v>0</v>
      </c>
      <c r="W465" s="33" t="str">
        <f t="shared" si="102"/>
        <v/>
      </c>
      <c r="X465" s="93">
        <f>SUM('2:7'!X465)</f>
        <v>0</v>
      </c>
      <c r="Y465" s="93">
        <f>SUM('2:7'!Y465)</f>
        <v>0</v>
      </c>
      <c r="Z465" s="93">
        <f>SUM('2:7'!Z465)</f>
        <v>0</v>
      </c>
      <c r="AA465" s="93">
        <f>SUM('2:7'!AA465)</f>
        <v>0</v>
      </c>
      <c r="AB465" s="309">
        <v>0.41</v>
      </c>
      <c r="AC465" s="232">
        <f t="shared" si="91"/>
        <v>0</v>
      </c>
      <c r="AD465" s="21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274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SUM('2:7'!G466)</f>
        <v>0</v>
      </c>
      <c r="H466" s="212">
        <f t="shared" si="107"/>
        <v>0</v>
      </c>
      <c r="I466" s="93">
        <f>SUM('2:7'!I466)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04"/>
        <v>0</v>
      </c>
      <c r="N466" s="31">
        <f t="shared" si="105"/>
        <v>0</v>
      </c>
      <c r="O466" s="93">
        <f>SUM('2:7'!O466)</f>
        <v>0</v>
      </c>
      <c r="P466" s="93">
        <f>SUM('2:7'!P466)</f>
        <v>0</v>
      </c>
      <c r="Q466" s="93">
        <f>SUM('2:7'!Q466)</f>
        <v>0</v>
      </c>
      <c r="R466" s="93">
        <f>SUM('2:7'!R466)</f>
        <v>0</v>
      </c>
      <c r="S466" s="93">
        <f>SUM('2:7'!S466)</f>
        <v>0</v>
      </c>
      <c r="T466" s="93">
        <f>SUM('2:7'!T466)</f>
        <v>0</v>
      </c>
      <c r="U466" s="93">
        <f>SUM('2:7'!U466)</f>
        <v>0</v>
      </c>
      <c r="V466" s="196">
        <f t="shared" si="106"/>
        <v>0</v>
      </c>
      <c r="W466" s="33" t="str">
        <f t="shared" si="102"/>
        <v/>
      </c>
      <c r="X466" s="93">
        <f>SUM('2:7'!X466)</f>
        <v>0</v>
      </c>
      <c r="Y466" s="93">
        <f>SUM('2:7'!Y466)</f>
        <v>0</v>
      </c>
      <c r="Z466" s="93">
        <f>SUM('2:7'!Z466)</f>
        <v>0</v>
      </c>
      <c r="AA466" s="93">
        <f>SUM('2:7'!AA466)</f>
        <v>0</v>
      </c>
      <c r="AB466" s="309">
        <v>0.52</v>
      </c>
      <c r="AC466" s="232">
        <f t="shared" si="91"/>
        <v>0</v>
      </c>
      <c r="AD466" s="21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274"/>
      <c r="B467" s="63" t="s">
        <v>95</v>
      </c>
      <c r="C467" s="16" t="s">
        <v>82</v>
      </c>
      <c r="D467" s="17">
        <v>5.03</v>
      </c>
      <c r="E467" s="17"/>
      <c r="F467" s="6"/>
      <c r="G467" s="93">
        <f>SUM('2:7'!G467)</f>
        <v>0</v>
      </c>
      <c r="H467" s="212">
        <f t="shared" si="107"/>
        <v>0</v>
      </c>
      <c r="I467" s="93">
        <f>SUM('2:7'!I467)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04"/>
        <v>0</v>
      </c>
      <c r="N467" s="31">
        <f t="shared" si="105"/>
        <v>0</v>
      </c>
      <c r="O467" s="93">
        <f>SUM('2:7'!O467)</f>
        <v>0</v>
      </c>
      <c r="P467" s="93">
        <f>SUM('2:7'!P467)</f>
        <v>0</v>
      </c>
      <c r="Q467" s="93">
        <f>SUM('2:7'!Q467)</f>
        <v>0</v>
      </c>
      <c r="R467" s="93">
        <f>SUM('2:7'!R467)</f>
        <v>0</v>
      </c>
      <c r="S467" s="93">
        <f>SUM('2:7'!S467)</f>
        <v>0</v>
      </c>
      <c r="T467" s="93">
        <f>SUM('2:7'!T467)</f>
        <v>0</v>
      </c>
      <c r="U467" s="93">
        <f>SUM('2:7'!U467)</f>
        <v>0</v>
      </c>
      <c r="V467" s="196">
        <f t="shared" si="106"/>
        <v>0</v>
      </c>
      <c r="W467" s="33" t="str">
        <f t="shared" si="102"/>
        <v/>
      </c>
      <c r="X467" s="93">
        <f>SUM('2:7'!X467)</f>
        <v>0</v>
      </c>
      <c r="Y467" s="93">
        <f>SUM('2:7'!Y467)</f>
        <v>0</v>
      </c>
      <c r="Z467" s="93">
        <f>SUM('2:7'!Z467)</f>
        <v>0</v>
      </c>
      <c r="AA467" s="93">
        <f>SUM('2:7'!AA467)</f>
        <v>0</v>
      </c>
      <c r="AB467" s="309">
        <v>0.59</v>
      </c>
      <c r="AC467" s="232">
        <f t="shared" si="91"/>
        <v>0</v>
      </c>
      <c r="AD467" s="21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53">
        <v>30100054</v>
      </c>
      <c r="B468" s="63" t="s">
        <v>95</v>
      </c>
      <c r="C468" s="213" t="s">
        <v>72</v>
      </c>
      <c r="D468" s="17">
        <v>5.03</v>
      </c>
      <c r="E468" s="17"/>
      <c r="F468" s="6"/>
      <c r="G468" s="93">
        <f>SUM('2:7'!G468)</f>
        <v>0</v>
      </c>
      <c r="H468" s="212">
        <f t="shared" si="107"/>
        <v>0</v>
      </c>
      <c r="I468" s="93">
        <f>SUM('2:7'!I468)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04"/>
        <v>0</v>
      </c>
      <c r="N468" s="31">
        <f t="shared" si="105"/>
        <v>0</v>
      </c>
      <c r="O468" s="93">
        <f>SUM('2:7'!O468)</f>
        <v>0</v>
      </c>
      <c r="P468" s="93">
        <f>SUM('2:7'!P468)</f>
        <v>0</v>
      </c>
      <c r="Q468" s="93">
        <f>SUM('2:7'!Q468)</f>
        <v>0</v>
      </c>
      <c r="R468" s="93">
        <f>SUM('2:7'!R468)</f>
        <v>0</v>
      </c>
      <c r="S468" s="93">
        <f>SUM('2:7'!S468)</f>
        <v>0</v>
      </c>
      <c r="T468" s="93">
        <f>SUM('2:7'!T468)</f>
        <v>0</v>
      </c>
      <c r="U468" s="93">
        <f>SUM('2:7'!U468)</f>
        <v>0</v>
      </c>
      <c r="V468" s="196">
        <f t="shared" si="106"/>
        <v>0</v>
      </c>
      <c r="W468" s="33" t="str">
        <f t="shared" si="102"/>
        <v/>
      </c>
      <c r="X468" s="93">
        <f>SUM('2:7'!X468)</f>
        <v>0</v>
      </c>
      <c r="Y468" s="93">
        <f>SUM('2:7'!Y468)</f>
        <v>0</v>
      </c>
      <c r="Z468" s="93">
        <f>SUM('2:7'!Z468)</f>
        <v>0</v>
      </c>
      <c r="AA468" s="93">
        <f>SUM('2:7'!AA468)</f>
        <v>0</v>
      </c>
      <c r="AB468" s="309">
        <v>0.59</v>
      </c>
      <c r="AC468" s="232">
        <f t="shared" si="91"/>
        <v>0</v>
      </c>
      <c r="AD468" s="21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SUM('2:7'!G469)</f>
        <v>0</v>
      </c>
      <c r="H469" s="212">
        <f t="shared" si="107"/>
        <v>0</v>
      </c>
      <c r="I469" s="93">
        <f>SUM('2:7'!I469)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04"/>
        <v>0</v>
      </c>
      <c r="N469" s="31">
        <f t="shared" si="105"/>
        <v>0</v>
      </c>
      <c r="O469" s="93">
        <f>SUM('2:7'!O469)</f>
        <v>0</v>
      </c>
      <c r="P469" s="93">
        <f>SUM('2:7'!P469)</f>
        <v>0</v>
      </c>
      <c r="Q469" s="93">
        <f>SUM('2:7'!Q469)</f>
        <v>0</v>
      </c>
      <c r="R469" s="93">
        <f>SUM('2:7'!R469)</f>
        <v>0</v>
      </c>
      <c r="S469" s="93">
        <f>SUM('2:7'!S469)</f>
        <v>0</v>
      </c>
      <c r="T469" s="93">
        <f>SUM('2:7'!T469)</f>
        <v>0</v>
      </c>
      <c r="U469" s="93">
        <f>SUM('2:7'!U469)</f>
        <v>0</v>
      </c>
      <c r="V469" s="196">
        <f t="shared" si="106"/>
        <v>0</v>
      </c>
      <c r="W469" s="33" t="str">
        <f t="shared" si="102"/>
        <v/>
      </c>
      <c r="X469" s="93">
        <f>SUM('2:7'!X469)</f>
        <v>0</v>
      </c>
      <c r="Y469" s="93">
        <f>SUM('2:7'!Y469)</f>
        <v>0</v>
      </c>
      <c r="Z469" s="93">
        <f>SUM('2:7'!Z469)</f>
        <v>0</v>
      </c>
      <c r="AA469" s="93">
        <f>SUM('2:7'!AA469)</f>
        <v>0</v>
      </c>
      <c r="AB469" s="309">
        <v>0.59</v>
      </c>
      <c r="AC469" s="232">
        <f t="shared" si="91"/>
        <v>0</v>
      </c>
      <c r="AD469" s="21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274"/>
      <c r="B470" s="63" t="s">
        <v>95</v>
      </c>
      <c r="C470" s="16" t="s">
        <v>60</v>
      </c>
      <c r="D470" s="17">
        <v>5.03</v>
      </c>
      <c r="E470" s="17"/>
      <c r="F470" s="6"/>
      <c r="G470" s="93">
        <f>SUM('2:7'!G470)</f>
        <v>0</v>
      </c>
      <c r="H470" s="212">
        <f t="shared" si="107"/>
        <v>0</v>
      </c>
      <c r="I470" s="93">
        <f>SUM('2:7'!I470)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04"/>
        <v>0</v>
      </c>
      <c r="N470" s="31">
        <f t="shared" si="105"/>
        <v>0</v>
      </c>
      <c r="O470" s="93">
        <f>SUM('2:7'!O470)</f>
        <v>0</v>
      </c>
      <c r="P470" s="93">
        <f>SUM('2:7'!P470)</f>
        <v>0</v>
      </c>
      <c r="Q470" s="93">
        <f>SUM('2:7'!Q470)</f>
        <v>0</v>
      </c>
      <c r="R470" s="93">
        <f>SUM('2:7'!R470)</f>
        <v>0</v>
      </c>
      <c r="S470" s="93">
        <f>SUM('2:7'!S470)</f>
        <v>0</v>
      </c>
      <c r="T470" s="93">
        <f>SUM('2:7'!T470)</f>
        <v>0</v>
      </c>
      <c r="U470" s="93">
        <f>SUM('2:7'!U470)</f>
        <v>0</v>
      </c>
      <c r="V470" s="196">
        <f t="shared" si="106"/>
        <v>0</v>
      </c>
      <c r="W470" s="33" t="str">
        <f t="shared" si="102"/>
        <v/>
      </c>
      <c r="X470" s="93">
        <f>SUM('2:7'!X470)</f>
        <v>0</v>
      </c>
      <c r="Y470" s="93">
        <f>SUM('2:7'!Y470)</f>
        <v>0</v>
      </c>
      <c r="Z470" s="93">
        <f>SUM('2:7'!Z470)</f>
        <v>0</v>
      </c>
      <c r="AA470" s="93">
        <f>SUM('2:7'!AA470)</f>
        <v>0</v>
      </c>
      <c r="AB470" s="309">
        <v>0.59</v>
      </c>
      <c r="AC470" s="232">
        <f t="shared" si="91"/>
        <v>0</v>
      </c>
      <c r="AD470" s="21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274"/>
      <c r="B471" s="63" t="s">
        <v>95</v>
      </c>
      <c r="C471" s="213" t="s">
        <v>96</v>
      </c>
      <c r="D471" s="17">
        <v>5.03</v>
      </c>
      <c r="E471" s="17"/>
      <c r="F471" s="6"/>
      <c r="G471" s="93">
        <f>SUM('2:7'!G471)</f>
        <v>0</v>
      </c>
      <c r="H471" s="212">
        <f t="shared" si="107"/>
        <v>0</v>
      </c>
      <c r="I471" s="93">
        <f>SUM('2:7'!I471)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04"/>
        <v>0</v>
      </c>
      <c r="N471" s="31">
        <f t="shared" si="105"/>
        <v>0</v>
      </c>
      <c r="O471" s="93">
        <f>SUM('2:7'!O471)</f>
        <v>0</v>
      </c>
      <c r="P471" s="93">
        <f>SUM('2:7'!P471)</f>
        <v>0</v>
      </c>
      <c r="Q471" s="93">
        <f>SUM('2:7'!Q471)</f>
        <v>0</v>
      </c>
      <c r="R471" s="93">
        <f>SUM('2:7'!R471)</f>
        <v>0</v>
      </c>
      <c r="S471" s="93">
        <f>SUM('2:7'!S471)</f>
        <v>0</v>
      </c>
      <c r="T471" s="93">
        <f>SUM('2:7'!T471)</f>
        <v>0</v>
      </c>
      <c r="U471" s="93">
        <f>SUM('2:7'!U471)</f>
        <v>0</v>
      </c>
      <c r="V471" s="196">
        <f t="shared" si="106"/>
        <v>0</v>
      </c>
      <c r="W471" s="33" t="str">
        <f t="shared" si="102"/>
        <v/>
      </c>
      <c r="X471" s="93">
        <f>SUM('2:7'!X471)</f>
        <v>0</v>
      </c>
      <c r="Y471" s="93">
        <f>SUM('2:7'!Y471)</f>
        <v>0</v>
      </c>
      <c r="Z471" s="93">
        <f>SUM('2:7'!Z471)</f>
        <v>0</v>
      </c>
      <c r="AA471" s="93">
        <f>SUM('2:7'!AA471)</f>
        <v>0</v>
      </c>
      <c r="AB471" s="309">
        <v>0.59</v>
      </c>
      <c r="AC471" s="232">
        <f t="shared" si="91"/>
        <v>0</v>
      </c>
      <c r="AD471" s="21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274">
        <v>30101067</v>
      </c>
      <c r="B472" s="63" t="s">
        <v>97</v>
      </c>
      <c r="C472" s="213" t="s">
        <v>82</v>
      </c>
      <c r="D472" s="17">
        <v>5.03</v>
      </c>
      <c r="E472" s="17"/>
      <c r="F472" s="6"/>
      <c r="G472" s="93">
        <f>SUM('2:7'!G472)</f>
        <v>0</v>
      </c>
      <c r="H472" s="212">
        <f t="shared" si="107"/>
        <v>0</v>
      </c>
      <c r="I472" s="93">
        <f>SUM('2:7'!I472)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04"/>
        <v/>
      </c>
      <c r="N472" s="31">
        <f t="shared" si="105"/>
        <v>0</v>
      </c>
      <c r="O472" s="93">
        <f>SUM('2:7'!O472)</f>
        <v>0</v>
      </c>
      <c r="P472" s="93">
        <f>SUM('2:7'!P472)</f>
        <v>0</v>
      </c>
      <c r="Q472" s="93">
        <f>SUM('2:7'!Q472)</f>
        <v>0</v>
      </c>
      <c r="R472" s="93">
        <f>SUM('2:7'!R472)</f>
        <v>0</v>
      </c>
      <c r="S472" s="93">
        <f>SUM('2:7'!S472)</f>
        <v>0</v>
      </c>
      <c r="T472" s="93">
        <f>SUM('2:7'!T472)</f>
        <v>0</v>
      </c>
      <c r="U472" s="93">
        <f>SUM('2:7'!U472)</f>
        <v>0</v>
      </c>
      <c r="V472" s="196">
        <f t="shared" si="106"/>
        <v>0</v>
      </c>
      <c r="W472" s="33" t="str">
        <f t="shared" si="102"/>
        <v/>
      </c>
      <c r="X472" s="93">
        <f>SUM('2:7'!X472)</f>
        <v>0</v>
      </c>
      <c r="Y472" s="93">
        <f>SUM('2:7'!Y472)</f>
        <v>0</v>
      </c>
      <c r="Z472" s="93">
        <f>SUM('2:7'!Z472)</f>
        <v>0</v>
      </c>
      <c r="AA472" s="93">
        <f>SUM('2:7'!AA472)</f>
        <v>0</v>
      </c>
      <c r="AB472" s="309"/>
      <c r="AC472" s="232">
        <f t="shared" si="91"/>
        <v>0</v>
      </c>
      <c r="AD472" s="21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274">
        <v>30101068</v>
      </c>
      <c r="B473" s="63" t="s">
        <v>97</v>
      </c>
      <c r="C473" s="213" t="s">
        <v>72</v>
      </c>
      <c r="D473" s="17">
        <v>5.03</v>
      </c>
      <c r="E473" s="17"/>
      <c r="F473" s="6"/>
      <c r="G473" s="93">
        <f>SUM('2:7'!G473)</f>
        <v>0</v>
      </c>
      <c r="H473" s="212">
        <f t="shared" si="107"/>
        <v>0</v>
      </c>
      <c r="I473" s="93">
        <f>SUM('2:7'!I473)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04"/>
        <v/>
      </c>
      <c r="N473" s="31">
        <f t="shared" si="105"/>
        <v>0</v>
      </c>
      <c r="O473" s="93">
        <f>SUM('2:7'!O473)</f>
        <v>0</v>
      </c>
      <c r="P473" s="93">
        <f>SUM('2:7'!P473)</f>
        <v>0</v>
      </c>
      <c r="Q473" s="93">
        <f>SUM('2:7'!Q473)</f>
        <v>0</v>
      </c>
      <c r="R473" s="93">
        <f>SUM('2:7'!R473)</f>
        <v>0</v>
      </c>
      <c r="S473" s="93">
        <f>SUM('2:7'!S473)</f>
        <v>0</v>
      </c>
      <c r="T473" s="93">
        <f>SUM('2:7'!T473)</f>
        <v>0</v>
      </c>
      <c r="U473" s="93">
        <f>SUM('2:7'!U473)</f>
        <v>0</v>
      </c>
      <c r="V473" s="196">
        <f t="shared" si="106"/>
        <v>0</v>
      </c>
      <c r="W473" s="33" t="str">
        <f t="shared" si="102"/>
        <v/>
      </c>
      <c r="X473" s="93">
        <f>SUM('2:7'!X473)</f>
        <v>0</v>
      </c>
      <c r="Y473" s="93">
        <f>SUM('2:7'!Y473)</f>
        <v>0</v>
      </c>
      <c r="Z473" s="93">
        <f>SUM('2:7'!Z473)</f>
        <v>0</v>
      </c>
      <c r="AA473" s="93">
        <f>SUM('2:7'!AA473)</f>
        <v>0</v>
      </c>
      <c r="AB473" s="309"/>
      <c r="AC473" s="232">
        <f t="shared" si="91"/>
        <v>0</v>
      </c>
      <c r="AD473" s="217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274">
        <v>30101069</v>
      </c>
      <c r="B474" s="63" t="s">
        <v>97</v>
      </c>
      <c r="C474" s="213" t="s">
        <v>60</v>
      </c>
      <c r="D474" s="17">
        <v>5.03</v>
      </c>
      <c r="E474" s="17"/>
      <c r="F474" s="6"/>
      <c r="G474" s="93">
        <f>SUM('2:7'!G474)</f>
        <v>0</v>
      </c>
      <c r="H474" s="212">
        <f t="shared" si="107"/>
        <v>0</v>
      </c>
      <c r="I474" s="93">
        <f>SUM('2:7'!I474)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04"/>
        <v/>
      </c>
      <c r="N474" s="31">
        <f t="shared" si="105"/>
        <v>0</v>
      </c>
      <c r="O474" s="93">
        <f>SUM('2:7'!O474)</f>
        <v>0</v>
      </c>
      <c r="P474" s="93">
        <f>SUM('2:7'!P474)</f>
        <v>0</v>
      </c>
      <c r="Q474" s="93">
        <f>SUM('2:7'!Q474)</f>
        <v>0</v>
      </c>
      <c r="R474" s="93">
        <f>SUM('2:7'!R474)</f>
        <v>0</v>
      </c>
      <c r="S474" s="93">
        <f>SUM('2:7'!S474)</f>
        <v>0</v>
      </c>
      <c r="T474" s="93">
        <f>SUM('2:7'!T474)</f>
        <v>0</v>
      </c>
      <c r="U474" s="93">
        <f>SUM('2:7'!U474)</f>
        <v>0</v>
      </c>
      <c r="V474" s="196">
        <f t="shared" si="106"/>
        <v>0</v>
      </c>
      <c r="W474" s="33" t="str">
        <f t="shared" si="102"/>
        <v/>
      </c>
      <c r="X474" s="93">
        <f>SUM('2:7'!X474)</f>
        <v>0</v>
      </c>
      <c r="Y474" s="93">
        <f>SUM('2:7'!Y474)</f>
        <v>0</v>
      </c>
      <c r="Z474" s="93">
        <f>SUM('2:7'!Z474)</f>
        <v>0</v>
      </c>
      <c r="AA474" s="93">
        <f>SUM('2:7'!AA474)</f>
        <v>0</v>
      </c>
      <c r="AB474" s="309"/>
      <c r="AC474" s="232">
        <f t="shared" si="91"/>
        <v>0</v>
      </c>
      <c r="AD474" s="21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274">
        <v>30101070</v>
      </c>
      <c r="B475" s="63" t="s">
        <v>97</v>
      </c>
      <c r="C475" s="213" t="s">
        <v>96</v>
      </c>
      <c r="D475" s="17">
        <v>5.03</v>
      </c>
      <c r="E475" s="17"/>
      <c r="F475" s="6"/>
      <c r="G475" s="93">
        <f>SUM('2:7'!G475)</f>
        <v>0</v>
      </c>
      <c r="H475" s="212">
        <f t="shared" si="107"/>
        <v>0</v>
      </c>
      <c r="I475" s="93">
        <f>SUM('2:7'!I475)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04"/>
        <v/>
      </c>
      <c r="N475" s="31">
        <f t="shared" si="105"/>
        <v>0</v>
      </c>
      <c r="O475" s="93">
        <f>SUM('2:7'!O475)</f>
        <v>0</v>
      </c>
      <c r="P475" s="93">
        <f>SUM('2:7'!P475)</f>
        <v>0</v>
      </c>
      <c r="Q475" s="93">
        <f>SUM('2:7'!Q475)</f>
        <v>0</v>
      </c>
      <c r="R475" s="93">
        <f>SUM('2:7'!R475)</f>
        <v>0</v>
      </c>
      <c r="S475" s="93">
        <f>SUM('2:7'!S475)</f>
        <v>0</v>
      </c>
      <c r="T475" s="93">
        <f>SUM('2:7'!T475)</f>
        <v>0</v>
      </c>
      <c r="U475" s="93">
        <f>SUM('2:7'!U475)</f>
        <v>0</v>
      </c>
      <c r="V475" s="196">
        <f t="shared" si="106"/>
        <v>0</v>
      </c>
      <c r="W475" s="33" t="str">
        <f t="shared" si="102"/>
        <v/>
      </c>
      <c r="X475" s="93">
        <f>SUM('2:7'!X475)</f>
        <v>0</v>
      </c>
      <c r="Y475" s="93">
        <f>SUM('2:7'!Y475)</f>
        <v>0</v>
      </c>
      <c r="Z475" s="93">
        <f>SUM('2:7'!Z475)</f>
        <v>0</v>
      </c>
      <c r="AA475" s="93">
        <f>SUM('2:7'!AA475)</f>
        <v>0</v>
      </c>
      <c r="AB475" s="309"/>
      <c r="AC475" s="232">
        <f t="shared" si="91"/>
        <v>0</v>
      </c>
      <c r="AD475" s="21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274">
        <v>30101071</v>
      </c>
      <c r="B476" s="63" t="s">
        <v>97</v>
      </c>
      <c r="C476" s="213" t="s">
        <v>73</v>
      </c>
      <c r="D476" s="17">
        <v>5.03</v>
      </c>
      <c r="E476" s="17"/>
      <c r="F476" s="6"/>
      <c r="G476" s="93">
        <f>SUM('2:7'!G476)</f>
        <v>0</v>
      </c>
      <c r="H476" s="212">
        <f t="shared" si="107"/>
        <v>0</v>
      </c>
      <c r="I476" s="93">
        <f>SUM('2:7'!I476)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04"/>
        <v/>
      </c>
      <c r="N476" s="31">
        <f t="shared" si="105"/>
        <v>0</v>
      </c>
      <c r="O476" s="93">
        <f>SUM('2:7'!O476)</f>
        <v>0</v>
      </c>
      <c r="P476" s="93">
        <f>SUM('2:7'!P476)</f>
        <v>0</v>
      </c>
      <c r="Q476" s="93">
        <f>SUM('2:7'!Q476)</f>
        <v>0</v>
      </c>
      <c r="R476" s="93">
        <f>SUM('2:7'!R476)</f>
        <v>0</v>
      </c>
      <c r="S476" s="93">
        <f>SUM('2:7'!S476)</f>
        <v>0</v>
      </c>
      <c r="T476" s="93">
        <f>SUM('2:7'!T476)</f>
        <v>0</v>
      </c>
      <c r="U476" s="93">
        <f>SUM('2:7'!U476)</f>
        <v>0</v>
      </c>
      <c r="V476" s="196">
        <f t="shared" si="106"/>
        <v>0</v>
      </c>
      <c r="W476" s="33" t="str">
        <f t="shared" si="102"/>
        <v/>
      </c>
      <c r="X476" s="93">
        <f>SUM('2:7'!X476)</f>
        <v>0</v>
      </c>
      <c r="Y476" s="93">
        <f>SUM('2:7'!Y476)</f>
        <v>0</v>
      </c>
      <c r="Z476" s="93">
        <f>SUM('2:7'!Z476)</f>
        <v>0</v>
      </c>
      <c r="AA476" s="93">
        <f>SUM('2:7'!AA476)</f>
        <v>0</v>
      </c>
      <c r="AB476" s="309"/>
      <c r="AC476" s="232">
        <f t="shared" si="91"/>
        <v>0</v>
      </c>
      <c r="AD476" s="21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27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SUM('2:7'!G477)</f>
        <v>0</v>
      </c>
      <c r="H477" s="212">
        <f t="shared" si="107"/>
        <v>0</v>
      </c>
      <c r="I477" s="93">
        <f>SUM('2:7'!I477)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04"/>
        <v>0</v>
      </c>
      <c r="N477" s="31">
        <f t="shared" si="105"/>
        <v>0</v>
      </c>
      <c r="O477" s="93">
        <f>SUM('2:7'!O477)</f>
        <v>0</v>
      </c>
      <c r="P477" s="93">
        <f>SUM('2:7'!P477)</f>
        <v>0</v>
      </c>
      <c r="Q477" s="93">
        <f>SUM('2:7'!Q477)</f>
        <v>0</v>
      </c>
      <c r="R477" s="93">
        <f>SUM('2:7'!R477)</f>
        <v>0</v>
      </c>
      <c r="S477" s="93">
        <f>SUM('2:7'!S477)</f>
        <v>0</v>
      </c>
      <c r="T477" s="93">
        <f>SUM('2:7'!T477)</f>
        <v>0</v>
      </c>
      <c r="U477" s="93">
        <f>SUM('2:7'!U477)</f>
        <v>0</v>
      </c>
      <c r="V477" s="196">
        <f t="shared" si="106"/>
        <v>0</v>
      </c>
      <c r="W477" s="33" t="str">
        <f t="shared" si="102"/>
        <v/>
      </c>
      <c r="X477" s="93">
        <f>SUM('2:7'!X477)</f>
        <v>0</v>
      </c>
      <c r="Y477" s="93">
        <f>SUM('2:7'!Y477)</f>
        <v>0</v>
      </c>
      <c r="Z477" s="93">
        <f>SUM('2:7'!Z477)</f>
        <v>0</v>
      </c>
      <c r="AA477" s="93">
        <f>SUM('2:7'!AA477)</f>
        <v>0</v>
      </c>
      <c r="AB477" s="309">
        <v>0.43</v>
      </c>
      <c r="AC477" s="232">
        <f t="shared" si="91"/>
        <v>0</v>
      </c>
      <c r="AD477" s="21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27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SUM('2:7'!G478)</f>
        <v>0</v>
      </c>
      <c r="H478" s="212">
        <f t="shared" si="107"/>
        <v>0</v>
      </c>
      <c r="I478" s="93">
        <f>SUM('2:7'!I478)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04"/>
        <v>0</v>
      </c>
      <c r="N478" s="31">
        <f t="shared" si="105"/>
        <v>0</v>
      </c>
      <c r="O478" s="93">
        <f>SUM('2:7'!O478)</f>
        <v>0</v>
      </c>
      <c r="P478" s="93">
        <f>SUM('2:7'!P478)</f>
        <v>0</v>
      </c>
      <c r="Q478" s="93">
        <f>SUM('2:7'!Q478)</f>
        <v>0</v>
      </c>
      <c r="R478" s="93">
        <f>SUM('2:7'!R478)</f>
        <v>0</v>
      </c>
      <c r="S478" s="93">
        <f>SUM('2:7'!S478)</f>
        <v>0</v>
      </c>
      <c r="T478" s="93">
        <f>SUM('2:7'!T478)</f>
        <v>0</v>
      </c>
      <c r="U478" s="93">
        <f>SUM('2:7'!U478)</f>
        <v>0</v>
      </c>
      <c r="V478" s="196">
        <f t="shared" si="106"/>
        <v>0</v>
      </c>
      <c r="W478" s="33" t="str">
        <f t="shared" si="102"/>
        <v/>
      </c>
      <c r="X478" s="93">
        <f>SUM('2:7'!X478)</f>
        <v>0</v>
      </c>
      <c r="Y478" s="93">
        <f>SUM('2:7'!Y478)</f>
        <v>0</v>
      </c>
      <c r="Z478" s="93">
        <f>SUM('2:7'!Z478)</f>
        <v>0</v>
      </c>
      <c r="AA478" s="93">
        <f>SUM('2:7'!AA478)</f>
        <v>0</v>
      </c>
      <c r="AB478" s="309">
        <v>0.43</v>
      </c>
      <c r="AC478" s="232">
        <f t="shared" si="91"/>
        <v>0</v>
      </c>
      <c r="AD478" s="21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712" t="s">
        <v>99</v>
      </c>
      <c r="B479" s="713"/>
      <c r="C479" s="20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08">SUM(M464:M478)</f>
        <v>0</v>
      </c>
      <c r="N479" s="30">
        <f t="shared" si="108"/>
        <v>0</v>
      </c>
      <c r="O479" s="30">
        <f t="shared" si="108"/>
        <v>0</v>
      </c>
      <c r="P479" s="30">
        <f t="shared" si="108"/>
        <v>0</v>
      </c>
      <c r="Q479" s="30">
        <f t="shared" si="108"/>
        <v>0</v>
      </c>
      <c r="R479" s="30">
        <f t="shared" si="108"/>
        <v>0</v>
      </c>
      <c r="S479" s="30">
        <f t="shared" si="108"/>
        <v>0</v>
      </c>
      <c r="T479" s="30">
        <f t="shared" si="108"/>
        <v>0</v>
      </c>
      <c r="U479" s="30">
        <f t="shared" si="108"/>
        <v>0</v>
      </c>
      <c r="V479" s="198">
        <f t="shared" si="108"/>
        <v>0</v>
      </c>
      <c r="W479" s="33" t="str">
        <f t="shared" si="102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33">
        <f>SUM(AC464:AC478)</f>
        <v>0</v>
      </c>
      <c r="AD479" s="217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SUM('2:7'!G480)</f>
        <v>0</v>
      </c>
      <c r="H480" s="212">
        <f t="shared" ref="H480:H489" si="109">D480*G480</f>
        <v>0</v>
      </c>
      <c r="I480" s="93">
        <f>SUM('2:7'!I480)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10">IF(ISERROR(I480-K480),"",I480-K480)</f>
        <v>0</v>
      </c>
      <c r="N480" s="31">
        <f t="shared" ref="N480:N489" si="111">SUM(O480:U480)</f>
        <v>0</v>
      </c>
      <c r="O480" s="93">
        <f>SUM('2:7'!O480)</f>
        <v>0</v>
      </c>
      <c r="P480" s="93">
        <f>SUM('2:7'!P480)</f>
        <v>0</v>
      </c>
      <c r="Q480" s="93">
        <f>SUM('2:7'!Q480)</f>
        <v>0</v>
      </c>
      <c r="R480" s="93">
        <f>SUM('2:7'!R480)</f>
        <v>0</v>
      </c>
      <c r="S480" s="93">
        <f>SUM('2:7'!S480)</f>
        <v>0</v>
      </c>
      <c r="T480" s="93">
        <f>SUM('2:7'!T480)</f>
        <v>0</v>
      </c>
      <c r="U480" s="93">
        <f>SUM('2:7'!U480)</f>
        <v>0</v>
      </c>
      <c r="V480" s="196">
        <f t="shared" ref="V480:V489" si="112">SUM(X480:AA480)</f>
        <v>0</v>
      </c>
      <c r="W480" s="33" t="str">
        <f t="shared" si="102"/>
        <v/>
      </c>
      <c r="X480" s="93">
        <f>SUM('2:7'!X480)</f>
        <v>0</v>
      </c>
      <c r="Y480" s="93">
        <f>SUM('2:7'!Y480)</f>
        <v>0</v>
      </c>
      <c r="Z480" s="93">
        <f>SUM('2:7'!Z480)</f>
        <v>0</v>
      </c>
      <c r="AA480" s="93">
        <f>SUM('2:7'!AA480)</f>
        <v>0</v>
      </c>
      <c r="AB480" s="309">
        <v>0.48</v>
      </c>
      <c r="AC480" s="232">
        <f t="shared" si="91"/>
        <v>0</v>
      </c>
      <c r="AD480" s="21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270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SUM('2:7'!G481)</f>
        <v>0</v>
      </c>
      <c r="H481" s="212">
        <f t="shared" si="109"/>
        <v>0</v>
      </c>
      <c r="I481" s="93">
        <f>SUM('2:7'!I481)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10"/>
        <v>0</v>
      </c>
      <c r="N481" s="31">
        <f t="shared" si="111"/>
        <v>0</v>
      </c>
      <c r="O481" s="93">
        <f>SUM('2:7'!O481)</f>
        <v>0</v>
      </c>
      <c r="P481" s="93">
        <f>SUM('2:7'!P481)</f>
        <v>0</v>
      </c>
      <c r="Q481" s="93">
        <f>SUM('2:7'!Q481)</f>
        <v>0</v>
      </c>
      <c r="R481" s="93">
        <f>SUM('2:7'!R481)</f>
        <v>0</v>
      </c>
      <c r="S481" s="93">
        <f>SUM('2:7'!S481)</f>
        <v>0</v>
      </c>
      <c r="T481" s="93">
        <f>SUM('2:7'!T481)</f>
        <v>0</v>
      </c>
      <c r="U481" s="93">
        <f>SUM('2:7'!U481)</f>
        <v>0</v>
      </c>
      <c r="V481" s="196">
        <f t="shared" si="112"/>
        <v>0</v>
      </c>
      <c r="W481" s="33" t="str">
        <f t="shared" si="102"/>
        <v/>
      </c>
      <c r="X481" s="93">
        <f>SUM('2:7'!X481)</f>
        <v>0</v>
      </c>
      <c r="Y481" s="93">
        <f>SUM('2:7'!Y481)</f>
        <v>0</v>
      </c>
      <c r="Z481" s="93">
        <f>SUM('2:7'!Z481)</f>
        <v>0</v>
      </c>
      <c r="AA481" s="93">
        <f>SUM('2:7'!AA481)</f>
        <v>0</v>
      </c>
      <c r="AB481" s="309">
        <v>0.48</v>
      </c>
      <c r="AC481" s="232">
        <f t="shared" ref="AC481:AC489" si="113">AB481*G481</f>
        <v>0</v>
      </c>
      <c r="AD481" s="217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270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SUM('2:7'!G482)</f>
        <v>0</v>
      </c>
      <c r="H482" s="212">
        <f t="shared" si="109"/>
        <v>0</v>
      </c>
      <c r="I482" s="93">
        <f>SUM('2:7'!I482)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10"/>
        <v>0</v>
      </c>
      <c r="N482" s="31">
        <f t="shared" si="111"/>
        <v>0</v>
      </c>
      <c r="O482" s="93">
        <f>SUM('2:7'!O482)</f>
        <v>0</v>
      </c>
      <c r="P482" s="93">
        <f>SUM('2:7'!P482)</f>
        <v>0</v>
      </c>
      <c r="Q482" s="93">
        <f>SUM('2:7'!Q482)</f>
        <v>0</v>
      </c>
      <c r="R482" s="93">
        <f>SUM('2:7'!R482)</f>
        <v>0</v>
      </c>
      <c r="S482" s="93">
        <f>SUM('2:7'!S482)</f>
        <v>0</v>
      </c>
      <c r="T482" s="93">
        <f>SUM('2:7'!T482)</f>
        <v>0</v>
      </c>
      <c r="U482" s="93">
        <f>SUM('2:7'!U482)</f>
        <v>0</v>
      </c>
      <c r="V482" s="196">
        <f t="shared" si="112"/>
        <v>0</v>
      </c>
      <c r="W482" s="33" t="str">
        <f t="shared" si="102"/>
        <v/>
      </c>
      <c r="X482" s="93">
        <f>SUM('2:7'!X482)</f>
        <v>0</v>
      </c>
      <c r="Y482" s="93">
        <f>SUM('2:7'!Y482)</f>
        <v>0</v>
      </c>
      <c r="Z482" s="93">
        <f>SUM('2:7'!Z482)</f>
        <v>0</v>
      </c>
      <c r="AA482" s="93">
        <f>SUM('2:7'!AA482)</f>
        <v>0</v>
      </c>
      <c r="AB482" s="309">
        <v>0.48</v>
      </c>
      <c r="AC482" s="232">
        <f t="shared" si="113"/>
        <v>0</v>
      </c>
      <c r="AD482" s="21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270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SUM('2:7'!G483)</f>
        <v>0</v>
      </c>
      <c r="H483" s="212">
        <f t="shared" si="109"/>
        <v>0</v>
      </c>
      <c r="I483" s="93">
        <f>SUM('2:7'!I483)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10"/>
        <v>0</v>
      </c>
      <c r="N483" s="31">
        <f t="shared" si="111"/>
        <v>0</v>
      </c>
      <c r="O483" s="93">
        <f>SUM('2:7'!O483)</f>
        <v>0</v>
      </c>
      <c r="P483" s="93">
        <f>SUM('2:7'!P483)</f>
        <v>0</v>
      </c>
      <c r="Q483" s="93">
        <f>SUM('2:7'!Q483)</f>
        <v>0</v>
      </c>
      <c r="R483" s="93">
        <f>SUM('2:7'!R483)</f>
        <v>0</v>
      </c>
      <c r="S483" s="93">
        <f>SUM('2:7'!S483)</f>
        <v>0</v>
      </c>
      <c r="T483" s="93">
        <f>SUM('2:7'!T483)</f>
        <v>0</v>
      </c>
      <c r="U483" s="93">
        <f>SUM('2:7'!U483)</f>
        <v>0</v>
      </c>
      <c r="V483" s="196">
        <f t="shared" si="112"/>
        <v>0</v>
      </c>
      <c r="W483" s="33" t="str">
        <f t="shared" si="102"/>
        <v/>
      </c>
      <c r="X483" s="93">
        <f>SUM('2:7'!X483)</f>
        <v>0</v>
      </c>
      <c r="Y483" s="93">
        <f>SUM('2:7'!Y483)</f>
        <v>0</v>
      </c>
      <c r="Z483" s="93">
        <f>SUM('2:7'!Z483)</f>
        <v>0</v>
      </c>
      <c r="AA483" s="93">
        <f>SUM('2:7'!AA483)</f>
        <v>0</v>
      </c>
      <c r="AB483" s="309">
        <v>0.48</v>
      </c>
      <c r="AC483" s="232">
        <f t="shared" si="113"/>
        <v>0</v>
      </c>
      <c r="AD483" s="21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270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SUM('2:7'!G484)</f>
        <v>0</v>
      </c>
      <c r="H484" s="212">
        <f t="shared" si="109"/>
        <v>0</v>
      </c>
      <c r="I484" s="93">
        <f>SUM('2:7'!I484)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10"/>
        <v>0</v>
      </c>
      <c r="N484" s="31">
        <f t="shared" si="111"/>
        <v>0</v>
      </c>
      <c r="O484" s="93">
        <f>SUM('2:7'!O484)</f>
        <v>0</v>
      </c>
      <c r="P484" s="93">
        <f>SUM('2:7'!P484)</f>
        <v>0</v>
      </c>
      <c r="Q484" s="93">
        <f>SUM('2:7'!Q484)</f>
        <v>0</v>
      </c>
      <c r="R484" s="93">
        <f>SUM('2:7'!R484)</f>
        <v>0</v>
      </c>
      <c r="S484" s="93">
        <f>SUM('2:7'!S484)</f>
        <v>0</v>
      </c>
      <c r="T484" s="93">
        <f>SUM('2:7'!T484)</f>
        <v>0</v>
      </c>
      <c r="U484" s="93">
        <f>SUM('2:7'!U484)</f>
        <v>0</v>
      </c>
      <c r="V484" s="196">
        <f t="shared" si="112"/>
        <v>0</v>
      </c>
      <c r="W484" s="33" t="str">
        <f t="shared" si="102"/>
        <v/>
      </c>
      <c r="X484" s="93">
        <f>SUM('2:7'!X484)</f>
        <v>0</v>
      </c>
      <c r="Y484" s="93">
        <f>SUM('2:7'!Y484)</f>
        <v>0</v>
      </c>
      <c r="Z484" s="93">
        <f>SUM('2:7'!Z484)</f>
        <v>0</v>
      </c>
      <c r="AA484" s="93">
        <f>SUM('2:7'!AA484)</f>
        <v>0</v>
      </c>
      <c r="AB484" s="309">
        <v>0.48</v>
      </c>
      <c r="AC484" s="232">
        <f t="shared" si="113"/>
        <v>0</v>
      </c>
      <c r="AD484" s="21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270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SUM('2:7'!G485)</f>
        <v>0</v>
      </c>
      <c r="H485" s="250">
        <f t="shared" si="109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312">
        <v>0.56000000000000005</v>
      </c>
      <c r="AC485" s="232">
        <f t="shared" si="113"/>
        <v>0</v>
      </c>
      <c r="AD485" s="225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270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SUM('2:7'!G486)</f>
        <v>0</v>
      </c>
      <c r="H486" s="325">
        <f t="shared" si="109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333">
        <v>0.56000000000000005</v>
      </c>
      <c r="AC486" s="232">
        <f t="shared" si="113"/>
        <v>0</v>
      </c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270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SUM('2:7'!G487)</f>
        <v>0</v>
      </c>
      <c r="H487" s="325">
        <f t="shared" si="109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333">
        <v>0.56000000000000005</v>
      </c>
      <c r="AC487" s="232">
        <f t="shared" si="113"/>
        <v>0</v>
      </c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270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109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335"/>
      <c r="AC488" s="232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270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SUM('2:7'!G489)</f>
        <v>0</v>
      </c>
      <c r="H489" s="212">
        <f t="shared" si="109"/>
        <v>0</v>
      </c>
      <c r="I489" s="93">
        <f>SUM('2:7'!I489)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10"/>
        <v>0</v>
      </c>
      <c r="N489" s="31">
        <f t="shared" si="111"/>
        <v>0</v>
      </c>
      <c r="O489" s="93">
        <f>SUM('2:7'!O489)</f>
        <v>0</v>
      </c>
      <c r="P489" s="93">
        <f>SUM('2:7'!P489)</f>
        <v>0</v>
      </c>
      <c r="Q489" s="93">
        <f>SUM('2:7'!Q489)</f>
        <v>0</v>
      </c>
      <c r="R489" s="93">
        <f>SUM('2:7'!R489)</f>
        <v>0</v>
      </c>
      <c r="S489" s="93">
        <f>SUM('2:7'!S489)</f>
        <v>0</v>
      </c>
      <c r="T489" s="93">
        <f>SUM('2:7'!T489)</f>
        <v>0</v>
      </c>
      <c r="U489" s="93">
        <f>SUM('2:7'!U489)</f>
        <v>0</v>
      </c>
      <c r="V489" s="196">
        <f t="shared" si="112"/>
        <v>0</v>
      </c>
      <c r="W489" s="33" t="str">
        <f t="shared" si="102"/>
        <v/>
      </c>
      <c r="X489" s="93">
        <f>SUM('2:7'!X489)</f>
        <v>0</v>
      </c>
      <c r="Y489" s="93">
        <f>SUM('2:7'!Y489)</f>
        <v>0</v>
      </c>
      <c r="Z489" s="93">
        <f>SUM('2:7'!Z489)</f>
        <v>0</v>
      </c>
      <c r="AA489" s="93">
        <f>SUM('2:7'!AA489)</f>
        <v>0</v>
      </c>
      <c r="AB489" s="309">
        <v>0.48</v>
      </c>
      <c r="AC489" s="232">
        <f t="shared" si="113"/>
        <v>0</v>
      </c>
      <c r="AD489" s="21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712" t="s">
        <v>102</v>
      </c>
      <c r="B490" s="713"/>
      <c r="C490" s="20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102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33">
        <f>SUM(AC480:AC489)</f>
        <v>0</v>
      </c>
      <c r="AD490" s="217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53">
        <v>30700013</v>
      </c>
      <c r="B491" s="64" t="s">
        <v>103</v>
      </c>
      <c r="C491" s="208"/>
      <c r="D491" s="17">
        <v>3.65</v>
      </c>
      <c r="E491" s="17"/>
      <c r="F491" s="53"/>
      <c r="G491" s="93">
        <f>SUM('2:7'!G491)</f>
        <v>0</v>
      </c>
      <c r="H491" s="212">
        <f>D491*G491</f>
        <v>0</v>
      </c>
      <c r="I491" s="93">
        <f>SUM('2:7'!I491)</f>
        <v>0</v>
      </c>
      <c r="J491" s="31" t="str">
        <f t="array" ref="J491">IF(ISERROR(G491/I491),"",G491/I491)</f>
        <v/>
      </c>
      <c r="K491" s="212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SUM('2:7'!O491)</f>
        <v>0</v>
      </c>
      <c r="P491" s="93">
        <f>SUM('2:7'!P491)</f>
        <v>0</v>
      </c>
      <c r="Q491" s="93">
        <f>SUM('2:7'!Q491)</f>
        <v>0</v>
      </c>
      <c r="R491" s="93">
        <f>SUM('2:7'!R491)</f>
        <v>0</v>
      </c>
      <c r="S491" s="93">
        <f>SUM('2:7'!S491)</f>
        <v>0</v>
      </c>
      <c r="T491" s="93">
        <f>SUM('2:7'!T491)</f>
        <v>0</v>
      </c>
      <c r="U491" s="93">
        <f>SUM('2:7'!U491)</f>
        <v>0</v>
      </c>
      <c r="V491" s="196">
        <f>SUM(X491:AA491)</f>
        <v>0</v>
      </c>
      <c r="W491" s="33" t="str">
        <f t="shared" si="102"/>
        <v/>
      </c>
      <c r="X491" s="93">
        <f>SUM('2:7'!X491)</f>
        <v>0</v>
      </c>
      <c r="Y491" s="93">
        <f>SUM('2:7'!Y491)</f>
        <v>0</v>
      </c>
      <c r="Z491" s="93">
        <f>SUM('2:7'!Z491)</f>
        <v>0</v>
      </c>
      <c r="AA491" s="93">
        <f>SUM('2:7'!AA491)</f>
        <v>0</v>
      </c>
      <c r="AB491" s="309">
        <v>2.0699999999999998</v>
      </c>
      <c r="AC491" s="232">
        <f t="shared" ref="AC491:AC505" si="114">AB491*G491</f>
        <v>0</v>
      </c>
      <c r="AD491" s="217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53">
        <v>30700014</v>
      </c>
      <c r="B492" s="64" t="s">
        <v>0</v>
      </c>
      <c r="C492" s="208"/>
      <c r="D492" s="17">
        <v>6.58</v>
      </c>
      <c r="E492" s="17"/>
      <c r="F492" s="6"/>
      <c r="G492" s="93">
        <f>SUM('2:7'!G492)</f>
        <v>0</v>
      </c>
      <c r="H492" s="212">
        <f t="shared" ref="H492:H505" si="115">D492*G492</f>
        <v>0</v>
      </c>
      <c r="I492" s="93">
        <f>SUM('2:7'!I492)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SUM('2:7'!O492)</f>
        <v>0</v>
      </c>
      <c r="P492" s="93">
        <f>SUM('2:7'!P492)</f>
        <v>0</v>
      </c>
      <c r="Q492" s="93">
        <f>SUM('2:7'!Q492)</f>
        <v>0</v>
      </c>
      <c r="R492" s="93">
        <f>SUM('2:7'!R492)</f>
        <v>0</v>
      </c>
      <c r="S492" s="93">
        <f>SUM('2:7'!S492)</f>
        <v>0</v>
      </c>
      <c r="T492" s="93">
        <f>SUM('2:7'!T492)</f>
        <v>0</v>
      </c>
      <c r="U492" s="93">
        <f>SUM('2:7'!U492)</f>
        <v>0</v>
      </c>
      <c r="V492" s="196">
        <f>SUM(X492:AA492)</f>
        <v>0</v>
      </c>
      <c r="W492" s="33" t="str">
        <f t="shared" si="102"/>
        <v/>
      </c>
      <c r="X492" s="93">
        <f>SUM('2:7'!X492)</f>
        <v>0</v>
      </c>
      <c r="Y492" s="93">
        <f>SUM('2:7'!Y492)</f>
        <v>0</v>
      </c>
      <c r="Z492" s="93">
        <f>SUM('2:7'!Z492)</f>
        <v>0</v>
      </c>
      <c r="AA492" s="93">
        <f>SUM('2:7'!AA492)</f>
        <v>0</v>
      </c>
      <c r="AB492" s="309">
        <v>2.0699999999999998</v>
      </c>
      <c r="AC492" s="232">
        <f t="shared" si="114"/>
        <v>0</v>
      </c>
      <c r="AD492" s="21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53">
        <v>30700016</v>
      </c>
      <c r="B493" s="64" t="s">
        <v>1</v>
      </c>
      <c r="C493" s="208"/>
      <c r="D493" s="17">
        <v>7.8</v>
      </c>
      <c r="E493" s="17"/>
      <c r="F493" s="6"/>
      <c r="G493" s="93">
        <f>SUM('2:7'!G493)</f>
        <v>0</v>
      </c>
      <c r="H493" s="250">
        <f t="shared" si="115"/>
        <v>0</v>
      </c>
      <c r="I493" s="93">
        <f>SUM('2:7'!I493)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SUM('2:7'!O493)</f>
        <v>0</v>
      </c>
      <c r="P493" s="93">
        <f>SUM('2:7'!P493)</f>
        <v>0</v>
      </c>
      <c r="Q493" s="93">
        <f>SUM('2:7'!Q493)</f>
        <v>0</v>
      </c>
      <c r="R493" s="93">
        <f>SUM('2:7'!R493)</f>
        <v>0</v>
      </c>
      <c r="S493" s="93">
        <f>SUM('2:7'!S493)</f>
        <v>0</v>
      </c>
      <c r="T493" s="93">
        <f>SUM('2:7'!T493)</f>
        <v>0</v>
      </c>
      <c r="U493" s="93">
        <f>SUM('2:7'!U493)</f>
        <v>0</v>
      </c>
      <c r="V493" s="196">
        <f>SUM(X493:AA493)</f>
        <v>0</v>
      </c>
      <c r="W493" s="33" t="str">
        <f t="shared" si="102"/>
        <v/>
      </c>
      <c r="X493" s="93">
        <f>SUM('2:7'!X493)</f>
        <v>0</v>
      </c>
      <c r="Y493" s="93">
        <f>SUM('2:7'!Y493)</f>
        <v>0</v>
      </c>
      <c r="Z493" s="93">
        <f>SUM('2:7'!Z493)</f>
        <v>0</v>
      </c>
      <c r="AA493" s="93">
        <f>SUM('2:7'!AA493)</f>
        <v>0</v>
      </c>
      <c r="AB493" s="309">
        <v>2.25</v>
      </c>
      <c r="AC493" s="232">
        <f t="shared" si="114"/>
        <v>0</v>
      </c>
      <c r="AD493" s="217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53">
        <v>30700017</v>
      </c>
      <c r="B494" s="64" t="s">
        <v>2</v>
      </c>
      <c r="C494" s="208"/>
      <c r="D494" s="17">
        <v>4.4000000000000004</v>
      </c>
      <c r="E494" s="17"/>
      <c r="F494" s="6"/>
      <c r="G494" s="93">
        <f>SUM('2:7'!G494)</f>
        <v>0</v>
      </c>
      <c r="H494" s="250">
        <f t="shared" si="115"/>
        <v>0</v>
      </c>
      <c r="I494" s="93">
        <f>SUM('2:7'!I494)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SUM('2:7'!O494)</f>
        <v>0</v>
      </c>
      <c r="P494" s="93">
        <f>SUM('2:7'!P494)</f>
        <v>0</v>
      </c>
      <c r="Q494" s="93">
        <f>SUM('2:7'!Q494)</f>
        <v>0</v>
      </c>
      <c r="R494" s="93">
        <f>SUM('2:7'!R494)</f>
        <v>0</v>
      </c>
      <c r="S494" s="93">
        <f>SUM('2:7'!S494)</f>
        <v>0</v>
      </c>
      <c r="T494" s="93">
        <f>SUM('2:7'!T494)</f>
        <v>0</v>
      </c>
      <c r="U494" s="93">
        <f>SUM('2:7'!U494)</f>
        <v>0</v>
      </c>
      <c r="V494" s="196">
        <f>SUM(X494:AA494)</f>
        <v>0</v>
      </c>
      <c r="W494" s="33" t="str">
        <f t="shared" si="102"/>
        <v/>
      </c>
      <c r="X494" s="93">
        <f>SUM('2:7'!X494)</f>
        <v>0</v>
      </c>
      <c r="Y494" s="93">
        <f>SUM('2:7'!Y494)</f>
        <v>0</v>
      </c>
      <c r="Z494" s="93">
        <f>SUM('2:7'!Z494)</f>
        <v>0</v>
      </c>
      <c r="AA494" s="93">
        <f>SUM('2:7'!AA494)</f>
        <v>0</v>
      </c>
      <c r="AB494" s="309">
        <v>1.79</v>
      </c>
      <c r="AC494" s="232">
        <f t="shared" si="114"/>
        <v>0</v>
      </c>
      <c r="AD494" s="217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53"/>
      <c r="B495" s="64" t="s">
        <v>348</v>
      </c>
      <c r="C495" s="178" t="s">
        <v>376</v>
      </c>
      <c r="D495" s="17"/>
      <c r="E495" s="17"/>
      <c r="F495" s="6"/>
      <c r="G495" s="93">
        <f>SUM('2:7'!G495)</f>
        <v>0</v>
      </c>
      <c r="H495" s="250">
        <f t="shared" si="115"/>
        <v>0</v>
      </c>
      <c r="I495" s="93">
        <f>SUM('2:7'!I495)</f>
        <v>0</v>
      </c>
      <c r="J495" s="31"/>
      <c r="K495" s="35"/>
      <c r="L495" s="87"/>
      <c r="M495" s="36"/>
      <c r="N495" s="31"/>
      <c r="O495" s="93">
        <f>SUM('2:7'!O495)</f>
        <v>0</v>
      </c>
      <c r="P495" s="93">
        <f>SUM('2:7'!P495)</f>
        <v>0</v>
      </c>
      <c r="Q495" s="93">
        <f>SUM('2:7'!Q495)</f>
        <v>0</v>
      </c>
      <c r="R495" s="93">
        <f>SUM('2:7'!R495)</f>
        <v>0</v>
      </c>
      <c r="S495" s="93">
        <f>SUM('2:7'!S495)</f>
        <v>0</v>
      </c>
      <c r="T495" s="93">
        <f>SUM('2:7'!T495)</f>
        <v>0</v>
      </c>
      <c r="U495" s="93">
        <f>SUM('2:7'!U495)</f>
        <v>0</v>
      </c>
      <c r="V495" s="196"/>
      <c r="W495" s="33"/>
      <c r="X495" s="93">
        <f>SUM('2:7'!X495)</f>
        <v>0</v>
      </c>
      <c r="Y495" s="93">
        <f>SUM('2:7'!Y495)</f>
        <v>0</v>
      </c>
      <c r="Z495" s="93">
        <f>SUM('2:7'!Z495)</f>
        <v>0</v>
      </c>
      <c r="AA495" s="93">
        <f>SUM('2:7'!AA495)</f>
        <v>0</v>
      </c>
      <c r="AB495" s="309"/>
      <c r="AC495" s="232">
        <f t="shared" si="114"/>
        <v>0</v>
      </c>
      <c r="AD495" s="21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53">
        <v>30700001</v>
      </c>
      <c r="B496" s="181" t="s">
        <v>359</v>
      </c>
      <c r="C496" s="208"/>
      <c r="D496" s="17"/>
      <c r="E496" s="17"/>
      <c r="F496" s="6"/>
      <c r="G496" s="93">
        <f>SUM('2:7'!G496)</f>
        <v>0</v>
      </c>
      <c r="H496" s="250">
        <f t="shared" si="115"/>
        <v>0</v>
      </c>
      <c r="I496" s="93">
        <f>SUM('2:7'!I496)</f>
        <v>0</v>
      </c>
      <c r="J496" s="31"/>
      <c r="K496" s="35"/>
      <c r="L496" s="87">
        <v>6</v>
      </c>
      <c r="M496" s="36"/>
      <c r="N496" s="31"/>
      <c r="O496" s="93">
        <f>SUM('2:7'!O496)</f>
        <v>0</v>
      </c>
      <c r="P496" s="93">
        <f>SUM('2:7'!P496)</f>
        <v>0</v>
      </c>
      <c r="Q496" s="93">
        <f>SUM('2:7'!Q496)</f>
        <v>0</v>
      </c>
      <c r="R496" s="93">
        <f>SUM('2:7'!R496)</f>
        <v>0</v>
      </c>
      <c r="S496" s="93">
        <f>SUM('2:7'!S496)</f>
        <v>0</v>
      </c>
      <c r="T496" s="93">
        <f>SUM('2:7'!T496)</f>
        <v>0</v>
      </c>
      <c r="U496" s="93">
        <f>SUM('2:7'!U496)</f>
        <v>0</v>
      </c>
      <c r="V496" s="196"/>
      <c r="W496" s="33"/>
      <c r="X496" s="93">
        <f>SUM('2:7'!X496)</f>
        <v>0</v>
      </c>
      <c r="Y496" s="93">
        <f>SUM('2:7'!Y496)</f>
        <v>0</v>
      </c>
      <c r="Z496" s="93">
        <f>SUM('2:7'!Z496)</f>
        <v>0</v>
      </c>
      <c r="AA496" s="93">
        <f>SUM('2:7'!AA496)</f>
        <v>0</v>
      </c>
      <c r="AB496" s="309">
        <v>1.92</v>
      </c>
      <c r="AC496" s="232">
        <f t="shared" si="114"/>
        <v>0</v>
      </c>
      <c r="AD496" s="21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276"/>
      <c r="B497" s="66" t="s">
        <v>104</v>
      </c>
      <c r="C497" s="208" t="s">
        <v>53</v>
      </c>
      <c r="D497" s="17">
        <v>6.04</v>
      </c>
      <c r="E497" s="17"/>
      <c r="F497" s="6"/>
      <c r="G497" s="93">
        <f>SUM('2:7'!G497)</f>
        <v>0</v>
      </c>
      <c r="H497" s="250">
        <f t="shared" si="115"/>
        <v>0</v>
      </c>
      <c r="I497" s="93">
        <f>SUM('2:7'!I497)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SUM('2:7'!O497)</f>
        <v>0</v>
      </c>
      <c r="P497" s="93">
        <f>SUM('2:7'!P497)</f>
        <v>0</v>
      </c>
      <c r="Q497" s="93">
        <f>SUM('2:7'!Q497)</f>
        <v>0</v>
      </c>
      <c r="R497" s="93">
        <f>SUM('2:7'!R497)</f>
        <v>0</v>
      </c>
      <c r="S497" s="93">
        <f>SUM('2:7'!S497)</f>
        <v>0</v>
      </c>
      <c r="T497" s="93">
        <f>SUM('2:7'!T497)</f>
        <v>0</v>
      </c>
      <c r="U497" s="93">
        <f>SUM('2:7'!U497)</f>
        <v>0</v>
      </c>
      <c r="V497" s="196">
        <f>SUM(X497:AA497)</f>
        <v>0</v>
      </c>
      <c r="W497" s="33" t="str">
        <f>IF(ISERROR(V497/G497),"",V497/G497)</f>
        <v/>
      </c>
      <c r="X497" s="93">
        <f>SUM('2:7'!X497)</f>
        <v>0</v>
      </c>
      <c r="Y497" s="93">
        <f>SUM('2:7'!Y497)</f>
        <v>0</v>
      </c>
      <c r="Z497" s="93">
        <f>SUM('2:7'!Z497)</f>
        <v>0</v>
      </c>
      <c r="AA497" s="93">
        <f>SUM('2:7'!AA497)</f>
        <v>0</v>
      </c>
      <c r="AB497" s="309">
        <v>1.73</v>
      </c>
      <c r="AC497" s="232">
        <f t="shared" si="114"/>
        <v>0</v>
      </c>
      <c r="AD497" s="217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276">
        <v>30700019</v>
      </c>
      <c r="B498" s="66" t="s">
        <v>104</v>
      </c>
      <c r="C498" s="208" t="s">
        <v>60</v>
      </c>
      <c r="D498" s="17">
        <v>6.04</v>
      </c>
      <c r="E498" s="17"/>
      <c r="F498" s="6"/>
      <c r="G498" s="93">
        <f>SUM('2:7'!G498)</f>
        <v>0</v>
      </c>
      <c r="H498" s="250">
        <f t="shared" si="115"/>
        <v>0</v>
      </c>
      <c r="I498" s="93">
        <f>SUM('2:7'!I498)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SUM('2:7'!O498)</f>
        <v>0</v>
      </c>
      <c r="P498" s="93">
        <f>SUM('2:7'!P498)</f>
        <v>0</v>
      </c>
      <c r="Q498" s="93">
        <f>SUM('2:7'!Q498)</f>
        <v>0</v>
      </c>
      <c r="R498" s="93">
        <f>SUM('2:7'!R498)</f>
        <v>0</v>
      </c>
      <c r="S498" s="93">
        <f>SUM('2:7'!S498)</f>
        <v>0</v>
      </c>
      <c r="T498" s="93">
        <f>SUM('2:7'!T498)</f>
        <v>0</v>
      </c>
      <c r="U498" s="93">
        <f>SUM('2:7'!U498)</f>
        <v>0</v>
      </c>
      <c r="V498" s="196">
        <f>SUM(X498:AA498)</f>
        <v>0</v>
      </c>
      <c r="W498" s="33" t="str">
        <f>IF(ISERROR(V498/G498),"",V498/G498)</f>
        <v/>
      </c>
      <c r="X498" s="93">
        <f>SUM('2:7'!X498)</f>
        <v>0</v>
      </c>
      <c r="Y498" s="93">
        <f>SUM('2:7'!Y498)</f>
        <v>0</v>
      </c>
      <c r="Z498" s="93">
        <f>SUM('2:7'!Z498)</f>
        <v>0</v>
      </c>
      <c r="AA498" s="93">
        <f>SUM('2:7'!AA498)</f>
        <v>0</v>
      </c>
      <c r="AB498" s="309">
        <v>1.73</v>
      </c>
      <c r="AC498" s="232">
        <f t="shared" si="114"/>
        <v>0</v>
      </c>
      <c r="AD498" s="217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59">
        <v>30601015</v>
      </c>
      <c r="B499" s="242" t="s">
        <v>440</v>
      </c>
      <c r="C499" s="245" t="s">
        <v>53</v>
      </c>
      <c r="D499" s="17"/>
      <c r="E499" s="17"/>
      <c r="F499" s="6"/>
      <c r="G499" s="93">
        <f>SUM('2:7'!G499)</f>
        <v>0</v>
      </c>
      <c r="H499" s="250">
        <f t="shared" si="115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309">
        <v>1.73</v>
      </c>
      <c r="AC499" s="232">
        <f t="shared" si="114"/>
        <v>0</v>
      </c>
      <c r="AD499" s="2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59">
        <v>30101016</v>
      </c>
      <c r="B500" s="242" t="s">
        <v>440</v>
      </c>
      <c r="C500" s="245" t="s">
        <v>60</v>
      </c>
      <c r="D500" s="17"/>
      <c r="E500" s="17"/>
      <c r="F500" s="6"/>
      <c r="G500" s="93">
        <f>SUM('2:7'!G500)</f>
        <v>0</v>
      </c>
      <c r="H500" s="250">
        <f t="shared" si="115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309">
        <v>1.73</v>
      </c>
      <c r="AC500" s="232">
        <f t="shared" si="114"/>
        <v>0</v>
      </c>
      <c r="AD500" s="2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SUM('2:7'!G501)</f>
        <v>0</v>
      </c>
      <c r="H501" s="250">
        <f t="shared" si="115"/>
        <v>0</v>
      </c>
      <c r="I501" s="93">
        <f>SUM('2:7'!I501)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SUM('2:7'!O501)</f>
        <v>0</v>
      </c>
      <c r="P501" s="93">
        <f>SUM('2:7'!P501)</f>
        <v>0</v>
      </c>
      <c r="Q501" s="93">
        <f>SUM('2:7'!Q501)</f>
        <v>0</v>
      </c>
      <c r="R501" s="93">
        <f>SUM('2:7'!R501)</f>
        <v>0</v>
      </c>
      <c r="S501" s="93">
        <f>SUM('2:7'!S501)</f>
        <v>0</v>
      </c>
      <c r="T501" s="93">
        <f>SUM('2:7'!T501)</f>
        <v>0</v>
      </c>
      <c r="U501" s="93">
        <f>SUM('2:7'!U501)</f>
        <v>0</v>
      </c>
      <c r="V501" s="196">
        <f>SUM(X501:AA501)</f>
        <v>0</v>
      </c>
      <c r="W501" s="33" t="str">
        <f>IF(ISERROR(V501/G501),"",V501/G501)</f>
        <v/>
      </c>
      <c r="X501" s="93">
        <f>SUM('2:7'!X501)</f>
        <v>0</v>
      </c>
      <c r="Y501" s="93">
        <f>SUM('2:7'!Y501)</f>
        <v>0</v>
      </c>
      <c r="Z501" s="93">
        <f>SUM('2:7'!Z501)</f>
        <v>0</v>
      </c>
      <c r="AA501" s="93">
        <f>SUM('2:7'!AA501)</f>
        <v>0</v>
      </c>
      <c r="AB501" s="309">
        <v>1.27</v>
      </c>
      <c r="AC501" s="232">
        <f t="shared" si="114"/>
        <v>0</v>
      </c>
      <c r="AD501" s="217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SUM('2:7'!G502)</f>
        <v>0</v>
      </c>
      <c r="H502" s="250">
        <f t="shared" si="115"/>
        <v>0</v>
      </c>
      <c r="I502" s="93">
        <f>SUM('2:7'!I502)</f>
        <v>0</v>
      </c>
      <c r="J502" s="31"/>
      <c r="K502" s="35"/>
      <c r="L502" s="87"/>
      <c r="M502" s="36"/>
      <c r="N502" s="31"/>
      <c r="O502" s="93">
        <f>SUM('2:7'!O502)</f>
        <v>0</v>
      </c>
      <c r="P502" s="93">
        <f>SUM('2:7'!P502)</f>
        <v>0</v>
      </c>
      <c r="Q502" s="93">
        <f>SUM('2:7'!Q502)</f>
        <v>0</v>
      </c>
      <c r="R502" s="93">
        <f>SUM('2:7'!R502)</f>
        <v>0</v>
      </c>
      <c r="S502" s="93">
        <f>SUM('2:7'!S502)</f>
        <v>0</v>
      </c>
      <c r="T502" s="93">
        <f>SUM('2:7'!T502)</f>
        <v>0</v>
      </c>
      <c r="U502" s="93">
        <f>SUM('2:7'!U502)</f>
        <v>0</v>
      </c>
      <c r="V502" s="196"/>
      <c r="W502" s="33"/>
      <c r="X502" s="93">
        <f>SUM('2:7'!X502)</f>
        <v>0</v>
      </c>
      <c r="Y502" s="93">
        <f>SUM('2:7'!Y502)</f>
        <v>0</v>
      </c>
      <c r="Z502" s="93">
        <f>SUM('2:7'!Z502)</f>
        <v>0</v>
      </c>
      <c r="AA502" s="93">
        <f>SUM('2:7'!AA502)</f>
        <v>0</v>
      </c>
      <c r="AB502" s="309"/>
      <c r="AC502" s="232">
        <f t="shared" si="114"/>
        <v>0</v>
      </c>
      <c r="AD502" s="217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53">
        <v>30700015</v>
      </c>
      <c r="B503" s="248" t="s">
        <v>159</v>
      </c>
      <c r="C503" s="16"/>
      <c r="D503" s="17">
        <v>4.5</v>
      </c>
      <c r="E503" s="17"/>
      <c r="F503" s="6"/>
      <c r="G503" s="93">
        <f>SUM('2:7'!G503)</f>
        <v>0</v>
      </c>
      <c r="H503" s="250">
        <f t="shared" si="115"/>
        <v>0</v>
      </c>
      <c r="I503" s="93">
        <f>SUM('2:7'!I503)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309"/>
      <c r="AC503" s="232">
        <f t="shared" si="114"/>
        <v>0</v>
      </c>
      <c r="AD503" s="217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53">
        <v>30700012</v>
      </c>
      <c r="B504" s="248" t="s">
        <v>160</v>
      </c>
      <c r="C504" s="16"/>
      <c r="D504" s="17">
        <v>4.5</v>
      </c>
      <c r="E504" s="17"/>
      <c r="F504" s="6"/>
      <c r="G504" s="93">
        <f>SUM('2:7'!G504)</f>
        <v>0</v>
      </c>
      <c r="H504" s="250">
        <f t="shared" si="115"/>
        <v>0</v>
      </c>
      <c r="I504" s="93">
        <f>SUM('2:7'!I504)</f>
        <v>0</v>
      </c>
      <c r="J504" s="31"/>
      <c r="K504" s="35"/>
      <c r="L504" s="87"/>
      <c r="M504" s="36"/>
      <c r="N504" s="31"/>
      <c r="O504" s="93">
        <f>SUM('2:7'!O504)</f>
        <v>0</v>
      </c>
      <c r="P504" s="93">
        <f>SUM('2:7'!P504)</f>
        <v>0</v>
      </c>
      <c r="Q504" s="93">
        <f>SUM('2:7'!Q504)</f>
        <v>0</v>
      </c>
      <c r="R504" s="93">
        <f>SUM('2:7'!R504)</f>
        <v>0</v>
      </c>
      <c r="S504" s="93">
        <f>SUM('2:7'!S504)</f>
        <v>0</v>
      </c>
      <c r="T504" s="93">
        <f>SUM('2:7'!T504)</f>
        <v>0</v>
      </c>
      <c r="U504" s="93">
        <f>SUM('2:7'!U504)</f>
        <v>0</v>
      </c>
      <c r="V504" s="196"/>
      <c r="W504" s="33"/>
      <c r="X504" s="93">
        <f>SUM('2:7'!X504)</f>
        <v>0</v>
      </c>
      <c r="Y504" s="93">
        <f>SUM('2:7'!Y504)</f>
        <v>0</v>
      </c>
      <c r="Z504" s="93">
        <f>SUM('2:7'!Z504)</f>
        <v>0</v>
      </c>
      <c r="AA504" s="93">
        <f>SUM('2:7'!AA504)</f>
        <v>0</v>
      </c>
      <c r="AB504" s="309"/>
      <c r="AC504" s="232">
        <f t="shared" si="114"/>
        <v>0</v>
      </c>
      <c r="AD504" s="217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274"/>
      <c r="B505" s="210"/>
      <c r="C505" s="16"/>
      <c r="D505" s="17"/>
      <c r="E505" s="17"/>
      <c r="F505" s="6"/>
      <c r="G505" s="93">
        <f>SUM('2:7'!G505)</f>
        <v>0</v>
      </c>
      <c r="H505" s="250">
        <f t="shared" si="115"/>
        <v>0</v>
      </c>
      <c r="I505" s="93">
        <f>SUM('2:7'!I505)</f>
        <v>0</v>
      </c>
      <c r="J505" s="31"/>
      <c r="K505" s="35"/>
      <c r="L505" s="87"/>
      <c r="M505" s="36"/>
      <c r="N505" s="31"/>
      <c r="O505" s="93">
        <f>SUM('2:7'!O505)</f>
        <v>0</v>
      </c>
      <c r="P505" s="93">
        <f>SUM('2:7'!P505)</f>
        <v>0</v>
      </c>
      <c r="Q505" s="93">
        <f>SUM('2:7'!Q505)</f>
        <v>0</v>
      </c>
      <c r="R505" s="93">
        <f>SUM('2:7'!R505)</f>
        <v>0</v>
      </c>
      <c r="S505" s="93">
        <f>SUM('2:7'!S505)</f>
        <v>0</v>
      </c>
      <c r="T505" s="93">
        <f>SUM('2:7'!T505)</f>
        <v>0</v>
      </c>
      <c r="U505" s="93">
        <f>SUM('2:7'!U505)</f>
        <v>0</v>
      </c>
      <c r="V505" s="196"/>
      <c r="W505" s="33"/>
      <c r="X505" s="93">
        <f>SUM('2:7'!X505)</f>
        <v>0</v>
      </c>
      <c r="Y505" s="93">
        <f>SUM('2:7'!Y505)</f>
        <v>0</v>
      </c>
      <c r="Z505" s="93">
        <f>SUM('2:7'!Z505)</f>
        <v>0</v>
      </c>
      <c r="AA505" s="93">
        <f>SUM('2:7'!AA505)</f>
        <v>0</v>
      </c>
      <c r="AB505" s="73"/>
      <c r="AC505" s="232">
        <f t="shared" si="114"/>
        <v>0</v>
      </c>
      <c r="AD505" s="217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712" t="s">
        <v>106</v>
      </c>
      <c r="B506" s="713"/>
      <c r="C506" s="209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116">SUM(M491:M501)</f>
        <v>0</v>
      </c>
      <c r="N506" s="20">
        <f t="shared" si="116"/>
        <v>0</v>
      </c>
      <c r="O506" s="91">
        <f t="shared" si="116"/>
        <v>0</v>
      </c>
      <c r="P506" s="91">
        <f t="shared" si="116"/>
        <v>0</v>
      </c>
      <c r="Q506" s="91">
        <f t="shared" si="116"/>
        <v>0</v>
      </c>
      <c r="R506" s="91">
        <f t="shared" si="116"/>
        <v>0</v>
      </c>
      <c r="S506" s="92">
        <f t="shared" si="116"/>
        <v>0</v>
      </c>
      <c r="T506" s="91">
        <f t="shared" si="116"/>
        <v>0</v>
      </c>
      <c r="U506" s="91">
        <f t="shared" si="116"/>
        <v>0</v>
      </c>
      <c r="V506" s="196">
        <f t="shared" si="116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0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714" t="s">
        <v>108</v>
      </c>
      <c r="B507" s="715"/>
      <c r="C507" s="715"/>
      <c r="D507" s="715"/>
      <c r="E507" s="715"/>
      <c r="F507" s="716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17">SUM(M370,M428,M463,M479,M490,M506)</f>
        <v>0</v>
      </c>
      <c r="N507" s="183">
        <f t="shared" si="117"/>
        <v>0</v>
      </c>
      <c r="O507" s="183">
        <f t="shared" si="117"/>
        <v>0</v>
      </c>
      <c r="P507" s="183">
        <f t="shared" si="117"/>
        <v>0</v>
      </c>
      <c r="Q507" s="183">
        <f t="shared" si="117"/>
        <v>0</v>
      </c>
      <c r="R507" s="183">
        <f t="shared" si="117"/>
        <v>0</v>
      </c>
      <c r="S507" s="183">
        <f t="shared" si="117"/>
        <v>0</v>
      </c>
      <c r="T507" s="183">
        <f t="shared" si="117"/>
        <v>0</v>
      </c>
      <c r="U507" s="183">
        <f t="shared" si="117"/>
        <v>0</v>
      </c>
      <c r="V507" s="183">
        <f t="shared" si="117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1"/>
      <c r="AC507" s="234">
        <f>SUM(AC370,AC428,AC463,AC479,AC490,AC506)</f>
        <v>0</v>
      </c>
      <c r="AD507" s="217"/>
      <c r="AE507" s="77"/>
      <c r="AF507" s="77"/>
      <c r="AG507" s="77"/>
      <c r="AH507" s="77"/>
      <c r="AI507" s="57"/>
      <c r="AJ507" s="57"/>
      <c r="AK507" s="57"/>
      <c r="AL507" s="717"/>
      <c r="AM507" s="717"/>
      <c r="AN507" s="717"/>
      <c r="AO507" s="717"/>
      <c r="AP507" s="717"/>
      <c r="AQ507" s="717"/>
      <c r="AR507" s="717"/>
      <c r="AS507" s="717"/>
      <c r="AT507" s="717"/>
      <c r="AU507" s="717"/>
      <c r="AV507" s="717"/>
      <c r="AW507" s="717"/>
      <c r="AX507" s="717"/>
      <c r="AY507" s="717"/>
      <c r="AZ507" s="717"/>
      <c r="BA507" s="717"/>
    </row>
    <row r="508" spans="1:53">
      <c r="G508" s="334">
        <f>+G507+G164+G335</f>
        <v>29894</v>
      </c>
      <c r="H508" s="100" t="s">
        <v>165</v>
      </c>
      <c r="J508" s="101">
        <f>+G463+G292+G121</f>
        <v>2900</v>
      </c>
      <c r="K508" s="101">
        <f>+H463+H292+H121</f>
        <v>14547.050000000001</v>
      </c>
      <c r="L508" s="101">
        <f>+I463+I292+I121</f>
        <v>138.5</v>
      </c>
      <c r="M508" s="50">
        <f>+J508/L508</f>
        <v>20.938628158844764</v>
      </c>
      <c r="AC508" s="235">
        <f>+AC507+AC164+AC335</f>
        <v>23165.08</v>
      </c>
    </row>
    <row r="509" spans="1:53">
      <c r="G509" s="238"/>
      <c r="H509" s="100"/>
      <c r="J509" s="101"/>
      <c r="K509" s="101"/>
      <c r="L509" s="101"/>
      <c r="M509" s="50"/>
      <c r="AB509" s="238"/>
    </row>
    <row r="510" spans="1:53">
      <c r="D510" s="237"/>
      <c r="H510" s="100"/>
      <c r="J510" s="101"/>
      <c r="K510" s="101"/>
      <c r="L510" s="101"/>
      <c r="M510" s="50"/>
      <c r="AC510" s="239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7304</v>
      </c>
      <c r="K518" s="101">
        <f>+H163</f>
        <v>64193.64</v>
      </c>
      <c r="L518" s="101">
        <f>+I163</f>
        <v>740.5</v>
      </c>
      <c r="M518" s="102">
        <f>+J518/L518</f>
        <v>9.8636056718433487</v>
      </c>
    </row>
    <row r="519" spans="7:13">
      <c r="J519" s="46">
        <f>+B171</f>
        <v>29894</v>
      </c>
      <c r="M519" s="102"/>
    </row>
    <row r="520" spans="7:13">
      <c r="M520" s="102"/>
    </row>
    <row r="521" spans="7:13">
      <c r="H521" s="100" t="s">
        <v>163</v>
      </c>
      <c r="J521" s="46">
        <f>+G199</f>
        <v>0</v>
      </c>
      <c r="K521" s="101">
        <f>+H199</f>
        <v>0</v>
      </c>
      <c r="L521" s="101">
        <f>+I199</f>
        <v>0</v>
      </c>
      <c r="M521" s="102" t="e">
        <f>+J521/L521</f>
        <v>#DIV/0!</v>
      </c>
    </row>
    <row r="522" spans="7:13">
      <c r="H522" s="100" t="s">
        <v>164</v>
      </c>
      <c r="J522" s="46">
        <f>+G257</f>
        <v>0</v>
      </c>
      <c r="K522" s="101">
        <f>+H257</f>
        <v>0</v>
      </c>
      <c r="L522" s="101">
        <f>+I257</f>
        <v>0</v>
      </c>
      <c r="M522" s="102" t="e">
        <f>+J522/L522</f>
        <v>#DIV/0!</v>
      </c>
    </row>
    <row r="523" spans="7:13">
      <c r="H523" s="100" t="s">
        <v>165</v>
      </c>
      <c r="J523" s="46">
        <f>+G292</f>
        <v>0</v>
      </c>
      <c r="K523" s="101">
        <f>+H292</f>
        <v>0</v>
      </c>
      <c r="L523" s="101">
        <f>+I292</f>
        <v>0</v>
      </c>
      <c r="M523" s="102" t="e">
        <f>+J523/L523</f>
        <v>#DIV/0!</v>
      </c>
    </row>
    <row r="524" spans="7:13">
      <c r="H524" s="100" t="s">
        <v>166</v>
      </c>
      <c r="J524" s="46">
        <f>+G308</f>
        <v>0</v>
      </c>
      <c r="K524" s="101">
        <f>+H308</f>
        <v>0</v>
      </c>
      <c r="L524" s="101">
        <f>+I308</f>
        <v>0</v>
      </c>
      <c r="M524" s="102" t="e">
        <f>+J524/L524</f>
        <v>#DIV/0!</v>
      </c>
    </row>
    <row r="525" spans="7:13">
      <c r="H525" s="100" t="s">
        <v>167</v>
      </c>
      <c r="J525" s="46">
        <f>+G334</f>
        <v>0</v>
      </c>
      <c r="K525" s="101">
        <f>+H334</f>
        <v>0</v>
      </c>
      <c r="L525" s="101">
        <f>+I334</f>
        <v>0</v>
      </c>
      <c r="M525" s="102" t="e">
        <f>+J525/L525</f>
        <v>#DIV/0!</v>
      </c>
    </row>
    <row r="526" spans="7:13">
      <c r="G526" t="s">
        <v>170</v>
      </c>
      <c r="J526" s="46">
        <f>+B342</f>
        <v>0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0</v>
      </c>
      <c r="K529" s="101">
        <f>+H463</f>
        <v>0</v>
      </c>
      <c r="L529" s="101">
        <f>+I463</f>
        <v>0</v>
      </c>
      <c r="M529" s="102" t="e">
        <f>+J529/L529</f>
        <v>#DIV/0!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0</v>
      </c>
      <c r="K531" s="101">
        <f>+H506</f>
        <v>0</v>
      </c>
      <c r="L531" s="101">
        <f>+I506</f>
        <v>0</v>
      </c>
      <c r="M531" s="102" t="e">
        <f>+J531/L531</f>
        <v>#DIV/0!</v>
      </c>
    </row>
    <row r="532" spans="8:13">
      <c r="J532" s="46" t="e">
        <f>+#REF!</f>
        <v>#REF!</v>
      </c>
    </row>
  </sheetData>
  <mergeCells count="350"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63"/>
  <sheetViews>
    <sheetView workbookViewId="0">
      <pane xSplit="1" ySplit="3" topLeftCell="B4" activePane="bottomRight" state="frozen"/>
      <selection activeCell="C63" sqref="C63"/>
      <selection pane="topRight" activeCell="C63" sqref="C63"/>
      <selection pane="bottomLeft" activeCell="C63" sqref="C63"/>
      <selection pane="bottomRight" activeCell="B6" sqref="B6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18"/>
  </cols>
  <sheetData>
    <row r="1" spans="1:11" ht="25.5">
      <c r="A1" s="758" t="s">
        <v>530</v>
      </c>
      <c r="B1" s="759"/>
      <c r="C1" s="759"/>
      <c r="D1" s="759"/>
      <c r="E1" s="759"/>
      <c r="F1" s="759"/>
      <c r="G1" s="759"/>
      <c r="H1" s="759"/>
      <c r="I1" s="759"/>
      <c r="J1" s="759"/>
      <c r="K1" s="760"/>
    </row>
    <row r="2" spans="1:11" ht="15.75">
      <c r="A2" s="327" t="s">
        <v>512</v>
      </c>
      <c r="B2" s="328" t="s">
        <v>513</v>
      </c>
      <c r="C2" s="330"/>
      <c r="D2" s="329"/>
      <c r="E2" s="328" t="s">
        <v>514</v>
      </c>
      <c r="F2" s="330"/>
      <c r="G2" s="329"/>
      <c r="H2" s="327" t="s">
        <v>515</v>
      </c>
      <c r="I2" s="327"/>
      <c r="J2" s="327"/>
      <c r="K2" s="756" t="s">
        <v>529</v>
      </c>
    </row>
    <row r="3" spans="1:11" ht="15.75">
      <c r="A3" s="327" t="s">
        <v>516</v>
      </c>
      <c r="B3" s="327" t="s">
        <v>517</v>
      </c>
      <c r="C3" s="327" t="s">
        <v>518</v>
      </c>
      <c r="D3" s="327" t="s">
        <v>519</v>
      </c>
      <c r="E3" s="327" t="s">
        <v>517</v>
      </c>
      <c r="F3" s="327" t="s">
        <v>518</v>
      </c>
      <c r="G3" s="327" t="s">
        <v>519</v>
      </c>
      <c r="H3" s="327" t="s">
        <v>517</v>
      </c>
      <c r="I3" s="327" t="s">
        <v>518</v>
      </c>
      <c r="J3" s="327" t="s">
        <v>519</v>
      </c>
      <c r="K3" s="757"/>
    </row>
    <row r="4" spans="1:11" ht="15.75">
      <c r="A4" s="327" t="s">
        <v>520</v>
      </c>
      <c r="B4" s="327">
        <f>+汇总!G28</f>
        <v>12980</v>
      </c>
      <c r="C4" s="327">
        <v>0</v>
      </c>
      <c r="D4" s="331" t="e">
        <f>+B4/C4</f>
        <v>#DIV/0!</v>
      </c>
      <c r="E4" s="327">
        <f>+汇总!G199</f>
        <v>0</v>
      </c>
      <c r="F4" s="327">
        <v>0</v>
      </c>
      <c r="G4" s="331" t="e">
        <f>+E4/F4</f>
        <v>#DIV/0!</v>
      </c>
      <c r="H4" s="327">
        <f>+汇总!G370</f>
        <v>0</v>
      </c>
      <c r="I4" s="327">
        <v>0</v>
      </c>
      <c r="J4" s="327" t="e">
        <f t="shared" ref="J4:J9" si="0">+H4/I4</f>
        <v>#DIV/0!</v>
      </c>
      <c r="K4" s="332">
        <f>+B4+E4+H4</f>
        <v>12980</v>
      </c>
    </row>
    <row r="5" spans="1:11" ht="15.75">
      <c r="A5" s="327" t="s">
        <v>521</v>
      </c>
      <c r="B5" s="327">
        <f>+汇总!G86</f>
        <v>26376</v>
      </c>
      <c r="C5" s="327">
        <v>0</v>
      </c>
      <c r="D5" s="331" t="e">
        <f t="shared" ref="D5:D11" si="1">+B5/C5</f>
        <v>#DIV/0!</v>
      </c>
      <c r="E5" s="327">
        <f>+汇总!G257</f>
        <v>0</v>
      </c>
      <c r="F5" s="327">
        <v>0</v>
      </c>
      <c r="G5" s="331" t="e">
        <f t="shared" ref="G5:G11" si="2">+E5/F5</f>
        <v>#DIV/0!</v>
      </c>
      <c r="H5" s="327">
        <f>+汇总!G428</f>
        <v>0</v>
      </c>
      <c r="I5" s="327">
        <v>0</v>
      </c>
      <c r="J5" s="327" t="e">
        <f t="shared" si="0"/>
        <v>#DIV/0!</v>
      </c>
      <c r="K5" s="332">
        <f t="shared" ref="K5:K10" si="3">+B5+E5+H5</f>
        <v>26376</v>
      </c>
    </row>
    <row r="6" spans="1:11" ht="15.75">
      <c r="A6" s="327" t="s">
        <v>522</v>
      </c>
      <c r="B6" s="327">
        <f>+汇总!G121</f>
        <v>12654</v>
      </c>
      <c r="C6" s="327">
        <v>0</v>
      </c>
      <c r="D6" s="331" t="e">
        <f t="shared" si="1"/>
        <v>#DIV/0!</v>
      </c>
      <c r="E6" s="327">
        <f>+汇总!G292</f>
        <v>0</v>
      </c>
      <c r="F6" s="327">
        <v>0</v>
      </c>
      <c r="G6" s="327" t="e">
        <f t="shared" si="2"/>
        <v>#DIV/0!</v>
      </c>
      <c r="H6" s="327">
        <f>+汇总!G463</f>
        <v>0</v>
      </c>
      <c r="I6" s="327">
        <v>0</v>
      </c>
      <c r="J6" s="331" t="e">
        <f>+H6/I6</f>
        <v>#DIV/0!</v>
      </c>
      <c r="K6" s="332">
        <f t="shared" si="3"/>
        <v>12654</v>
      </c>
    </row>
    <row r="7" spans="1:11" ht="15.75">
      <c r="A7" s="327" t="s">
        <v>523</v>
      </c>
      <c r="B7" s="327">
        <f>+汇总!G137</f>
        <v>3997</v>
      </c>
      <c r="C7" s="327">
        <v>0</v>
      </c>
      <c r="D7" s="327" t="e">
        <f t="shared" si="1"/>
        <v>#DIV/0!</v>
      </c>
      <c r="E7" s="327">
        <f>+汇总!G308</f>
        <v>0</v>
      </c>
      <c r="F7" s="327">
        <v>0</v>
      </c>
      <c r="G7" s="327" t="e">
        <f t="shared" si="2"/>
        <v>#DIV/0!</v>
      </c>
      <c r="H7" s="327">
        <f>+汇总!G479</f>
        <v>0</v>
      </c>
      <c r="I7" s="327">
        <v>0</v>
      </c>
      <c r="J7" s="327" t="e">
        <f t="shared" si="0"/>
        <v>#DIV/0!</v>
      </c>
      <c r="K7" s="332">
        <f t="shared" si="3"/>
        <v>3997</v>
      </c>
    </row>
    <row r="8" spans="1:11" ht="15.75">
      <c r="A8" s="327" t="s">
        <v>524</v>
      </c>
      <c r="B8" s="327">
        <f>+汇总!G148</f>
        <v>6748</v>
      </c>
      <c r="C8" s="327">
        <v>0</v>
      </c>
      <c r="D8" s="331" t="e">
        <f t="shared" si="1"/>
        <v>#DIV/0!</v>
      </c>
      <c r="E8" s="327">
        <f>+汇总!G319</f>
        <v>0</v>
      </c>
      <c r="F8" s="327">
        <v>0</v>
      </c>
      <c r="G8" s="331" t="e">
        <f>+E8/F8</f>
        <v>#DIV/0!</v>
      </c>
      <c r="H8" s="327">
        <f>+汇总!G490</f>
        <v>0</v>
      </c>
      <c r="I8" s="327">
        <v>0</v>
      </c>
      <c r="J8" s="327" t="e">
        <f t="shared" si="0"/>
        <v>#DIV/0!</v>
      </c>
      <c r="K8" s="332">
        <f t="shared" si="3"/>
        <v>6748</v>
      </c>
    </row>
    <row r="9" spans="1:11" ht="15.75">
      <c r="A9" s="327" t="s">
        <v>525</v>
      </c>
      <c r="B9" s="327">
        <f>+汇总!G163</f>
        <v>18359</v>
      </c>
      <c r="C9" s="327">
        <v>0</v>
      </c>
      <c r="D9" s="331" t="e">
        <f t="shared" si="1"/>
        <v>#DIV/0!</v>
      </c>
      <c r="E9" s="327">
        <f>+汇总!G334</f>
        <v>0</v>
      </c>
      <c r="F9" s="327">
        <v>0</v>
      </c>
      <c r="G9" s="331" t="e">
        <f t="shared" si="2"/>
        <v>#DIV/0!</v>
      </c>
      <c r="H9" s="327">
        <f>+汇总!G506</f>
        <v>0</v>
      </c>
      <c r="I9" s="327">
        <v>0</v>
      </c>
      <c r="J9" s="331" t="e">
        <f t="shared" si="0"/>
        <v>#DIV/0!</v>
      </c>
      <c r="K9" s="332">
        <f t="shared" si="3"/>
        <v>18359</v>
      </c>
    </row>
    <row r="10" spans="1:11" ht="15.75">
      <c r="A10" s="327" t="s">
        <v>526</v>
      </c>
      <c r="B10" s="327">
        <v>0</v>
      </c>
      <c r="C10" s="327">
        <v>0</v>
      </c>
      <c r="D10" s="327" t="e">
        <f t="shared" si="1"/>
        <v>#DIV/0!</v>
      </c>
      <c r="E10" s="327">
        <v>0</v>
      </c>
      <c r="F10" s="327">
        <v>0</v>
      </c>
      <c r="G10" s="327" t="e">
        <f t="shared" si="2"/>
        <v>#DIV/0!</v>
      </c>
      <c r="H10" s="327">
        <v>0</v>
      </c>
      <c r="I10" s="327">
        <v>0</v>
      </c>
      <c r="J10" s="327" t="e">
        <f>+H10/I10</f>
        <v>#DIV/0!</v>
      </c>
      <c r="K10" s="332">
        <f t="shared" si="3"/>
        <v>0</v>
      </c>
    </row>
    <row r="11" spans="1:11" ht="15.75">
      <c r="A11" s="327" t="s">
        <v>527</v>
      </c>
      <c r="B11" s="327">
        <f>SUM(B4:B10)</f>
        <v>81114</v>
      </c>
      <c r="C11" s="327">
        <f>SUM(C4:C10)</f>
        <v>0</v>
      </c>
      <c r="D11" s="327" t="e">
        <f t="shared" si="1"/>
        <v>#DIV/0!</v>
      </c>
      <c r="E11" s="327">
        <f>SUM(E4:E10)</f>
        <v>0</v>
      </c>
      <c r="F11" s="327">
        <f>SUM(F4:F10)</f>
        <v>0</v>
      </c>
      <c r="G11" s="331" t="e">
        <f t="shared" si="2"/>
        <v>#DIV/0!</v>
      </c>
      <c r="H11" s="327">
        <f>SUM(H4:H10)</f>
        <v>0</v>
      </c>
      <c r="I11" s="327">
        <f>SUM(I4:I10)</f>
        <v>0</v>
      </c>
      <c r="J11" s="331" t="e">
        <f>+H11/I11</f>
        <v>#DIV/0!</v>
      </c>
      <c r="K11" s="332">
        <f>+B11+E11+H11</f>
        <v>81114</v>
      </c>
    </row>
    <row r="12" spans="1:11" ht="15.75">
      <c r="A12" s="327" t="s">
        <v>528</v>
      </c>
      <c r="B12" s="682">
        <f>B11+E11+H11</f>
        <v>81114</v>
      </c>
      <c r="C12" s="687"/>
      <c r="D12" s="687"/>
      <c r="E12" s="687"/>
      <c r="F12" s="687"/>
      <c r="G12" s="687"/>
      <c r="H12" s="687"/>
      <c r="I12" s="687"/>
      <c r="J12" s="683"/>
      <c r="K12" s="332"/>
    </row>
    <row r="60" spans="2:2" ht="15.75">
      <c r="B60" s="388" t="s">
        <v>532</v>
      </c>
    </row>
    <row r="61" spans="2:2" ht="15.75">
      <c r="B61" s="388" t="s">
        <v>532</v>
      </c>
    </row>
    <row r="62" spans="2:2" ht="15.75">
      <c r="B62" s="388" t="s">
        <v>532</v>
      </c>
    </row>
    <row r="63" spans="2:2" ht="15.75">
      <c r="B63" s="388" t="s">
        <v>532</v>
      </c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I17" sqref="I17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46" t="s">
        <v>413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</row>
    <row r="2" spans="1:27" ht="18.75">
      <c r="A2" s="647"/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48" t="s">
        <v>12</v>
      </c>
      <c r="B4" s="648" t="s">
        <v>25</v>
      </c>
      <c r="C4" s="648" t="s">
        <v>26</v>
      </c>
      <c r="D4" s="648" t="s">
        <v>27</v>
      </c>
      <c r="E4" s="654" t="s">
        <v>28</v>
      </c>
      <c r="F4" s="654" t="s">
        <v>29</v>
      </c>
      <c r="G4" s="644" t="s">
        <v>30</v>
      </c>
      <c r="H4" s="644"/>
      <c r="I4" s="648" t="s">
        <v>31</v>
      </c>
      <c r="J4" s="659" t="s">
        <v>32</v>
      </c>
      <c r="K4" s="662" t="s">
        <v>33</v>
      </c>
      <c r="L4" s="648" t="s">
        <v>34</v>
      </c>
      <c r="M4" s="665" t="s">
        <v>35</v>
      </c>
      <c r="N4" s="645" t="s">
        <v>36</v>
      </c>
      <c r="O4" s="644" t="s">
        <v>37</v>
      </c>
      <c r="P4" s="644"/>
      <c r="Q4" s="644"/>
      <c r="R4" s="644"/>
      <c r="S4" s="644"/>
      <c r="T4" s="644"/>
      <c r="U4" s="644"/>
      <c r="V4" s="644" t="s">
        <v>38</v>
      </c>
      <c r="W4" s="645" t="s">
        <v>39</v>
      </c>
      <c r="X4" s="644" t="s">
        <v>40</v>
      </c>
      <c r="Y4" s="644"/>
      <c r="Z4" s="644"/>
      <c r="AA4" s="644"/>
    </row>
    <row r="5" spans="1:27" s="104" customFormat="1" ht="15" customHeight="1">
      <c r="A5" s="649"/>
      <c r="B5" s="649"/>
      <c r="C5" s="649"/>
      <c r="D5" s="649"/>
      <c r="E5" s="655"/>
      <c r="F5" s="655"/>
      <c r="G5" s="644"/>
      <c r="H5" s="644"/>
      <c r="I5" s="649"/>
      <c r="J5" s="660"/>
      <c r="K5" s="663"/>
      <c r="L5" s="649"/>
      <c r="M5" s="666"/>
      <c r="N5" s="645"/>
      <c r="O5" s="644" t="s">
        <v>41</v>
      </c>
      <c r="P5" s="644" t="s">
        <v>42</v>
      </c>
      <c r="Q5" s="644" t="s">
        <v>43</v>
      </c>
      <c r="R5" s="657" t="s">
        <v>44</v>
      </c>
      <c r="S5" s="658" t="s">
        <v>45</v>
      </c>
      <c r="T5" s="644" t="s">
        <v>46</v>
      </c>
      <c r="U5" s="644" t="s">
        <v>47</v>
      </c>
      <c r="V5" s="644"/>
      <c r="W5" s="645"/>
      <c r="X5" s="644" t="s">
        <v>13</v>
      </c>
      <c r="Y5" s="644" t="s">
        <v>48</v>
      </c>
      <c r="Z5" s="644" t="s">
        <v>49</v>
      </c>
      <c r="AA5" s="644" t="s">
        <v>47</v>
      </c>
    </row>
    <row r="6" spans="1:27" s="104" customFormat="1" ht="27.75" customHeight="1">
      <c r="A6" s="650"/>
      <c r="B6" s="650"/>
      <c r="C6" s="650"/>
      <c r="D6" s="650"/>
      <c r="E6" s="656"/>
      <c r="F6" s="656"/>
      <c r="G6" s="304" t="s">
        <v>50</v>
      </c>
      <c r="H6" s="400" t="s">
        <v>51</v>
      </c>
      <c r="I6" s="650"/>
      <c r="J6" s="661"/>
      <c r="K6" s="664"/>
      <c r="L6" s="650"/>
      <c r="M6" s="666"/>
      <c r="N6" s="645"/>
      <c r="O6" s="644"/>
      <c r="P6" s="644"/>
      <c r="Q6" s="644"/>
      <c r="R6" s="657"/>
      <c r="S6" s="658"/>
      <c r="T6" s="644"/>
      <c r="U6" s="644"/>
      <c r="V6" s="644"/>
      <c r="W6" s="645"/>
      <c r="X6" s="644"/>
      <c r="Y6" s="644"/>
      <c r="Z6" s="644"/>
      <c r="AA6" s="644"/>
    </row>
    <row r="7" spans="1:27" ht="20.100000000000001" customHeight="1">
      <c r="A7" s="253">
        <v>30100030</v>
      </c>
      <c r="B7" s="389" t="s">
        <v>178</v>
      </c>
      <c r="C7" s="125" t="s">
        <v>179</v>
      </c>
      <c r="D7" s="402">
        <v>5.03</v>
      </c>
      <c r="E7" s="402"/>
      <c r="F7" s="402"/>
      <c r="G7" s="127"/>
      <c r="H7" s="39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98"/>
      <c r="P7" s="398"/>
      <c r="Q7" s="398"/>
      <c r="R7" s="398"/>
      <c r="S7" s="398"/>
      <c r="T7" s="398"/>
      <c r="U7" s="39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54"/>
      <c r="B8" s="133" t="s">
        <v>180</v>
      </c>
      <c r="C8" s="125" t="s">
        <v>179</v>
      </c>
      <c r="D8" s="402">
        <v>5.03</v>
      </c>
      <c r="E8" s="402"/>
      <c r="F8" s="402"/>
      <c r="G8" s="127"/>
      <c r="H8" s="39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98"/>
      <c r="Q8" s="398"/>
      <c r="R8" s="398"/>
      <c r="S8" s="398"/>
      <c r="T8" s="398"/>
      <c r="U8" s="39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55"/>
      <c r="B9" s="133" t="s">
        <v>180</v>
      </c>
      <c r="C9" s="125" t="s">
        <v>181</v>
      </c>
      <c r="D9" s="402">
        <v>5.03</v>
      </c>
      <c r="E9" s="402"/>
      <c r="F9" s="402"/>
      <c r="G9" s="127"/>
      <c r="H9" s="39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98"/>
      <c r="P9" s="398"/>
      <c r="Q9" s="398"/>
      <c r="R9" s="398"/>
      <c r="S9" s="398"/>
      <c r="T9" s="398"/>
      <c r="U9" s="39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3">
        <v>30100048</v>
      </c>
      <c r="B10" s="133" t="s">
        <v>182</v>
      </c>
      <c r="C10" s="125" t="s">
        <v>179</v>
      </c>
      <c r="D10" s="402">
        <v>5.03</v>
      </c>
      <c r="E10" s="402"/>
      <c r="F10" s="402"/>
      <c r="G10" s="127"/>
      <c r="H10" s="39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98"/>
      <c r="P10" s="398"/>
      <c r="Q10" s="398"/>
      <c r="R10" s="398"/>
      <c r="S10" s="398"/>
      <c r="T10" s="398"/>
      <c r="U10" s="39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3">
        <v>30100047</v>
      </c>
      <c r="B11" s="133" t="s">
        <v>182</v>
      </c>
      <c r="C11" s="125" t="s">
        <v>183</v>
      </c>
      <c r="D11" s="402">
        <v>5.03</v>
      </c>
      <c r="E11" s="402"/>
      <c r="F11" s="402"/>
      <c r="G11" s="127"/>
      <c r="H11" s="39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98"/>
      <c r="P11" s="398"/>
      <c r="Q11" s="398"/>
      <c r="R11" s="398"/>
      <c r="S11" s="398"/>
      <c r="T11" s="398"/>
      <c r="U11" s="39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3">
        <v>30100052</v>
      </c>
      <c r="B12" s="133" t="s">
        <v>184</v>
      </c>
      <c r="C12" s="125" t="s">
        <v>179</v>
      </c>
      <c r="D12" s="402">
        <v>5.04</v>
      </c>
      <c r="E12" s="402"/>
      <c r="F12" s="366"/>
      <c r="G12" s="134"/>
      <c r="H12" s="39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98"/>
      <c r="P12" s="398"/>
      <c r="Q12" s="398"/>
      <c r="R12" s="398"/>
      <c r="S12" s="398"/>
      <c r="T12" s="398"/>
      <c r="U12" s="39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86">
        <v>30100059</v>
      </c>
      <c r="B13" s="133" t="s">
        <v>185</v>
      </c>
      <c r="C13" s="125" t="s">
        <v>186</v>
      </c>
      <c r="D13" s="402">
        <v>5.03</v>
      </c>
      <c r="E13" s="402"/>
      <c r="F13" s="402"/>
      <c r="G13" s="127"/>
      <c r="H13" s="39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98"/>
      <c r="P13" s="398"/>
      <c r="Q13" s="398"/>
      <c r="R13" s="398"/>
      <c r="S13" s="398"/>
      <c r="T13" s="398"/>
      <c r="U13" s="398"/>
      <c r="V13" s="131"/>
      <c r="W13" s="132"/>
      <c r="X13" s="131"/>
      <c r="Y13" s="131"/>
      <c r="Z13" s="131"/>
      <c r="AA13" s="131"/>
    </row>
    <row r="14" spans="1:27" ht="20.100000000000001" customHeight="1">
      <c r="A14" s="256">
        <v>30100060</v>
      </c>
      <c r="B14" s="133" t="s">
        <v>185</v>
      </c>
      <c r="C14" s="125" t="s">
        <v>187</v>
      </c>
      <c r="D14" s="402">
        <v>5.03</v>
      </c>
      <c r="E14" s="402"/>
      <c r="F14" s="402"/>
      <c r="G14" s="127"/>
      <c r="H14" s="39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98"/>
      <c r="P14" s="398"/>
      <c r="Q14" s="398"/>
      <c r="R14" s="398"/>
      <c r="S14" s="398"/>
      <c r="T14" s="398"/>
      <c r="U14" s="398"/>
      <c r="V14" s="131"/>
      <c r="W14" s="132"/>
      <c r="X14" s="131"/>
      <c r="Y14" s="131"/>
      <c r="Z14" s="131"/>
      <c r="AA14" s="131"/>
    </row>
    <row r="15" spans="1:27" ht="20.100000000000001" customHeight="1">
      <c r="A15" s="254">
        <v>30200006</v>
      </c>
      <c r="B15" s="133" t="s">
        <v>188</v>
      </c>
      <c r="C15" s="125" t="s">
        <v>189</v>
      </c>
      <c r="D15" s="402">
        <v>5.04</v>
      </c>
      <c r="E15" s="402"/>
      <c r="F15" s="367"/>
      <c r="G15" s="127"/>
      <c r="H15" s="390">
        <f t="shared" si="0"/>
        <v>0</v>
      </c>
      <c r="I15" s="39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98"/>
      <c r="P15" s="398"/>
      <c r="Q15" s="398"/>
      <c r="R15" s="398"/>
      <c r="S15" s="398"/>
      <c r="T15" s="398"/>
      <c r="U15" s="39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54">
        <v>30200005</v>
      </c>
      <c r="B16" s="133" t="s">
        <v>188</v>
      </c>
      <c r="C16" s="125" t="s">
        <v>190</v>
      </c>
      <c r="D16" s="402">
        <v>5.04</v>
      </c>
      <c r="E16" s="402"/>
      <c r="F16" s="367"/>
      <c r="G16" s="127"/>
      <c r="H16" s="390">
        <f t="shared" si="0"/>
        <v>0</v>
      </c>
      <c r="I16" s="39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98"/>
      <c r="P16" s="398"/>
      <c r="Q16" s="398"/>
      <c r="R16" s="398"/>
      <c r="S16" s="398"/>
      <c r="T16" s="398"/>
      <c r="U16" s="39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56">
        <v>30100063</v>
      </c>
      <c r="B17" s="133" t="s">
        <v>191</v>
      </c>
      <c r="C17" s="125" t="s">
        <v>192</v>
      </c>
      <c r="D17" s="402">
        <v>5.03</v>
      </c>
      <c r="E17" s="402"/>
      <c r="F17" s="402"/>
      <c r="G17" s="127"/>
      <c r="H17" s="39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98"/>
      <c r="P17" s="398"/>
      <c r="Q17" s="398"/>
      <c r="R17" s="398"/>
      <c r="S17" s="398"/>
      <c r="T17" s="398"/>
      <c r="U17" s="398"/>
      <c r="V17" s="131"/>
      <c r="W17" s="132"/>
      <c r="X17" s="131"/>
      <c r="Y17" s="131"/>
      <c r="Z17" s="131"/>
      <c r="AA17" s="131"/>
    </row>
    <row r="18" spans="1:27" ht="20.100000000000001" customHeight="1">
      <c r="A18" s="256">
        <v>30100061</v>
      </c>
      <c r="B18" s="133" t="s">
        <v>191</v>
      </c>
      <c r="C18" s="125" t="s">
        <v>193</v>
      </c>
      <c r="D18" s="402">
        <v>5.03</v>
      </c>
      <c r="E18" s="402"/>
      <c r="F18" s="402"/>
      <c r="G18" s="127"/>
      <c r="H18" s="39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98"/>
      <c r="P18" s="398"/>
      <c r="Q18" s="398"/>
      <c r="R18" s="398"/>
      <c r="S18" s="398"/>
      <c r="T18" s="398"/>
      <c r="U18" s="39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02">
        <v>5.0599999999999996</v>
      </c>
      <c r="E19" s="402"/>
      <c r="F19" s="402"/>
      <c r="G19" s="127"/>
      <c r="H19" s="39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98"/>
      <c r="P19" s="398"/>
      <c r="Q19" s="398"/>
      <c r="R19" s="398"/>
      <c r="S19" s="398"/>
      <c r="T19" s="398"/>
      <c r="U19" s="398"/>
      <c r="V19" s="131">
        <f>SUM(X19:AA19)</f>
        <v>0</v>
      </c>
      <c r="W19" s="39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54">
        <v>30200002</v>
      </c>
      <c r="B20" s="133" t="s">
        <v>197</v>
      </c>
      <c r="C20" s="125" t="s">
        <v>189</v>
      </c>
      <c r="D20" s="402">
        <v>5.09</v>
      </c>
      <c r="E20" s="402"/>
      <c r="F20" s="402"/>
      <c r="G20" s="127"/>
      <c r="H20" s="39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98"/>
      <c r="P20" s="398"/>
      <c r="Q20" s="398"/>
      <c r="R20" s="398"/>
      <c r="S20" s="398"/>
      <c r="T20" s="398"/>
      <c r="U20" s="39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54">
        <v>30200003</v>
      </c>
      <c r="B21" s="133" t="s">
        <v>197</v>
      </c>
      <c r="C21" s="125" t="s">
        <v>190</v>
      </c>
      <c r="D21" s="402">
        <v>5.09</v>
      </c>
      <c r="E21" s="402"/>
      <c r="F21" s="402"/>
      <c r="G21" s="127"/>
      <c r="H21" s="39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98"/>
      <c r="P21" s="398"/>
      <c r="Q21" s="398"/>
      <c r="R21" s="398"/>
      <c r="S21" s="398"/>
      <c r="T21" s="398"/>
      <c r="U21" s="39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54">
        <v>30100003</v>
      </c>
      <c r="B22" s="137" t="s">
        <v>198</v>
      </c>
      <c r="C22" s="396" t="s">
        <v>190</v>
      </c>
      <c r="D22" s="402">
        <v>4.8</v>
      </c>
      <c r="E22" s="402"/>
      <c r="F22" s="402"/>
      <c r="G22" s="127"/>
      <c r="H22" s="39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98"/>
      <c r="P22" s="398"/>
      <c r="Q22" s="398"/>
      <c r="R22" s="398"/>
      <c r="S22" s="398"/>
      <c r="T22" s="398"/>
      <c r="U22" s="398"/>
      <c r="V22" s="131"/>
      <c r="W22" s="132"/>
      <c r="X22" s="131"/>
      <c r="Y22" s="131"/>
      <c r="Z22" s="131"/>
      <c r="AA22" s="131"/>
    </row>
    <row r="23" spans="1:27" ht="20.100000000000001" customHeight="1">
      <c r="A23" s="254">
        <v>30100004</v>
      </c>
      <c r="B23" s="137" t="s">
        <v>198</v>
      </c>
      <c r="C23" s="396" t="s">
        <v>187</v>
      </c>
      <c r="D23" s="402">
        <v>4.8</v>
      </c>
      <c r="E23" s="402"/>
      <c r="F23" s="402"/>
      <c r="G23" s="127"/>
      <c r="H23" s="39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98"/>
      <c r="P23" s="398"/>
      <c r="Q23" s="398"/>
      <c r="R23" s="398"/>
      <c r="S23" s="398"/>
      <c r="T23" s="398"/>
      <c r="U23" s="398"/>
      <c r="V23" s="131"/>
      <c r="W23" s="132"/>
      <c r="X23" s="131"/>
      <c r="Y23" s="131"/>
      <c r="Z23" s="131"/>
      <c r="AA23" s="131"/>
    </row>
    <row r="24" spans="1:27" ht="20.100000000000001" customHeight="1">
      <c r="A24" s="254">
        <v>30100006</v>
      </c>
      <c r="B24" s="137" t="s">
        <v>198</v>
      </c>
      <c r="C24" s="396" t="s">
        <v>179</v>
      </c>
      <c r="D24" s="402">
        <v>4.8</v>
      </c>
      <c r="E24" s="402"/>
      <c r="F24" s="402"/>
      <c r="G24" s="127"/>
      <c r="H24" s="39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98"/>
      <c r="P24" s="398"/>
      <c r="Q24" s="398"/>
      <c r="R24" s="398"/>
      <c r="S24" s="398"/>
      <c r="T24" s="398"/>
      <c r="U24" s="398"/>
      <c r="V24" s="131"/>
      <c r="W24" s="132"/>
      <c r="X24" s="131"/>
      <c r="Y24" s="131"/>
      <c r="Z24" s="131"/>
      <c r="AA24" s="131"/>
    </row>
    <row r="25" spans="1:27" ht="20.100000000000001" customHeight="1">
      <c r="A25" s="254">
        <v>30100005</v>
      </c>
      <c r="B25" s="137" t="s">
        <v>198</v>
      </c>
      <c r="C25" s="396" t="s">
        <v>199</v>
      </c>
      <c r="D25" s="402">
        <v>4.8</v>
      </c>
      <c r="E25" s="402"/>
      <c r="F25" s="402"/>
      <c r="G25" s="127"/>
      <c r="H25" s="39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98"/>
      <c r="P25" s="398"/>
      <c r="Q25" s="398"/>
      <c r="R25" s="398"/>
      <c r="S25" s="398"/>
      <c r="T25" s="398"/>
      <c r="U25" s="398"/>
      <c r="V25" s="131"/>
      <c r="W25" s="132"/>
      <c r="X25" s="131"/>
      <c r="Y25" s="131"/>
      <c r="Z25" s="131"/>
      <c r="AA25" s="131"/>
    </row>
    <row r="26" spans="1:27" ht="20.100000000000001" customHeight="1">
      <c r="A26" s="254">
        <v>30100009</v>
      </c>
      <c r="B26" s="137" t="s">
        <v>200</v>
      </c>
      <c r="C26" s="125" t="s">
        <v>190</v>
      </c>
      <c r="D26" s="402">
        <v>4.99</v>
      </c>
      <c r="E26" s="402"/>
      <c r="F26" s="402"/>
      <c r="G26" s="127"/>
      <c r="H26" s="39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98"/>
      <c r="P26" s="398"/>
      <c r="Q26" s="398"/>
      <c r="R26" s="398"/>
      <c r="S26" s="398"/>
      <c r="T26" s="398"/>
      <c r="U26" s="39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3">
        <v>30200004</v>
      </c>
      <c r="B27" s="137" t="s">
        <v>200</v>
      </c>
      <c r="C27" s="125" t="s">
        <v>189</v>
      </c>
      <c r="D27" s="402">
        <v>4.99</v>
      </c>
      <c r="E27" s="402"/>
      <c r="F27" s="402"/>
      <c r="G27" s="127"/>
      <c r="H27" s="39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98"/>
      <c r="P27" s="398"/>
      <c r="Q27" s="398"/>
      <c r="R27" s="398"/>
      <c r="S27" s="398"/>
      <c r="T27" s="398"/>
      <c r="U27" s="39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11" t="s">
        <v>201</v>
      </c>
      <c r="B28" s="612"/>
      <c r="C28" s="39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customHeight="1">
      <c r="A29" s="254">
        <v>30100012</v>
      </c>
      <c r="B29" s="389" t="s">
        <v>206</v>
      </c>
      <c r="C29" s="125" t="s">
        <v>199</v>
      </c>
      <c r="D29" s="402">
        <v>5.03</v>
      </c>
      <c r="E29" s="402"/>
      <c r="F29" s="402"/>
      <c r="G29" s="127"/>
      <c r="H29" s="39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94"/>
      <c r="P29" s="394"/>
      <c r="Q29" s="394"/>
      <c r="R29" s="394"/>
      <c r="S29" s="394"/>
      <c r="T29" s="394"/>
      <c r="U29" s="39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54">
        <v>30100011</v>
      </c>
      <c r="B30" s="389" t="s">
        <v>425</v>
      </c>
      <c r="C30" s="177" t="s">
        <v>427</v>
      </c>
      <c r="D30" s="402">
        <v>5.03</v>
      </c>
      <c r="E30" s="402"/>
      <c r="F30" s="402"/>
      <c r="G30" s="127"/>
      <c r="H30" s="39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94"/>
      <c r="P30" s="394"/>
      <c r="Q30" s="394"/>
      <c r="R30" s="394"/>
      <c r="S30" s="394"/>
      <c r="T30" s="394"/>
      <c r="U30" s="394"/>
      <c r="V30" s="131"/>
      <c r="W30" s="132"/>
      <c r="X30" s="131"/>
      <c r="Y30" s="131"/>
      <c r="Z30" s="131"/>
      <c r="AA30" s="131"/>
    </row>
    <row r="31" spans="1:27" ht="20.100000000000001" customHeight="1">
      <c r="A31" s="254">
        <v>30100010</v>
      </c>
      <c r="B31" s="389" t="s">
        <v>206</v>
      </c>
      <c r="C31" s="125" t="s">
        <v>186</v>
      </c>
      <c r="D31" s="402">
        <v>5.03</v>
      </c>
      <c r="E31" s="402"/>
      <c r="F31" s="402"/>
      <c r="G31" s="127"/>
      <c r="H31" s="39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94"/>
      <c r="P31" s="394"/>
      <c r="Q31" s="394"/>
      <c r="R31" s="394"/>
      <c r="S31" s="394"/>
      <c r="T31" s="394"/>
      <c r="U31" s="39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54">
        <v>30100014</v>
      </c>
      <c r="B32" s="389" t="s">
        <v>206</v>
      </c>
      <c r="C32" s="125" t="s">
        <v>203</v>
      </c>
      <c r="D32" s="402">
        <v>5.03</v>
      </c>
      <c r="E32" s="402"/>
      <c r="F32" s="402"/>
      <c r="G32" s="127"/>
      <c r="H32" s="39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94"/>
      <c r="P32" s="394"/>
      <c r="Q32" s="394"/>
      <c r="R32" s="394"/>
      <c r="S32" s="394"/>
      <c r="T32" s="394"/>
      <c r="U32" s="39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54">
        <v>30100013</v>
      </c>
      <c r="B33" s="389" t="s">
        <v>206</v>
      </c>
      <c r="C33" s="125" t="s">
        <v>207</v>
      </c>
      <c r="D33" s="402">
        <v>5.03</v>
      </c>
      <c r="E33" s="402"/>
      <c r="F33" s="402"/>
      <c r="G33" s="127"/>
      <c r="H33" s="39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94"/>
      <c r="P33" s="394"/>
      <c r="Q33" s="394"/>
      <c r="R33" s="394"/>
      <c r="S33" s="394"/>
      <c r="T33" s="394"/>
      <c r="U33" s="39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54">
        <v>30100016</v>
      </c>
      <c r="B34" s="389" t="s">
        <v>414</v>
      </c>
      <c r="C34" s="177" t="s">
        <v>415</v>
      </c>
      <c r="D34" s="402">
        <v>5.03</v>
      </c>
      <c r="E34" s="402"/>
      <c r="F34" s="402"/>
      <c r="G34" s="127"/>
      <c r="H34" s="390">
        <f t="shared" si="7"/>
        <v>0</v>
      </c>
      <c r="I34" s="128"/>
      <c r="J34" s="129"/>
      <c r="K34" s="130"/>
      <c r="L34" s="128">
        <v>52</v>
      </c>
      <c r="M34" s="108"/>
      <c r="N34" s="129"/>
      <c r="O34" s="394"/>
      <c r="P34" s="394"/>
      <c r="Q34" s="394"/>
      <c r="R34" s="394"/>
      <c r="S34" s="394"/>
      <c r="T34" s="394"/>
      <c r="U34" s="394"/>
      <c r="V34" s="131"/>
      <c r="W34" s="132"/>
      <c r="X34" s="131"/>
      <c r="Y34" s="131"/>
      <c r="Z34" s="131"/>
      <c r="AA34" s="131"/>
    </row>
    <row r="35" spans="1:27" ht="20.100000000000001" customHeight="1">
      <c r="A35" s="254">
        <v>30100017</v>
      </c>
      <c r="B35" s="389" t="s">
        <v>414</v>
      </c>
      <c r="C35" s="177" t="s">
        <v>416</v>
      </c>
      <c r="D35" s="402">
        <v>5.03</v>
      </c>
      <c r="E35" s="402"/>
      <c r="F35" s="402"/>
      <c r="G35" s="127"/>
      <c r="H35" s="390">
        <f t="shared" si="7"/>
        <v>0</v>
      </c>
      <c r="I35" s="128"/>
      <c r="J35" s="129"/>
      <c r="K35" s="130"/>
      <c r="L35" s="128">
        <v>52</v>
      </c>
      <c r="M35" s="108"/>
      <c r="N35" s="129"/>
      <c r="O35" s="394"/>
      <c r="P35" s="394"/>
      <c r="Q35" s="394"/>
      <c r="R35" s="394"/>
      <c r="S35" s="394"/>
      <c r="T35" s="394"/>
      <c r="U35" s="394"/>
      <c r="V35" s="131"/>
      <c r="W35" s="132"/>
      <c r="X35" s="131"/>
      <c r="Y35" s="131"/>
      <c r="Z35" s="131"/>
      <c r="AA35" s="131"/>
    </row>
    <row r="36" spans="1:27" ht="20.100000000000001" customHeight="1">
      <c r="A36" s="254">
        <v>30100015</v>
      </c>
      <c r="B36" s="389" t="s">
        <v>414</v>
      </c>
      <c r="C36" s="177" t="s">
        <v>61</v>
      </c>
      <c r="D36" s="402">
        <v>5.03</v>
      </c>
      <c r="E36" s="402"/>
      <c r="F36" s="402"/>
      <c r="G36" s="127"/>
      <c r="H36" s="390">
        <f t="shared" si="7"/>
        <v>0</v>
      </c>
      <c r="I36" s="128"/>
      <c r="J36" s="129"/>
      <c r="K36" s="130"/>
      <c r="L36" s="128">
        <v>52</v>
      </c>
      <c r="M36" s="108"/>
      <c r="N36" s="129"/>
      <c r="O36" s="394"/>
      <c r="P36" s="394"/>
      <c r="Q36" s="394"/>
      <c r="R36" s="394"/>
      <c r="S36" s="394"/>
      <c r="T36" s="394"/>
      <c r="U36" s="394"/>
      <c r="V36" s="131"/>
      <c r="W36" s="132"/>
      <c r="X36" s="131"/>
      <c r="Y36" s="131"/>
      <c r="Z36" s="131"/>
      <c r="AA36" s="131"/>
    </row>
    <row r="37" spans="1:27" ht="20.100000000000001" customHeight="1">
      <c r="A37" s="254">
        <v>30100027</v>
      </c>
      <c r="B37" s="389" t="s">
        <v>208</v>
      </c>
      <c r="C37" s="125" t="s">
        <v>179</v>
      </c>
      <c r="D37" s="402">
        <v>5.08</v>
      </c>
      <c r="E37" s="402"/>
      <c r="F37" s="402"/>
      <c r="G37" s="127"/>
      <c r="H37" s="39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94"/>
      <c r="P37" s="394"/>
      <c r="Q37" s="394"/>
      <c r="R37" s="394"/>
      <c r="S37" s="394"/>
      <c r="T37" s="394"/>
      <c r="U37" s="39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54">
        <v>30100023</v>
      </c>
      <c r="B38" s="389" t="s">
        <v>208</v>
      </c>
      <c r="C38" s="125" t="s">
        <v>204</v>
      </c>
      <c r="D38" s="402">
        <v>5.08</v>
      </c>
      <c r="E38" s="402"/>
      <c r="F38" s="402"/>
      <c r="G38" s="127"/>
      <c r="H38" s="39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94"/>
      <c r="P38" s="394"/>
      <c r="Q38" s="394"/>
      <c r="R38" s="394"/>
      <c r="S38" s="394"/>
      <c r="T38" s="394"/>
      <c r="U38" s="39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54">
        <v>30100024</v>
      </c>
      <c r="B39" s="389" t="s">
        <v>208</v>
      </c>
      <c r="C39" s="125" t="s">
        <v>205</v>
      </c>
      <c r="D39" s="402">
        <v>5.08</v>
      </c>
      <c r="E39" s="402"/>
      <c r="F39" s="402"/>
      <c r="G39" s="127"/>
      <c r="H39" s="39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94"/>
      <c r="P39" s="394"/>
      <c r="Q39" s="394"/>
      <c r="R39" s="394"/>
      <c r="S39" s="394"/>
      <c r="T39" s="394"/>
      <c r="U39" s="39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54">
        <v>30100022</v>
      </c>
      <c r="B40" s="389" t="s">
        <v>208</v>
      </c>
      <c r="C40" s="125" t="s">
        <v>186</v>
      </c>
      <c r="D40" s="402">
        <v>5.08</v>
      </c>
      <c r="E40" s="402"/>
      <c r="F40" s="402"/>
      <c r="G40" s="127"/>
      <c r="H40" s="39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94"/>
      <c r="P40" s="394"/>
      <c r="Q40" s="394"/>
      <c r="R40" s="394"/>
      <c r="S40" s="394"/>
      <c r="T40" s="394"/>
      <c r="U40" s="39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54">
        <v>30100029</v>
      </c>
      <c r="B41" s="389" t="s">
        <v>208</v>
      </c>
      <c r="C41" s="125" t="s">
        <v>203</v>
      </c>
      <c r="D41" s="402">
        <v>5.08</v>
      </c>
      <c r="E41" s="402"/>
      <c r="F41" s="402"/>
      <c r="G41" s="127"/>
      <c r="H41" s="39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94"/>
      <c r="P41" s="394"/>
      <c r="Q41" s="394"/>
      <c r="R41" s="394"/>
      <c r="S41" s="394"/>
      <c r="T41" s="394"/>
      <c r="U41" s="39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389" t="s">
        <v>208</v>
      </c>
      <c r="C42" s="125" t="s">
        <v>199</v>
      </c>
      <c r="D42" s="402">
        <v>5.08</v>
      </c>
      <c r="E42" s="402"/>
      <c r="F42" s="402"/>
      <c r="G42" s="127"/>
      <c r="H42" s="39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98"/>
      <c r="P42" s="398"/>
      <c r="Q42" s="398"/>
      <c r="R42" s="398"/>
      <c r="S42" s="398"/>
      <c r="T42" s="398"/>
      <c r="U42" s="39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54">
        <v>30100025</v>
      </c>
      <c r="B43" s="389" t="s">
        <v>208</v>
      </c>
      <c r="C43" s="125" t="s">
        <v>187</v>
      </c>
      <c r="D43" s="402">
        <v>5.08</v>
      </c>
      <c r="E43" s="402"/>
      <c r="F43" s="402"/>
      <c r="G43" s="127"/>
      <c r="H43" s="39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94"/>
      <c r="P43" s="394"/>
      <c r="Q43" s="394"/>
      <c r="R43" s="394"/>
      <c r="S43" s="394"/>
      <c r="T43" s="394"/>
      <c r="U43" s="39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54">
        <v>30100028</v>
      </c>
      <c r="B44" s="389" t="s">
        <v>208</v>
      </c>
      <c r="C44" s="125" t="s">
        <v>207</v>
      </c>
      <c r="D44" s="402">
        <v>5.08</v>
      </c>
      <c r="E44" s="402"/>
      <c r="F44" s="402"/>
      <c r="G44" s="127"/>
      <c r="H44" s="39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98"/>
      <c r="P44" s="398"/>
      <c r="Q44" s="398"/>
      <c r="R44" s="398"/>
      <c r="S44" s="398"/>
      <c r="T44" s="398"/>
      <c r="U44" s="39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54">
        <v>30100032</v>
      </c>
      <c r="B45" s="389" t="s">
        <v>209</v>
      </c>
      <c r="C45" s="125" t="s">
        <v>194</v>
      </c>
      <c r="D45" s="402">
        <v>5.03</v>
      </c>
      <c r="E45" s="402"/>
      <c r="F45" s="402"/>
      <c r="G45" s="127"/>
      <c r="H45" s="39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94"/>
      <c r="P45" s="394"/>
      <c r="Q45" s="394"/>
      <c r="R45" s="394"/>
      <c r="S45" s="394"/>
      <c r="T45" s="394"/>
      <c r="U45" s="39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54">
        <v>30100033</v>
      </c>
      <c r="B46" s="389" t="s">
        <v>209</v>
      </c>
      <c r="C46" s="125" t="s">
        <v>179</v>
      </c>
      <c r="D46" s="402">
        <v>5.03</v>
      </c>
      <c r="E46" s="402"/>
      <c r="F46" s="402"/>
      <c r="G46" s="127"/>
      <c r="H46" s="39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94"/>
      <c r="P46" s="394"/>
      <c r="Q46" s="394"/>
      <c r="R46" s="394"/>
      <c r="S46" s="394"/>
      <c r="T46" s="394"/>
      <c r="U46" s="39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54">
        <v>30100062</v>
      </c>
      <c r="B47" s="389" t="s">
        <v>209</v>
      </c>
      <c r="C47" s="125" t="s">
        <v>195</v>
      </c>
      <c r="D47" s="402">
        <v>5.03</v>
      </c>
      <c r="E47" s="402"/>
      <c r="F47" s="402"/>
      <c r="G47" s="127"/>
      <c r="H47" s="39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94"/>
      <c r="P47" s="394"/>
      <c r="Q47" s="394"/>
      <c r="R47" s="394"/>
      <c r="S47" s="394"/>
      <c r="T47" s="394"/>
      <c r="U47" s="39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54">
        <v>30100031</v>
      </c>
      <c r="B48" s="389" t="s">
        <v>209</v>
      </c>
      <c r="C48" s="125" t="s">
        <v>204</v>
      </c>
      <c r="D48" s="402">
        <v>5.03</v>
      </c>
      <c r="E48" s="402"/>
      <c r="F48" s="402"/>
      <c r="G48" s="127"/>
      <c r="H48" s="39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94"/>
      <c r="P48" s="394"/>
      <c r="Q48" s="394"/>
      <c r="R48" s="394"/>
      <c r="S48" s="394"/>
      <c r="T48" s="394"/>
      <c r="U48" s="39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54">
        <v>30100019</v>
      </c>
      <c r="B49" s="389" t="s">
        <v>382</v>
      </c>
      <c r="C49" s="177" t="s">
        <v>383</v>
      </c>
      <c r="D49" s="402">
        <v>5.03</v>
      </c>
      <c r="E49" s="402"/>
      <c r="F49" s="402"/>
      <c r="G49" s="127"/>
      <c r="H49" s="39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94"/>
      <c r="P49" s="394"/>
      <c r="Q49" s="394"/>
      <c r="R49" s="394"/>
      <c r="S49" s="394"/>
      <c r="T49" s="394"/>
      <c r="U49" s="394"/>
      <c r="V49" s="131"/>
      <c r="W49" s="132"/>
      <c r="X49" s="131"/>
      <c r="Y49" s="131"/>
      <c r="Z49" s="131"/>
      <c r="AA49" s="131"/>
    </row>
    <row r="50" spans="1:27" ht="20.100000000000001" customHeight="1">
      <c r="A50" s="254">
        <v>30100020</v>
      </c>
      <c r="B50" s="389" t="s">
        <v>382</v>
      </c>
      <c r="C50" s="177" t="s">
        <v>384</v>
      </c>
      <c r="D50" s="402">
        <v>5.03</v>
      </c>
      <c r="E50" s="402"/>
      <c r="F50" s="402"/>
      <c r="G50" s="127"/>
      <c r="H50" s="39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94"/>
      <c r="P50" s="394"/>
      <c r="Q50" s="394"/>
      <c r="R50" s="394"/>
      <c r="S50" s="394"/>
      <c r="T50" s="394"/>
      <c r="U50" s="394"/>
      <c r="V50" s="131"/>
      <c r="W50" s="132"/>
      <c r="X50" s="131"/>
      <c r="Y50" s="131"/>
      <c r="Z50" s="131"/>
      <c r="AA50" s="131"/>
    </row>
    <row r="51" spans="1:27" ht="20.100000000000001" customHeight="1">
      <c r="A51" s="254">
        <v>30100021</v>
      </c>
      <c r="B51" s="389" t="s">
        <v>382</v>
      </c>
      <c r="C51" s="177" t="s">
        <v>389</v>
      </c>
      <c r="D51" s="402">
        <v>5.03</v>
      </c>
      <c r="E51" s="402"/>
      <c r="F51" s="402"/>
      <c r="G51" s="127"/>
      <c r="H51" s="39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94"/>
      <c r="P51" s="394"/>
      <c r="Q51" s="394"/>
      <c r="R51" s="394"/>
      <c r="S51" s="394"/>
      <c r="T51" s="394"/>
      <c r="U51" s="394"/>
      <c r="V51" s="131"/>
      <c r="W51" s="132"/>
      <c r="X51" s="131"/>
      <c r="Y51" s="131"/>
      <c r="Z51" s="131"/>
      <c r="AA51" s="131"/>
    </row>
    <row r="52" spans="1:27" ht="20.100000000000001" customHeight="1">
      <c r="A52" s="254">
        <v>30100018</v>
      </c>
      <c r="B52" s="389" t="s">
        <v>382</v>
      </c>
      <c r="C52" s="177" t="s">
        <v>391</v>
      </c>
      <c r="D52" s="402">
        <v>5.03</v>
      </c>
      <c r="E52" s="402"/>
      <c r="F52" s="402"/>
      <c r="G52" s="127"/>
      <c r="H52" s="39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94"/>
      <c r="P52" s="394"/>
      <c r="Q52" s="394"/>
      <c r="R52" s="394"/>
      <c r="S52" s="394"/>
      <c r="T52" s="394"/>
      <c r="U52" s="394"/>
      <c r="V52" s="131"/>
      <c r="W52" s="132"/>
      <c r="X52" s="131"/>
      <c r="Y52" s="131"/>
      <c r="Z52" s="131"/>
      <c r="AA52" s="131"/>
    </row>
    <row r="53" spans="1:27" ht="20.100000000000001" customHeight="1">
      <c r="A53" s="257">
        <v>30700007</v>
      </c>
      <c r="B53" s="389" t="s">
        <v>418</v>
      </c>
      <c r="C53" s="177" t="s">
        <v>364</v>
      </c>
      <c r="D53" s="402">
        <v>5.03</v>
      </c>
      <c r="E53" s="402"/>
      <c r="F53" s="402"/>
      <c r="G53" s="127"/>
      <c r="H53" s="39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94"/>
      <c r="P53" s="394"/>
      <c r="Q53" s="394"/>
      <c r="R53" s="394"/>
      <c r="S53" s="394"/>
      <c r="T53" s="394"/>
      <c r="U53" s="394"/>
      <c r="V53" s="131"/>
      <c r="W53" s="132"/>
      <c r="X53" s="131"/>
      <c r="Y53" s="131"/>
      <c r="Z53" s="131"/>
      <c r="AA53" s="131"/>
    </row>
    <row r="54" spans="1:27" ht="20.100000000000001" customHeight="1">
      <c r="A54" s="257">
        <v>30700006</v>
      </c>
      <c r="B54" s="389" t="s">
        <v>418</v>
      </c>
      <c r="C54" s="177" t="s">
        <v>365</v>
      </c>
      <c r="D54" s="402">
        <v>5.03</v>
      </c>
      <c r="E54" s="402"/>
      <c r="F54" s="402"/>
      <c r="G54" s="127"/>
      <c r="H54" s="39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94"/>
      <c r="P54" s="394"/>
      <c r="Q54" s="394"/>
      <c r="R54" s="394"/>
      <c r="S54" s="394"/>
      <c r="T54" s="394"/>
      <c r="U54" s="394"/>
      <c r="V54" s="131"/>
      <c r="W54" s="132"/>
      <c r="X54" s="131"/>
      <c r="Y54" s="131"/>
      <c r="Z54" s="131"/>
      <c r="AA54" s="131"/>
    </row>
    <row r="55" spans="1:27" ht="20.100000000000001" customHeight="1">
      <c r="A55" s="257">
        <v>30700008</v>
      </c>
      <c r="B55" s="389" t="s">
        <v>418</v>
      </c>
      <c r="C55" s="177" t="s">
        <v>366</v>
      </c>
      <c r="D55" s="402">
        <v>5.03</v>
      </c>
      <c r="E55" s="402"/>
      <c r="F55" s="402"/>
      <c r="G55" s="127"/>
      <c r="H55" s="39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94"/>
      <c r="P55" s="394"/>
      <c r="Q55" s="394"/>
      <c r="R55" s="394"/>
      <c r="S55" s="394"/>
      <c r="T55" s="394"/>
      <c r="U55" s="394"/>
      <c r="V55" s="131"/>
      <c r="W55" s="132"/>
      <c r="X55" s="131"/>
      <c r="Y55" s="131"/>
      <c r="Z55" s="131"/>
      <c r="AA55" s="131"/>
    </row>
    <row r="56" spans="1:27" ht="20.100000000000001" customHeight="1">
      <c r="A56" s="257">
        <v>30700009</v>
      </c>
      <c r="B56" s="389" t="s">
        <v>418</v>
      </c>
      <c r="C56" s="177" t="s">
        <v>367</v>
      </c>
      <c r="D56" s="402">
        <v>5.03</v>
      </c>
      <c r="E56" s="402"/>
      <c r="F56" s="402"/>
      <c r="G56" s="127"/>
      <c r="H56" s="39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94"/>
      <c r="P56" s="394"/>
      <c r="Q56" s="394"/>
      <c r="R56" s="394"/>
      <c r="S56" s="394"/>
      <c r="T56" s="394"/>
      <c r="U56" s="394"/>
      <c r="V56" s="131"/>
      <c r="W56" s="132"/>
      <c r="X56" s="131"/>
      <c r="Y56" s="131"/>
      <c r="Z56" s="131"/>
      <c r="AA56" s="131"/>
    </row>
    <row r="57" spans="1:27" ht="20.100000000000001" customHeight="1">
      <c r="A57" s="254">
        <v>30100036</v>
      </c>
      <c r="B57" s="133" t="s">
        <v>210</v>
      </c>
      <c r="C57" s="125" t="s">
        <v>187</v>
      </c>
      <c r="D57" s="402">
        <v>5.03</v>
      </c>
      <c r="E57" s="402"/>
      <c r="F57" s="402"/>
      <c r="G57" s="127"/>
      <c r="H57" s="39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98"/>
      <c r="P57" s="398"/>
      <c r="Q57" s="398"/>
      <c r="R57" s="398"/>
      <c r="S57" s="398"/>
      <c r="T57" s="398"/>
      <c r="U57" s="39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54">
        <v>30100034</v>
      </c>
      <c r="B58" s="133" t="s">
        <v>210</v>
      </c>
      <c r="C58" s="125" t="s">
        <v>186</v>
      </c>
      <c r="D58" s="402">
        <v>5.03</v>
      </c>
      <c r="E58" s="402"/>
      <c r="F58" s="402"/>
      <c r="G58" s="127"/>
      <c r="H58" s="39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98"/>
      <c r="P58" s="398"/>
      <c r="Q58" s="398"/>
      <c r="R58" s="398"/>
      <c r="S58" s="398"/>
      <c r="T58" s="398"/>
      <c r="U58" s="39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54">
        <v>30100035</v>
      </c>
      <c r="B59" s="133" t="s">
        <v>210</v>
      </c>
      <c r="C59" s="125" t="s">
        <v>194</v>
      </c>
      <c r="D59" s="402">
        <v>5.03</v>
      </c>
      <c r="E59" s="402"/>
      <c r="F59" s="402"/>
      <c r="G59" s="127"/>
      <c r="H59" s="39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98"/>
      <c r="P59" s="398"/>
      <c r="Q59" s="398"/>
      <c r="R59" s="398"/>
      <c r="S59" s="398"/>
      <c r="T59" s="398"/>
      <c r="U59" s="39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54">
        <v>30100040</v>
      </c>
      <c r="B60" s="133" t="s">
        <v>531</v>
      </c>
      <c r="C60" s="125" t="s">
        <v>212</v>
      </c>
      <c r="D60" s="402">
        <v>5.03</v>
      </c>
      <c r="E60" s="402"/>
      <c r="F60" s="402"/>
      <c r="G60" s="127"/>
      <c r="H60" s="39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98"/>
      <c r="P60" s="398"/>
      <c r="Q60" s="398"/>
      <c r="R60" s="398"/>
      <c r="S60" s="398"/>
      <c r="T60" s="398"/>
      <c r="U60" s="39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54">
        <v>30100039</v>
      </c>
      <c r="B61" s="133" t="s">
        <v>531</v>
      </c>
      <c r="C61" s="125" t="s">
        <v>186</v>
      </c>
      <c r="D61" s="402">
        <v>5.03</v>
      </c>
      <c r="E61" s="402"/>
      <c r="F61" s="402"/>
      <c r="G61" s="127"/>
      <c r="H61" s="39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98"/>
      <c r="P61" s="398"/>
      <c r="Q61" s="398"/>
      <c r="R61" s="398"/>
      <c r="S61" s="398"/>
      <c r="T61" s="398"/>
      <c r="U61" s="39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54">
        <v>30100042</v>
      </c>
      <c r="B62" s="133" t="s">
        <v>531</v>
      </c>
      <c r="C62" s="125" t="s">
        <v>187</v>
      </c>
      <c r="D62" s="402">
        <v>5.03</v>
      </c>
      <c r="E62" s="402"/>
      <c r="F62" s="402"/>
      <c r="G62" s="127"/>
      <c r="H62" s="39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98"/>
      <c r="P62" s="398"/>
      <c r="Q62" s="398"/>
      <c r="R62" s="398"/>
      <c r="S62" s="398"/>
      <c r="T62" s="398"/>
      <c r="U62" s="39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54">
        <v>30100041</v>
      </c>
      <c r="B63" s="133" t="s">
        <v>531</v>
      </c>
      <c r="C63" s="125" t="s">
        <v>194</v>
      </c>
      <c r="D63" s="402">
        <v>5.03</v>
      </c>
      <c r="E63" s="402"/>
      <c r="F63" s="402"/>
      <c r="G63" s="127"/>
      <c r="H63" s="39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98"/>
      <c r="P63" s="398"/>
      <c r="Q63" s="398"/>
      <c r="R63" s="398"/>
      <c r="S63" s="398"/>
      <c r="T63" s="398"/>
      <c r="U63" s="39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54">
        <v>30100045</v>
      </c>
      <c r="B64" s="133" t="s">
        <v>213</v>
      </c>
      <c r="C64" s="125" t="s">
        <v>199</v>
      </c>
      <c r="D64" s="402">
        <v>5.03</v>
      </c>
      <c r="E64" s="402"/>
      <c r="F64" s="402"/>
      <c r="G64" s="127"/>
      <c r="H64" s="39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98"/>
      <c r="P64" s="398"/>
      <c r="Q64" s="398"/>
      <c r="R64" s="398"/>
      <c r="S64" s="398"/>
      <c r="T64" s="398"/>
      <c r="U64" s="39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54">
        <v>30100044</v>
      </c>
      <c r="B65" s="133" t="s">
        <v>213</v>
      </c>
      <c r="C65" s="125" t="s">
        <v>187</v>
      </c>
      <c r="D65" s="402">
        <v>5.03</v>
      </c>
      <c r="E65" s="402"/>
      <c r="F65" s="402"/>
      <c r="G65" s="127"/>
      <c r="H65" s="39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98"/>
      <c r="P65" s="398"/>
      <c r="Q65" s="398"/>
      <c r="R65" s="398"/>
      <c r="S65" s="398"/>
      <c r="T65" s="398"/>
      <c r="U65" s="39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54">
        <v>30100046</v>
      </c>
      <c r="B66" s="133" t="s">
        <v>213</v>
      </c>
      <c r="C66" s="125" t="s">
        <v>207</v>
      </c>
      <c r="D66" s="402">
        <v>5.03</v>
      </c>
      <c r="E66" s="402"/>
      <c r="F66" s="402"/>
      <c r="G66" s="127"/>
      <c r="H66" s="39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98"/>
      <c r="P66" s="398"/>
      <c r="Q66" s="398"/>
      <c r="R66" s="398"/>
      <c r="S66" s="398"/>
      <c r="T66" s="398"/>
      <c r="U66" s="39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54">
        <v>30100043</v>
      </c>
      <c r="B67" s="133" t="s">
        <v>429</v>
      </c>
      <c r="C67" s="251" t="s">
        <v>74</v>
      </c>
      <c r="D67" s="402">
        <v>5.03</v>
      </c>
      <c r="E67" s="402"/>
      <c r="F67" s="402"/>
      <c r="G67" s="127"/>
      <c r="H67" s="39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98"/>
      <c r="P67" s="398"/>
      <c r="Q67" s="398"/>
      <c r="R67" s="398"/>
      <c r="S67" s="398"/>
      <c r="T67" s="398"/>
      <c r="U67" s="398"/>
      <c r="V67" s="131"/>
      <c r="W67" s="132"/>
      <c r="X67" s="131"/>
      <c r="Y67" s="131"/>
      <c r="Z67" s="131"/>
      <c r="AA67" s="131"/>
    </row>
    <row r="68" spans="1:27" ht="20.100000000000001" customHeight="1">
      <c r="A68" s="254">
        <v>30100064</v>
      </c>
      <c r="B68" s="133" t="s">
        <v>397</v>
      </c>
      <c r="C68" s="177" t="s">
        <v>398</v>
      </c>
      <c r="D68" s="402">
        <v>5</v>
      </c>
      <c r="E68" s="402"/>
      <c r="F68" s="402"/>
      <c r="G68" s="127"/>
      <c r="H68" s="39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98"/>
      <c r="P68" s="398"/>
      <c r="Q68" s="398"/>
      <c r="R68" s="398"/>
      <c r="S68" s="398"/>
      <c r="T68" s="398"/>
      <c r="U68" s="398"/>
      <c r="V68" s="131"/>
      <c r="W68" s="132"/>
      <c r="X68" s="131"/>
      <c r="Y68" s="131"/>
      <c r="Z68" s="131"/>
      <c r="AA68" s="131"/>
    </row>
    <row r="69" spans="1:27" ht="20.100000000000001" customHeight="1">
      <c r="A69" s="254">
        <v>30100049</v>
      </c>
      <c r="B69" s="133" t="s">
        <v>214</v>
      </c>
      <c r="C69" s="125" t="s">
        <v>190</v>
      </c>
      <c r="D69" s="402">
        <v>5.03</v>
      </c>
      <c r="E69" s="402"/>
      <c r="F69" s="402"/>
      <c r="G69" s="127"/>
      <c r="H69" s="39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98"/>
      <c r="P69" s="398"/>
      <c r="Q69" s="398"/>
      <c r="R69" s="398"/>
      <c r="S69" s="398"/>
      <c r="T69" s="398"/>
      <c r="U69" s="39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54">
        <v>30100050</v>
      </c>
      <c r="B70" s="133" t="s">
        <v>214</v>
      </c>
      <c r="C70" s="125" t="s">
        <v>194</v>
      </c>
      <c r="D70" s="402">
        <v>5.03</v>
      </c>
      <c r="E70" s="402"/>
      <c r="F70" s="402"/>
      <c r="G70" s="127"/>
      <c r="H70" s="39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98"/>
      <c r="P70" s="398"/>
      <c r="Q70" s="398"/>
      <c r="R70" s="398"/>
      <c r="S70" s="398"/>
      <c r="T70" s="398"/>
      <c r="U70" s="39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54"/>
      <c r="B71" s="133" t="s">
        <v>360</v>
      </c>
      <c r="C71" s="177" t="s">
        <v>361</v>
      </c>
      <c r="D71" s="402">
        <v>5.03</v>
      </c>
      <c r="E71" s="402"/>
      <c r="F71" s="402"/>
      <c r="G71" s="127"/>
      <c r="H71" s="390">
        <f t="shared" si="7"/>
        <v>0</v>
      </c>
      <c r="I71" s="128"/>
      <c r="J71" s="129"/>
      <c r="K71" s="130"/>
      <c r="L71" s="128"/>
      <c r="M71" s="108"/>
      <c r="N71" s="129"/>
      <c r="O71" s="398"/>
      <c r="P71" s="398"/>
      <c r="Q71" s="398"/>
      <c r="R71" s="398"/>
      <c r="S71" s="398"/>
      <c r="T71" s="398"/>
      <c r="U71" s="398"/>
      <c r="V71" s="131"/>
      <c r="W71" s="132"/>
      <c r="X71" s="131"/>
      <c r="Y71" s="131"/>
      <c r="Z71" s="131"/>
      <c r="AA71" s="131"/>
    </row>
    <row r="72" spans="1:27" ht="20.100000000000001" customHeight="1">
      <c r="A72" s="254">
        <v>30100055</v>
      </c>
      <c r="B72" s="136" t="s">
        <v>215</v>
      </c>
      <c r="C72" s="125" t="s">
        <v>186</v>
      </c>
      <c r="D72" s="402">
        <v>5.0599999999999996</v>
      </c>
      <c r="E72" s="402"/>
      <c r="F72" s="402"/>
      <c r="G72" s="127"/>
      <c r="H72" s="39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98"/>
      <c r="P72" s="398"/>
      <c r="Q72" s="398"/>
      <c r="R72" s="398"/>
      <c r="S72" s="398"/>
      <c r="T72" s="398"/>
      <c r="U72" s="39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54">
        <v>30100056</v>
      </c>
      <c r="B73" s="136" t="s">
        <v>215</v>
      </c>
      <c r="C73" s="125" t="s">
        <v>204</v>
      </c>
      <c r="D73" s="402">
        <v>5.0599999999999996</v>
      </c>
      <c r="E73" s="402"/>
      <c r="F73" s="402"/>
      <c r="G73" s="127"/>
      <c r="H73" s="39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98"/>
      <c r="P73" s="398"/>
      <c r="Q73" s="398"/>
      <c r="R73" s="398"/>
      <c r="S73" s="398"/>
      <c r="T73" s="398"/>
      <c r="U73" s="39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54">
        <v>30100057</v>
      </c>
      <c r="B74" s="136" t="s">
        <v>215</v>
      </c>
      <c r="C74" s="125" t="s">
        <v>194</v>
      </c>
      <c r="D74" s="402">
        <v>5.0599999999999996</v>
      </c>
      <c r="E74" s="402"/>
      <c r="F74" s="402"/>
      <c r="G74" s="127"/>
      <c r="H74" s="39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98"/>
      <c r="P74" s="398"/>
      <c r="Q74" s="398"/>
      <c r="R74" s="398"/>
      <c r="S74" s="398"/>
      <c r="T74" s="398"/>
      <c r="U74" s="39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54">
        <v>30100058</v>
      </c>
      <c r="B75" s="136" t="s">
        <v>215</v>
      </c>
      <c r="C75" s="125" t="s">
        <v>187</v>
      </c>
      <c r="D75" s="402">
        <v>5.0599999999999996</v>
      </c>
      <c r="E75" s="402"/>
      <c r="F75" s="402"/>
      <c r="G75" s="127"/>
      <c r="H75" s="39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98"/>
      <c r="P75" s="398"/>
      <c r="Q75" s="398"/>
      <c r="R75" s="398"/>
      <c r="S75" s="398"/>
      <c r="T75" s="398"/>
      <c r="U75" s="39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56">
        <v>30600013</v>
      </c>
      <c r="B76" s="186" t="s">
        <v>377</v>
      </c>
      <c r="C76" s="177" t="s">
        <v>374</v>
      </c>
      <c r="D76" s="402">
        <v>5.5</v>
      </c>
      <c r="E76" s="402"/>
      <c r="F76" s="402"/>
      <c r="G76" s="127"/>
      <c r="H76" s="39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98"/>
      <c r="P76" s="398"/>
      <c r="Q76" s="398"/>
      <c r="R76" s="398"/>
      <c r="S76" s="398"/>
      <c r="T76" s="398"/>
      <c r="U76" s="398"/>
      <c r="V76" s="131"/>
      <c r="W76" s="132"/>
      <c r="X76" s="131"/>
      <c r="Y76" s="131"/>
      <c r="Z76" s="131"/>
      <c r="AA76" s="131"/>
    </row>
    <row r="77" spans="1:27" ht="20.100000000000001" customHeight="1">
      <c r="A77" s="256">
        <v>30600014</v>
      </c>
      <c r="B77" s="186" t="s">
        <v>377</v>
      </c>
      <c r="C77" s="177" t="s">
        <v>369</v>
      </c>
      <c r="D77" s="402">
        <v>5.5</v>
      </c>
      <c r="E77" s="402"/>
      <c r="F77" s="402"/>
      <c r="G77" s="127"/>
      <c r="H77" s="39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98"/>
      <c r="P77" s="398"/>
      <c r="Q77" s="398"/>
      <c r="R77" s="398"/>
      <c r="S77" s="398"/>
      <c r="T77" s="398"/>
      <c r="U77" s="398"/>
      <c r="V77" s="131"/>
      <c r="W77" s="132"/>
      <c r="X77" s="131"/>
      <c r="Y77" s="131"/>
      <c r="Z77" s="131"/>
      <c r="AA77" s="131"/>
    </row>
    <row r="78" spans="1:27" ht="20.100000000000001" customHeight="1">
      <c r="A78" s="256">
        <v>30600012</v>
      </c>
      <c r="B78" s="186" t="s">
        <v>377</v>
      </c>
      <c r="C78" s="177" t="s">
        <v>370</v>
      </c>
      <c r="D78" s="402">
        <v>5.5</v>
      </c>
      <c r="E78" s="402"/>
      <c r="F78" s="402"/>
      <c r="G78" s="127"/>
      <c r="H78" s="39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98"/>
      <c r="P78" s="398"/>
      <c r="Q78" s="398"/>
      <c r="R78" s="398"/>
      <c r="S78" s="398"/>
      <c r="T78" s="398"/>
      <c r="U78" s="398"/>
      <c r="V78" s="131"/>
      <c r="W78" s="132"/>
      <c r="X78" s="131"/>
      <c r="Y78" s="131"/>
      <c r="Z78" s="131"/>
      <c r="AA78" s="131"/>
    </row>
    <row r="79" spans="1:27" ht="20.100000000000001" customHeight="1">
      <c r="A79" s="256">
        <v>30600011</v>
      </c>
      <c r="B79" s="186" t="s">
        <v>377</v>
      </c>
      <c r="C79" s="177" t="s">
        <v>371</v>
      </c>
      <c r="D79" s="402">
        <v>5.5</v>
      </c>
      <c r="E79" s="402"/>
      <c r="F79" s="402"/>
      <c r="G79" s="127"/>
      <c r="H79" s="39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98"/>
      <c r="P79" s="398"/>
      <c r="Q79" s="398"/>
      <c r="R79" s="398"/>
      <c r="S79" s="398"/>
      <c r="T79" s="398"/>
      <c r="U79" s="398"/>
      <c r="V79" s="131"/>
      <c r="W79" s="132"/>
      <c r="X79" s="131"/>
      <c r="Y79" s="131"/>
      <c r="Z79" s="131"/>
      <c r="AA79" s="131"/>
    </row>
    <row r="80" spans="1:27" ht="20.100000000000001" customHeight="1">
      <c r="A80" s="256">
        <v>30300002</v>
      </c>
      <c r="B80" s="186" t="s">
        <v>407</v>
      </c>
      <c r="C80" s="177" t="s">
        <v>408</v>
      </c>
      <c r="D80" s="402">
        <v>5.03</v>
      </c>
      <c r="E80" s="402"/>
      <c r="F80" s="402"/>
      <c r="G80" s="127"/>
      <c r="H80" s="39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98"/>
      <c r="P80" s="398"/>
      <c r="Q80" s="398"/>
      <c r="R80" s="398"/>
      <c r="S80" s="398"/>
      <c r="T80" s="398"/>
      <c r="U80" s="398"/>
      <c r="V80" s="131"/>
      <c r="W80" s="132"/>
      <c r="X80" s="131"/>
      <c r="Y80" s="131"/>
      <c r="Z80" s="131"/>
      <c r="AA80" s="131"/>
    </row>
    <row r="81" spans="1:27" ht="20.100000000000001" customHeight="1">
      <c r="A81" s="256">
        <v>30300001</v>
      </c>
      <c r="B81" s="186" t="s">
        <v>407</v>
      </c>
      <c r="C81" s="177" t="s">
        <v>409</v>
      </c>
      <c r="D81" s="402">
        <v>5.03</v>
      </c>
      <c r="E81" s="402"/>
      <c r="F81" s="402"/>
      <c r="G81" s="127"/>
      <c r="H81" s="39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98"/>
      <c r="P81" s="398"/>
      <c r="Q81" s="398"/>
      <c r="R81" s="398"/>
      <c r="S81" s="398"/>
      <c r="T81" s="398"/>
      <c r="U81" s="398"/>
      <c r="V81" s="131"/>
      <c r="W81" s="132"/>
      <c r="X81" s="131"/>
      <c r="Y81" s="131"/>
      <c r="Z81" s="131"/>
      <c r="AA81" s="131"/>
    </row>
    <row r="82" spans="1:27" ht="20.100000000000001" customHeight="1">
      <c r="A82" s="256">
        <v>30300003</v>
      </c>
      <c r="B82" s="186" t="s">
        <v>407</v>
      </c>
      <c r="C82" s="177" t="s">
        <v>410</v>
      </c>
      <c r="D82" s="402">
        <v>5.03</v>
      </c>
      <c r="E82" s="402"/>
      <c r="F82" s="402"/>
      <c r="G82" s="127"/>
      <c r="H82" s="39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98"/>
      <c r="P82" s="398"/>
      <c r="Q82" s="398"/>
      <c r="R82" s="398"/>
      <c r="S82" s="398"/>
      <c r="T82" s="398"/>
      <c r="U82" s="398"/>
      <c r="V82" s="131"/>
      <c r="W82" s="132"/>
      <c r="X82" s="131"/>
      <c r="Y82" s="131"/>
      <c r="Z82" s="131"/>
      <c r="AA82" s="131"/>
    </row>
    <row r="83" spans="1:27" ht="20.100000000000001" customHeight="1">
      <c r="A83" s="256">
        <v>30300005</v>
      </c>
      <c r="B83" s="136" t="s">
        <v>362</v>
      </c>
      <c r="C83" s="125" t="s">
        <v>337</v>
      </c>
      <c r="D83" s="402">
        <v>5.03</v>
      </c>
      <c r="E83" s="402"/>
      <c r="F83" s="402"/>
      <c r="G83" s="127"/>
      <c r="H83" s="39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98"/>
      <c r="P83" s="398"/>
      <c r="Q83" s="398"/>
      <c r="R83" s="398"/>
      <c r="S83" s="398"/>
      <c r="T83" s="398"/>
      <c r="U83" s="398"/>
      <c r="V83" s="131"/>
      <c r="W83" s="132"/>
      <c r="X83" s="131"/>
      <c r="Y83" s="131"/>
      <c r="Z83" s="131"/>
      <c r="AA83" s="131"/>
    </row>
    <row r="84" spans="1:27" ht="20.100000000000001" customHeight="1">
      <c r="A84" s="256">
        <v>30300004</v>
      </c>
      <c r="B84" s="136" t="s">
        <v>362</v>
      </c>
      <c r="C84" s="125" t="s">
        <v>339</v>
      </c>
      <c r="D84" s="402">
        <v>5.03</v>
      </c>
      <c r="E84" s="402"/>
      <c r="F84" s="402"/>
      <c r="G84" s="127"/>
      <c r="H84" s="39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98"/>
      <c r="P84" s="398"/>
      <c r="Q84" s="398"/>
      <c r="R84" s="398"/>
      <c r="S84" s="398"/>
      <c r="T84" s="398"/>
      <c r="U84" s="398"/>
      <c r="V84" s="131"/>
      <c r="W84" s="132"/>
      <c r="X84" s="131"/>
      <c r="Y84" s="131"/>
      <c r="Z84" s="131"/>
      <c r="AA84" s="131"/>
    </row>
    <row r="85" spans="1:27" ht="20.100000000000001" customHeight="1">
      <c r="A85" s="256">
        <v>30300006</v>
      </c>
      <c r="B85" s="136" t="s">
        <v>362</v>
      </c>
      <c r="C85" s="125" t="s">
        <v>341</v>
      </c>
      <c r="D85" s="402">
        <v>5.03</v>
      </c>
      <c r="E85" s="402"/>
      <c r="F85" s="402"/>
      <c r="G85" s="127"/>
      <c r="H85" s="39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98"/>
      <c r="P85" s="398"/>
      <c r="Q85" s="398"/>
      <c r="R85" s="398"/>
      <c r="S85" s="398"/>
      <c r="T85" s="398"/>
      <c r="U85" s="398"/>
      <c r="V85" s="131"/>
      <c r="W85" s="132"/>
      <c r="X85" s="131"/>
      <c r="Y85" s="131"/>
      <c r="Z85" s="131"/>
      <c r="AA85" s="131"/>
    </row>
    <row r="86" spans="1:27" ht="20.100000000000001" customHeight="1">
      <c r="A86" s="619" t="s">
        <v>216</v>
      </c>
      <c r="B86" s="619"/>
      <c r="C86" s="399" t="s">
        <v>202</v>
      </c>
      <c r="D86" s="138"/>
      <c r="E86" s="138"/>
      <c r="F86" s="138"/>
      <c r="G86" s="139">
        <f>SUM(G29:G85)</f>
        <v>0</v>
      </c>
      <c r="H86" s="140">
        <f>SUM(H29:H85)</f>
        <v>0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0</v>
      </c>
      <c r="L86" s="141"/>
      <c r="M86" s="144">
        <f t="shared" ref="M86:V86" si="17">SUM(M29:M85)</f>
        <v>0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 t="str">
        <f t="shared" ref="W86:W93" si="18">IF(ISERROR(V86/G86),"",V86/G86)</f>
        <v/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customHeight="1">
      <c r="A87" s="253">
        <v>30400012</v>
      </c>
      <c r="B87" s="389" t="s">
        <v>217</v>
      </c>
      <c r="C87" s="125" t="s">
        <v>179</v>
      </c>
      <c r="D87" s="402">
        <v>5.03</v>
      </c>
      <c r="E87" s="402"/>
      <c r="F87" s="402"/>
      <c r="G87" s="127"/>
      <c r="H87" s="39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98"/>
      <c r="P87" s="398"/>
      <c r="Q87" s="398"/>
      <c r="R87" s="398"/>
      <c r="S87" s="398"/>
      <c r="T87" s="398"/>
      <c r="U87" s="39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3">
        <v>30400010</v>
      </c>
      <c r="B88" s="389" t="s">
        <v>217</v>
      </c>
      <c r="C88" s="125" t="s">
        <v>186</v>
      </c>
      <c r="D88" s="402">
        <v>5.03</v>
      </c>
      <c r="E88" s="402"/>
      <c r="F88" s="402"/>
      <c r="G88" s="127"/>
      <c r="H88" s="39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98"/>
      <c r="P88" s="398"/>
      <c r="Q88" s="398"/>
      <c r="R88" s="398"/>
      <c r="S88" s="398"/>
      <c r="T88" s="398"/>
      <c r="U88" s="39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3">
        <v>30400011</v>
      </c>
      <c r="B89" s="389" t="s">
        <v>217</v>
      </c>
      <c r="C89" s="125" t="s">
        <v>204</v>
      </c>
      <c r="D89" s="402">
        <v>5.03</v>
      </c>
      <c r="E89" s="402"/>
      <c r="F89" s="402"/>
      <c r="G89" s="127"/>
      <c r="H89" s="39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98"/>
      <c r="P89" s="398"/>
      <c r="Q89" s="398"/>
      <c r="R89" s="398"/>
      <c r="S89" s="398"/>
      <c r="T89" s="398"/>
      <c r="U89" s="39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3">
        <v>30400014</v>
      </c>
      <c r="B90" s="145" t="s">
        <v>507</v>
      </c>
      <c r="C90" s="125" t="s">
        <v>179</v>
      </c>
      <c r="D90" s="402">
        <v>5.03</v>
      </c>
      <c r="E90" s="402"/>
      <c r="F90" s="402"/>
      <c r="G90" s="127"/>
      <c r="H90" s="39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98"/>
      <c r="P90" s="398"/>
      <c r="Q90" s="398"/>
      <c r="R90" s="398"/>
      <c r="S90" s="398"/>
      <c r="T90" s="398"/>
      <c r="U90" s="39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3">
        <v>30400013</v>
      </c>
      <c r="B91" s="145" t="s">
        <v>468</v>
      </c>
      <c r="C91" s="125" t="s">
        <v>203</v>
      </c>
      <c r="D91" s="402">
        <v>5.03</v>
      </c>
      <c r="E91" s="402"/>
      <c r="F91" s="402"/>
      <c r="G91" s="127"/>
      <c r="H91" s="39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98"/>
      <c r="P91" s="398"/>
      <c r="Q91" s="398"/>
      <c r="R91" s="398"/>
      <c r="S91" s="398"/>
      <c r="T91" s="398"/>
      <c r="U91" s="39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3">
        <v>30400016</v>
      </c>
      <c r="B92" s="145" t="s">
        <v>507</v>
      </c>
      <c r="C92" s="125" t="s">
        <v>186</v>
      </c>
      <c r="D92" s="402">
        <v>5.03</v>
      </c>
      <c r="E92" s="402"/>
      <c r="F92" s="402"/>
      <c r="G92" s="127"/>
      <c r="H92" s="39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98"/>
      <c r="P92" s="398"/>
      <c r="Q92" s="398"/>
      <c r="R92" s="398"/>
      <c r="S92" s="398"/>
      <c r="T92" s="398"/>
      <c r="U92" s="39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3">
        <v>30400017</v>
      </c>
      <c r="B93" s="145" t="s">
        <v>507</v>
      </c>
      <c r="C93" s="125" t="s">
        <v>195</v>
      </c>
      <c r="D93" s="402">
        <v>5.03</v>
      </c>
      <c r="E93" s="402"/>
      <c r="F93" s="402"/>
      <c r="G93" s="127"/>
      <c r="H93" s="39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98"/>
      <c r="P93" s="398"/>
      <c r="Q93" s="398"/>
      <c r="R93" s="398"/>
      <c r="S93" s="398"/>
      <c r="T93" s="398"/>
      <c r="U93" s="39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02"/>
      <c r="F94" s="402"/>
      <c r="G94" s="127"/>
      <c r="H94" s="39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98"/>
      <c r="P94" s="398"/>
      <c r="Q94" s="398"/>
      <c r="R94" s="398"/>
      <c r="S94" s="398"/>
      <c r="T94" s="398"/>
      <c r="U94" s="398"/>
      <c r="V94" s="131"/>
      <c r="W94" s="132"/>
      <c r="X94" s="131"/>
      <c r="Y94" s="131"/>
      <c r="Z94" s="131"/>
      <c r="AA94" s="131"/>
    </row>
    <row r="95" spans="1:27" ht="20.100000000000001" customHeight="1">
      <c r="A95" s="258">
        <v>30600004</v>
      </c>
      <c r="B95" s="145" t="s">
        <v>219</v>
      </c>
      <c r="C95" s="125" t="s">
        <v>179</v>
      </c>
      <c r="D95" s="402">
        <v>5.03</v>
      </c>
      <c r="E95" s="402"/>
      <c r="F95" s="402"/>
      <c r="G95" s="146"/>
      <c r="H95" s="39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98"/>
      <c r="P95" s="398"/>
      <c r="Q95" s="398"/>
      <c r="R95" s="398"/>
      <c r="S95" s="398"/>
      <c r="T95" s="398"/>
      <c r="U95" s="39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58">
        <v>30600001</v>
      </c>
      <c r="B96" s="145" t="s">
        <v>219</v>
      </c>
      <c r="C96" s="125" t="s">
        <v>181</v>
      </c>
      <c r="D96" s="402">
        <v>5.03</v>
      </c>
      <c r="E96" s="402"/>
      <c r="F96" s="402"/>
      <c r="G96" s="127"/>
      <c r="H96" s="39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98"/>
      <c r="P96" s="398"/>
      <c r="Q96" s="398"/>
      <c r="R96" s="398"/>
      <c r="S96" s="398"/>
      <c r="T96" s="398"/>
      <c r="U96" s="39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58">
        <v>30600002</v>
      </c>
      <c r="B97" s="145" t="s">
        <v>219</v>
      </c>
      <c r="C97" s="125" t="s">
        <v>186</v>
      </c>
      <c r="D97" s="402">
        <v>5.03</v>
      </c>
      <c r="E97" s="402"/>
      <c r="F97" s="402"/>
      <c r="G97" s="127"/>
      <c r="H97" s="39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98"/>
      <c r="P97" s="398"/>
      <c r="Q97" s="398"/>
      <c r="R97" s="398"/>
      <c r="S97" s="398"/>
      <c r="T97" s="398"/>
      <c r="U97" s="39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58">
        <v>30600003</v>
      </c>
      <c r="B98" s="145" t="s">
        <v>219</v>
      </c>
      <c r="C98" s="185" t="s">
        <v>89</v>
      </c>
      <c r="D98" s="402">
        <v>5.03</v>
      </c>
      <c r="E98" s="402"/>
      <c r="F98" s="402"/>
      <c r="G98" s="127"/>
      <c r="H98" s="39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98"/>
      <c r="P98" s="398"/>
      <c r="Q98" s="398"/>
      <c r="R98" s="398"/>
      <c r="S98" s="398"/>
      <c r="T98" s="398"/>
      <c r="U98" s="39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58">
        <v>30400030</v>
      </c>
      <c r="B99" s="145" t="s">
        <v>220</v>
      </c>
      <c r="C99" s="125" t="s">
        <v>179</v>
      </c>
      <c r="D99" s="402">
        <v>5.03</v>
      </c>
      <c r="E99" s="402"/>
      <c r="F99" s="402"/>
      <c r="G99" s="127"/>
      <c r="H99" s="39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98"/>
      <c r="P99" s="398"/>
      <c r="Q99" s="398"/>
      <c r="R99" s="398"/>
      <c r="S99" s="398"/>
      <c r="T99" s="398"/>
      <c r="U99" s="39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58"/>
      <c r="B100" s="145" t="s">
        <v>220</v>
      </c>
      <c r="C100" s="125" t="s">
        <v>203</v>
      </c>
      <c r="D100" s="402">
        <v>5.03</v>
      </c>
      <c r="E100" s="402"/>
      <c r="F100" s="402"/>
      <c r="G100" s="127"/>
      <c r="H100" s="39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98"/>
      <c r="P100" s="398"/>
      <c r="Q100" s="398"/>
      <c r="R100" s="398"/>
      <c r="S100" s="398"/>
      <c r="T100" s="398"/>
      <c r="U100" s="39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58"/>
      <c r="B101" s="145" t="s">
        <v>220</v>
      </c>
      <c r="C101" s="125" t="s">
        <v>186</v>
      </c>
      <c r="D101" s="402">
        <v>5.03</v>
      </c>
      <c r="E101" s="402"/>
      <c r="F101" s="402"/>
      <c r="G101" s="127"/>
      <c r="H101" s="39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98"/>
      <c r="P101" s="398"/>
      <c r="Q101" s="398"/>
      <c r="R101" s="398"/>
      <c r="S101" s="398"/>
      <c r="T101" s="398"/>
      <c r="U101" s="39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58">
        <v>30401031</v>
      </c>
      <c r="B102" s="145" t="s">
        <v>220</v>
      </c>
      <c r="C102" s="125" t="s">
        <v>195</v>
      </c>
      <c r="D102" s="402">
        <v>5.03</v>
      </c>
      <c r="E102" s="402"/>
      <c r="F102" s="402"/>
      <c r="G102" s="127"/>
      <c r="H102" s="39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98"/>
      <c r="P102" s="398"/>
      <c r="Q102" s="398"/>
      <c r="R102" s="398"/>
      <c r="S102" s="398"/>
      <c r="T102" s="398"/>
      <c r="U102" s="39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58">
        <v>30600005</v>
      </c>
      <c r="B103" s="389" t="s">
        <v>222</v>
      </c>
      <c r="C103" s="125" t="s">
        <v>181</v>
      </c>
      <c r="D103" s="402">
        <v>10.199999999999999</v>
      </c>
      <c r="E103" s="402"/>
      <c r="F103" s="402"/>
      <c r="G103" s="127"/>
      <c r="H103" s="39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98"/>
      <c r="P103" s="398"/>
      <c r="Q103" s="398"/>
      <c r="R103" s="398"/>
      <c r="S103" s="398"/>
      <c r="T103" s="398"/>
      <c r="U103" s="39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58">
        <v>30600008</v>
      </c>
      <c r="B104" s="389" t="s">
        <v>222</v>
      </c>
      <c r="C104" s="125" t="s">
        <v>179</v>
      </c>
      <c r="D104" s="402">
        <v>10.199999999999999</v>
      </c>
      <c r="E104" s="402"/>
      <c r="F104" s="402"/>
      <c r="G104" s="127"/>
      <c r="H104" s="39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98"/>
      <c r="P104" s="398"/>
      <c r="Q104" s="398"/>
      <c r="R104" s="398"/>
      <c r="S104" s="398"/>
      <c r="T104" s="398"/>
      <c r="U104" s="39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58">
        <v>30600007</v>
      </c>
      <c r="B105" s="389" t="s">
        <v>222</v>
      </c>
      <c r="C105" s="125" t="s">
        <v>221</v>
      </c>
      <c r="D105" s="402">
        <v>10.199999999999999</v>
      </c>
      <c r="E105" s="402"/>
      <c r="F105" s="402"/>
      <c r="G105" s="127"/>
      <c r="H105" s="39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98"/>
      <c r="P105" s="398"/>
      <c r="Q105" s="398"/>
      <c r="R105" s="398"/>
      <c r="S105" s="398"/>
      <c r="T105" s="398"/>
      <c r="U105" s="39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58">
        <v>30600006</v>
      </c>
      <c r="B106" s="389" t="s">
        <v>222</v>
      </c>
      <c r="C106" s="125" t="s">
        <v>186</v>
      </c>
      <c r="D106" s="402">
        <v>10.199999999999999</v>
      </c>
      <c r="E106" s="402"/>
      <c r="F106" s="402"/>
      <c r="G106" s="127"/>
      <c r="H106" s="39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98"/>
      <c r="P106" s="398"/>
      <c r="Q106" s="398"/>
      <c r="R106" s="398"/>
      <c r="S106" s="398"/>
      <c r="T106" s="398"/>
      <c r="U106" s="39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3">
        <v>30400026</v>
      </c>
      <c r="B107" s="389" t="s">
        <v>393</v>
      </c>
      <c r="C107" s="177" t="s">
        <v>395</v>
      </c>
      <c r="D107" s="402">
        <v>5</v>
      </c>
      <c r="E107" s="402"/>
      <c r="F107" s="402"/>
      <c r="G107" s="127"/>
      <c r="H107" s="39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98"/>
      <c r="P107" s="398"/>
      <c r="Q107" s="398"/>
      <c r="R107" s="398"/>
      <c r="S107" s="398"/>
      <c r="T107" s="398"/>
      <c r="U107" s="39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3">
        <v>30400028</v>
      </c>
      <c r="B108" s="389" t="s">
        <v>393</v>
      </c>
      <c r="C108" s="177" t="s">
        <v>402</v>
      </c>
      <c r="D108" s="402">
        <v>5</v>
      </c>
      <c r="E108" s="402"/>
      <c r="F108" s="402"/>
      <c r="G108" s="127"/>
      <c r="H108" s="39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98"/>
      <c r="P108" s="398"/>
      <c r="Q108" s="398"/>
      <c r="R108" s="398"/>
      <c r="S108" s="398"/>
      <c r="T108" s="398"/>
      <c r="U108" s="39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3">
        <v>30400027</v>
      </c>
      <c r="B109" s="389" t="s">
        <v>404</v>
      </c>
      <c r="C109" s="177" t="s">
        <v>405</v>
      </c>
      <c r="D109" s="402">
        <v>5</v>
      </c>
      <c r="E109" s="402"/>
      <c r="F109" s="402"/>
      <c r="G109" s="127"/>
      <c r="H109" s="39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98"/>
      <c r="P109" s="398"/>
      <c r="Q109" s="398"/>
      <c r="R109" s="398"/>
      <c r="S109" s="398"/>
      <c r="T109" s="398"/>
      <c r="U109" s="39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3"/>
      <c r="B110" s="389" t="s">
        <v>486</v>
      </c>
      <c r="C110" s="177" t="s">
        <v>372</v>
      </c>
      <c r="D110" s="402">
        <v>5</v>
      </c>
      <c r="E110" s="402"/>
      <c r="F110" s="402"/>
      <c r="G110" s="127"/>
      <c r="H110" s="39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98"/>
      <c r="P110" s="398"/>
      <c r="Q110" s="398"/>
      <c r="R110" s="398"/>
      <c r="S110" s="398"/>
      <c r="T110" s="398"/>
      <c r="U110" s="39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3">
        <v>30600009</v>
      </c>
      <c r="B111" s="389" t="s">
        <v>343</v>
      </c>
      <c r="C111" s="125" t="s">
        <v>345</v>
      </c>
      <c r="D111" s="402">
        <v>5</v>
      </c>
      <c r="E111" s="402"/>
      <c r="F111" s="402"/>
      <c r="G111" s="127"/>
      <c r="H111" s="39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98"/>
      <c r="P111" s="398"/>
      <c r="Q111" s="398"/>
      <c r="R111" s="398"/>
      <c r="S111" s="398"/>
      <c r="T111" s="398"/>
      <c r="U111" s="39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3">
        <v>30600010</v>
      </c>
      <c r="B112" s="389" t="s">
        <v>343</v>
      </c>
      <c r="C112" s="125" t="s">
        <v>347</v>
      </c>
      <c r="D112" s="402">
        <v>5</v>
      </c>
      <c r="E112" s="402"/>
      <c r="F112" s="402"/>
      <c r="G112" s="127"/>
      <c r="H112" s="39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98"/>
      <c r="P112" s="398"/>
      <c r="Q112" s="398"/>
      <c r="R112" s="398"/>
      <c r="S112" s="398"/>
      <c r="T112" s="398"/>
      <c r="U112" s="39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3">
        <v>30400001</v>
      </c>
      <c r="B113" s="145" t="s">
        <v>508</v>
      </c>
      <c r="C113" s="125" t="s">
        <v>187</v>
      </c>
      <c r="D113" s="402">
        <v>5.0599999999999996</v>
      </c>
      <c r="E113" s="402"/>
      <c r="F113" s="402"/>
      <c r="G113" s="127"/>
      <c r="H113" s="39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98"/>
      <c r="P113" s="398"/>
      <c r="Q113" s="398"/>
      <c r="R113" s="398"/>
      <c r="S113" s="398"/>
      <c r="T113" s="398"/>
      <c r="U113" s="39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3">
        <v>30400002</v>
      </c>
      <c r="B114" s="145" t="s">
        <v>508</v>
      </c>
      <c r="C114" s="125" t="s">
        <v>203</v>
      </c>
      <c r="D114" s="402">
        <v>5.0599999999999996</v>
      </c>
      <c r="E114" s="402"/>
      <c r="F114" s="402"/>
      <c r="G114" s="127"/>
      <c r="H114" s="39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98"/>
      <c r="P114" s="398"/>
      <c r="Q114" s="398"/>
      <c r="R114" s="398"/>
      <c r="S114" s="398"/>
      <c r="T114" s="398"/>
      <c r="U114" s="39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3">
        <v>30400004</v>
      </c>
      <c r="B115" s="145" t="s">
        <v>419</v>
      </c>
      <c r="C115" s="177" t="s">
        <v>73</v>
      </c>
      <c r="D115" s="402">
        <v>5</v>
      </c>
      <c r="E115" s="402"/>
      <c r="F115" s="402"/>
      <c r="G115" s="127"/>
      <c r="H115" s="39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98"/>
      <c r="P115" s="398"/>
      <c r="Q115" s="398"/>
      <c r="R115" s="398"/>
      <c r="S115" s="398"/>
      <c r="T115" s="398"/>
      <c r="U115" s="39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3">
        <v>30400003</v>
      </c>
      <c r="B116" s="145" t="s">
        <v>419</v>
      </c>
      <c r="C116" s="177" t="s">
        <v>60</v>
      </c>
      <c r="D116" s="402">
        <v>5</v>
      </c>
      <c r="E116" s="402"/>
      <c r="F116" s="402"/>
      <c r="G116" s="127"/>
      <c r="H116" s="39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98"/>
      <c r="P116" s="398"/>
      <c r="Q116" s="398"/>
      <c r="R116" s="398"/>
      <c r="S116" s="398"/>
      <c r="T116" s="398"/>
      <c r="U116" s="39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3">
        <v>30400005</v>
      </c>
      <c r="B117" s="145" t="s">
        <v>419</v>
      </c>
      <c r="C117" s="177" t="s">
        <v>422</v>
      </c>
      <c r="D117" s="402">
        <v>5</v>
      </c>
      <c r="E117" s="402"/>
      <c r="F117" s="402"/>
      <c r="G117" s="127"/>
      <c r="H117" s="39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98"/>
      <c r="P117" s="398"/>
      <c r="Q117" s="398"/>
      <c r="R117" s="398"/>
      <c r="S117" s="398"/>
      <c r="T117" s="398"/>
      <c r="U117" s="39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3">
        <v>30400007</v>
      </c>
      <c r="B118" s="145" t="s">
        <v>223</v>
      </c>
      <c r="C118" s="125" t="s">
        <v>204</v>
      </c>
      <c r="D118" s="402">
        <v>5.07</v>
      </c>
      <c r="E118" s="402"/>
      <c r="F118" s="402"/>
      <c r="G118" s="127"/>
      <c r="H118" s="39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98"/>
      <c r="P118" s="398"/>
      <c r="Q118" s="398"/>
      <c r="R118" s="398"/>
      <c r="S118" s="398"/>
      <c r="T118" s="398"/>
      <c r="U118" s="39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3">
        <v>30400006</v>
      </c>
      <c r="B119" s="145" t="s">
        <v>223</v>
      </c>
      <c r="C119" s="125" t="s">
        <v>179</v>
      </c>
      <c r="D119" s="402">
        <v>5.07</v>
      </c>
      <c r="E119" s="402"/>
      <c r="F119" s="402"/>
      <c r="G119" s="127"/>
      <c r="H119" s="39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98"/>
      <c r="P119" s="398"/>
      <c r="Q119" s="398"/>
      <c r="R119" s="398"/>
      <c r="S119" s="398"/>
      <c r="T119" s="398"/>
      <c r="U119" s="39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3">
        <v>30400006</v>
      </c>
      <c r="B120" s="145" t="s">
        <v>223</v>
      </c>
      <c r="C120" s="125" t="s">
        <v>186</v>
      </c>
      <c r="D120" s="402">
        <v>5.0599999999999996</v>
      </c>
      <c r="E120" s="402"/>
      <c r="F120" s="401"/>
      <c r="G120" s="127"/>
      <c r="H120" s="390">
        <f t="shared" si="19"/>
        <v>0</v>
      </c>
      <c r="I120" s="128"/>
      <c r="J120" s="129" t="str">
        <f t="array" ref="J120">IF(ISERROR(G120/I120),"",G120/I120)</f>
        <v/>
      </c>
      <c r="K120" s="39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98"/>
      <c r="P120" s="398"/>
      <c r="Q120" s="398"/>
      <c r="R120" s="398"/>
      <c r="S120" s="398"/>
      <c r="T120" s="398"/>
      <c r="U120" s="39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11" t="s">
        <v>224</v>
      </c>
      <c r="B121" s="612"/>
      <c r="C121" s="39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customHeight="1">
      <c r="A122" s="253">
        <v>30100038</v>
      </c>
      <c r="B122" s="133" t="s">
        <v>225</v>
      </c>
      <c r="C122" s="125" t="s">
        <v>226</v>
      </c>
      <c r="D122" s="402">
        <v>5.03</v>
      </c>
      <c r="E122" s="402"/>
      <c r="F122" s="402"/>
      <c r="G122" s="127"/>
      <c r="H122" s="39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98"/>
      <c r="P122" s="398"/>
      <c r="Q122" s="398"/>
      <c r="R122" s="398"/>
      <c r="S122" s="398"/>
      <c r="T122" s="398"/>
      <c r="U122" s="39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3">
        <v>30100037</v>
      </c>
      <c r="B123" s="133" t="s">
        <v>225</v>
      </c>
      <c r="C123" s="125" t="s">
        <v>204</v>
      </c>
      <c r="D123" s="402">
        <v>5.03</v>
      </c>
      <c r="E123" s="402"/>
      <c r="F123" s="402"/>
      <c r="G123" s="127"/>
      <c r="H123" s="39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98"/>
      <c r="P123" s="398"/>
      <c r="Q123" s="398"/>
      <c r="R123" s="398"/>
      <c r="S123" s="398"/>
      <c r="T123" s="398"/>
      <c r="U123" s="39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3">
        <v>30100051</v>
      </c>
      <c r="B124" s="133" t="s">
        <v>184</v>
      </c>
      <c r="C124" s="125" t="s">
        <v>194</v>
      </c>
      <c r="D124" s="402">
        <v>5.04</v>
      </c>
      <c r="E124" s="402"/>
      <c r="F124" s="402"/>
      <c r="G124" s="127"/>
      <c r="H124" s="39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98"/>
      <c r="P124" s="398"/>
      <c r="Q124" s="398"/>
      <c r="R124" s="398"/>
      <c r="S124" s="398"/>
      <c r="T124" s="398"/>
      <c r="U124" s="39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3"/>
      <c r="B125" s="136" t="s">
        <v>227</v>
      </c>
      <c r="C125" s="125" t="s">
        <v>212</v>
      </c>
      <c r="D125" s="402">
        <v>5.03</v>
      </c>
      <c r="E125" s="402"/>
      <c r="F125" s="402"/>
      <c r="G125" s="127"/>
      <c r="H125" s="39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98"/>
      <c r="P125" s="398"/>
      <c r="Q125" s="398"/>
      <c r="R125" s="398"/>
      <c r="S125" s="398"/>
      <c r="T125" s="398"/>
      <c r="U125" s="39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3">
        <v>30100054</v>
      </c>
      <c r="B126" s="136" t="s">
        <v>227</v>
      </c>
      <c r="C126" s="395" t="s">
        <v>203</v>
      </c>
      <c r="D126" s="402">
        <v>5.03</v>
      </c>
      <c r="E126" s="402"/>
      <c r="F126" s="402"/>
      <c r="G126" s="127"/>
      <c r="H126" s="39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98"/>
      <c r="P126" s="398"/>
      <c r="Q126" s="398"/>
      <c r="R126" s="398"/>
      <c r="S126" s="398"/>
      <c r="T126" s="398"/>
      <c r="U126" s="39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3">
        <v>30100053</v>
      </c>
      <c r="B127" s="136" t="s">
        <v>227</v>
      </c>
      <c r="C127" s="125" t="s">
        <v>199</v>
      </c>
      <c r="D127" s="402">
        <v>5.03</v>
      </c>
      <c r="E127" s="402"/>
      <c r="F127" s="402"/>
      <c r="G127" s="127"/>
      <c r="H127" s="39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98"/>
      <c r="P127" s="398"/>
      <c r="Q127" s="398"/>
      <c r="R127" s="398"/>
      <c r="S127" s="398"/>
      <c r="T127" s="398"/>
      <c r="U127" s="39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3"/>
      <c r="B128" s="136" t="s">
        <v>227</v>
      </c>
      <c r="C128" s="125" t="s">
        <v>186</v>
      </c>
      <c r="D128" s="402">
        <v>5.03</v>
      </c>
      <c r="E128" s="402"/>
      <c r="F128" s="402"/>
      <c r="G128" s="127"/>
      <c r="H128" s="39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98"/>
      <c r="P128" s="398"/>
      <c r="Q128" s="398"/>
      <c r="R128" s="398"/>
      <c r="S128" s="398"/>
      <c r="T128" s="398"/>
      <c r="U128" s="39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3"/>
      <c r="B129" s="136" t="s">
        <v>227</v>
      </c>
      <c r="C129" s="395" t="s">
        <v>228</v>
      </c>
      <c r="D129" s="402">
        <v>5.03</v>
      </c>
      <c r="E129" s="402"/>
      <c r="F129" s="402"/>
      <c r="G129" s="127"/>
      <c r="H129" s="39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98"/>
      <c r="P129" s="398"/>
      <c r="Q129" s="398"/>
      <c r="R129" s="398"/>
      <c r="S129" s="398"/>
      <c r="T129" s="398"/>
      <c r="U129" s="39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3">
        <v>30101067</v>
      </c>
      <c r="B130" s="136" t="s">
        <v>229</v>
      </c>
      <c r="C130" s="395" t="s">
        <v>212</v>
      </c>
      <c r="D130" s="402">
        <v>5.03</v>
      </c>
      <c r="E130" s="402"/>
      <c r="F130" s="402"/>
      <c r="G130" s="127"/>
      <c r="H130" s="39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98"/>
      <c r="P130" s="398"/>
      <c r="Q130" s="398"/>
      <c r="R130" s="398"/>
      <c r="S130" s="398"/>
      <c r="T130" s="398"/>
      <c r="U130" s="39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3">
        <v>30101068</v>
      </c>
      <c r="B131" s="136" t="s">
        <v>229</v>
      </c>
      <c r="C131" s="395" t="s">
        <v>203</v>
      </c>
      <c r="D131" s="402">
        <v>5.03</v>
      </c>
      <c r="E131" s="402"/>
      <c r="F131" s="402"/>
      <c r="G131" s="127"/>
      <c r="H131" s="39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98"/>
      <c r="P131" s="398"/>
      <c r="Q131" s="398"/>
      <c r="R131" s="398"/>
      <c r="S131" s="398"/>
      <c r="T131" s="398"/>
      <c r="U131" s="39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3">
        <v>30101069</v>
      </c>
      <c r="B132" s="136" t="s">
        <v>229</v>
      </c>
      <c r="C132" s="395" t="s">
        <v>186</v>
      </c>
      <c r="D132" s="402">
        <v>5.03</v>
      </c>
      <c r="E132" s="402"/>
      <c r="F132" s="402"/>
      <c r="G132" s="127"/>
      <c r="H132" s="39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98"/>
      <c r="P132" s="398"/>
      <c r="Q132" s="398"/>
      <c r="R132" s="398"/>
      <c r="S132" s="398"/>
      <c r="T132" s="398"/>
      <c r="U132" s="39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3">
        <v>30101070</v>
      </c>
      <c r="B133" s="136" t="s">
        <v>229</v>
      </c>
      <c r="C133" s="395" t="s">
        <v>228</v>
      </c>
      <c r="D133" s="402">
        <v>5.03</v>
      </c>
      <c r="E133" s="402"/>
      <c r="F133" s="402"/>
      <c r="G133" s="127"/>
      <c r="H133" s="39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98"/>
      <c r="P133" s="398"/>
      <c r="Q133" s="398"/>
      <c r="R133" s="398"/>
      <c r="S133" s="398"/>
      <c r="T133" s="398"/>
      <c r="U133" s="39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3">
        <v>30101071</v>
      </c>
      <c r="B134" s="136" t="s">
        <v>229</v>
      </c>
      <c r="C134" s="395" t="s">
        <v>199</v>
      </c>
      <c r="D134" s="402">
        <v>5.03</v>
      </c>
      <c r="E134" s="402"/>
      <c r="F134" s="402"/>
      <c r="G134" s="127"/>
      <c r="H134" s="39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98"/>
      <c r="P134" s="398"/>
      <c r="Q134" s="398"/>
      <c r="R134" s="398"/>
      <c r="S134" s="398"/>
      <c r="T134" s="398"/>
      <c r="U134" s="39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54">
        <v>30100001</v>
      </c>
      <c r="B135" s="133" t="s">
        <v>230</v>
      </c>
      <c r="C135" s="125" t="s">
        <v>204</v>
      </c>
      <c r="D135" s="402">
        <v>5.0599999999999996</v>
      </c>
      <c r="E135" s="402"/>
      <c r="F135" s="402"/>
      <c r="G135" s="127"/>
      <c r="H135" s="39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98"/>
      <c r="P135" s="398"/>
      <c r="Q135" s="398"/>
      <c r="R135" s="398"/>
      <c r="S135" s="398"/>
      <c r="T135" s="398"/>
      <c r="U135" s="39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54">
        <v>30100002</v>
      </c>
      <c r="B136" s="133" t="s">
        <v>230</v>
      </c>
      <c r="C136" s="125" t="s">
        <v>226</v>
      </c>
      <c r="D136" s="402">
        <v>5.0599999999999996</v>
      </c>
      <c r="E136" s="402"/>
      <c r="F136" s="402"/>
      <c r="G136" s="127"/>
      <c r="H136" s="39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98"/>
      <c r="P136" s="398"/>
      <c r="Q136" s="398"/>
      <c r="R136" s="398"/>
      <c r="S136" s="398"/>
      <c r="T136" s="398"/>
      <c r="U136" s="39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11" t="s">
        <v>231</v>
      </c>
      <c r="B137" s="612"/>
      <c r="C137" s="39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customHeight="1">
      <c r="A138" s="254">
        <v>30400025</v>
      </c>
      <c r="B138" s="133" t="s">
        <v>232</v>
      </c>
      <c r="C138" s="125" t="s">
        <v>179</v>
      </c>
      <c r="D138" s="402">
        <v>5.04</v>
      </c>
      <c r="E138" s="402"/>
      <c r="F138" s="402"/>
      <c r="G138" s="127"/>
      <c r="H138" s="39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98"/>
      <c r="P138" s="398"/>
      <c r="Q138" s="398"/>
      <c r="R138" s="398"/>
      <c r="S138" s="398"/>
      <c r="T138" s="398"/>
      <c r="U138" s="39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54">
        <v>30400023</v>
      </c>
      <c r="B139" s="133" t="s">
        <v>232</v>
      </c>
      <c r="C139" s="125" t="s">
        <v>186</v>
      </c>
      <c r="D139" s="402">
        <v>5.04</v>
      </c>
      <c r="E139" s="402"/>
      <c r="F139" s="402"/>
      <c r="G139" s="127"/>
      <c r="H139" s="39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98"/>
      <c r="P139" s="398"/>
      <c r="Q139" s="398"/>
      <c r="R139" s="398"/>
      <c r="S139" s="398"/>
      <c r="T139" s="398"/>
      <c r="U139" s="39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54">
        <v>30400024</v>
      </c>
      <c r="B140" s="133" t="s">
        <v>232</v>
      </c>
      <c r="C140" s="125" t="s">
        <v>204</v>
      </c>
      <c r="D140" s="402">
        <v>5.04</v>
      </c>
      <c r="E140" s="402"/>
      <c r="F140" s="402"/>
      <c r="G140" s="127"/>
      <c r="H140" s="39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98"/>
      <c r="P140" s="398"/>
      <c r="Q140" s="398"/>
      <c r="R140" s="398"/>
      <c r="S140" s="398"/>
      <c r="T140" s="398"/>
      <c r="U140" s="39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54"/>
      <c r="B141" s="133" t="s">
        <v>232</v>
      </c>
      <c r="C141" s="125" t="s">
        <v>195</v>
      </c>
      <c r="D141" s="402">
        <v>5.04</v>
      </c>
      <c r="E141" s="402"/>
      <c r="F141" s="402"/>
      <c r="G141" s="127"/>
      <c r="H141" s="39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98"/>
      <c r="P141" s="398"/>
      <c r="Q141" s="398"/>
      <c r="R141" s="398"/>
      <c r="S141" s="398"/>
      <c r="T141" s="398"/>
      <c r="U141" s="39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54"/>
      <c r="B142" s="133" t="s">
        <v>232</v>
      </c>
      <c r="C142" s="125" t="s">
        <v>233</v>
      </c>
      <c r="D142" s="402">
        <v>5.04</v>
      </c>
      <c r="E142" s="402"/>
      <c r="F142" s="402"/>
      <c r="G142" s="127"/>
      <c r="H142" s="39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98"/>
      <c r="P142" s="398"/>
      <c r="Q142" s="398"/>
      <c r="R142" s="398"/>
      <c r="S142" s="398"/>
      <c r="T142" s="398"/>
      <c r="U142" s="39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54">
        <v>30400019</v>
      </c>
      <c r="B143" s="133" t="s">
        <v>436</v>
      </c>
      <c r="C143" s="177" t="s">
        <v>438</v>
      </c>
      <c r="D143" s="402">
        <v>5.04</v>
      </c>
      <c r="E143" s="402"/>
      <c r="F143" s="402"/>
      <c r="G143" s="127"/>
      <c r="H143" s="39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98"/>
      <c r="P143" s="398"/>
      <c r="Q143" s="398"/>
      <c r="R143" s="398"/>
      <c r="S143" s="398"/>
      <c r="T143" s="398"/>
      <c r="U143" s="398"/>
      <c r="V143" s="131"/>
      <c r="W143" s="132"/>
      <c r="X143" s="131"/>
      <c r="Y143" s="131"/>
      <c r="Z143" s="131"/>
      <c r="AA143" s="131"/>
    </row>
    <row r="144" spans="1:27" ht="20.100000000000001" customHeight="1">
      <c r="A144" s="254">
        <v>30400020</v>
      </c>
      <c r="B144" s="133" t="s">
        <v>436</v>
      </c>
      <c r="C144" s="177" t="s">
        <v>74</v>
      </c>
      <c r="D144" s="402">
        <v>5.04</v>
      </c>
      <c r="E144" s="402"/>
      <c r="F144" s="402"/>
      <c r="G144" s="127"/>
      <c r="H144" s="39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98"/>
      <c r="P144" s="398"/>
      <c r="Q144" s="398"/>
      <c r="R144" s="398"/>
      <c r="S144" s="398"/>
      <c r="T144" s="398"/>
      <c r="U144" s="398"/>
      <c r="V144" s="131"/>
      <c r="W144" s="132"/>
      <c r="X144" s="131"/>
      <c r="Y144" s="131"/>
      <c r="Z144" s="131"/>
      <c r="AA144" s="131"/>
    </row>
    <row r="145" spans="1:27" ht="20.100000000000001" customHeight="1">
      <c r="A145" s="254">
        <v>30400021</v>
      </c>
      <c r="B145" s="133" t="s">
        <v>436</v>
      </c>
      <c r="C145" s="177" t="s">
        <v>53</v>
      </c>
      <c r="D145" s="402">
        <v>5.04</v>
      </c>
      <c r="E145" s="402"/>
      <c r="F145" s="402"/>
      <c r="G145" s="127"/>
      <c r="H145" s="39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98"/>
      <c r="P145" s="398"/>
      <c r="Q145" s="398"/>
      <c r="R145" s="398"/>
      <c r="S145" s="398"/>
      <c r="T145" s="398"/>
      <c r="U145" s="398"/>
      <c r="V145" s="131"/>
      <c r="W145" s="132"/>
      <c r="X145" s="131"/>
      <c r="Y145" s="131"/>
      <c r="Z145" s="131"/>
      <c r="AA145" s="131"/>
    </row>
    <row r="146" spans="1:27" ht="20.100000000000001" customHeight="1">
      <c r="A146" s="254">
        <v>30400018</v>
      </c>
      <c r="B146" s="133" t="s">
        <v>436</v>
      </c>
      <c r="C146" s="125" t="s">
        <v>181</v>
      </c>
      <c r="D146" s="402">
        <v>5.04</v>
      </c>
      <c r="E146" s="402"/>
      <c r="F146" s="402"/>
      <c r="G146" s="127"/>
      <c r="H146" s="39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98"/>
      <c r="P146" s="398"/>
      <c r="Q146" s="398"/>
      <c r="R146" s="398"/>
      <c r="S146" s="398"/>
      <c r="T146" s="398"/>
      <c r="U146" s="398"/>
      <c r="V146" s="131"/>
      <c r="W146" s="132"/>
      <c r="X146" s="131"/>
      <c r="Y146" s="131"/>
      <c r="Z146" s="131"/>
      <c r="AA146" s="131"/>
    </row>
    <row r="147" spans="1:27" ht="20.100000000000001" customHeight="1">
      <c r="A147" s="254">
        <v>30400022</v>
      </c>
      <c r="B147" s="133" t="s">
        <v>232</v>
      </c>
      <c r="C147" s="125" t="s">
        <v>181</v>
      </c>
      <c r="D147" s="402">
        <v>5.04</v>
      </c>
      <c r="E147" s="402"/>
      <c r="F147" s="402"/>
      <c r="G147" s="127"/>
      <c r="H147" s="39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98"/>
      <c r="P147" s="398"/>
      <c r="Q147" s="398"/>
      <c r="R147" s="398"/>
      <c r="S147" s="398"/>
      <c r="T147" s="398"/>
      <c r="U147" s="39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11" t="s">
        <v>234</v>
      </c>
      <c r="B148" s="612"/>
      <c r="C148" s="39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customHeight="1">
      <c r="A149" s="253">
        <v>30700013</v>
      </c>
      <c r="B149" s="252" t="s">
        <v>103</v>
      </c>
      <c r="C149" s="396"/>
      <c r="D149" s="402">
        <v>3.65</v>
      </c>
      <c r="E149" s="402"/>
      <c r="F149" s="401"/>
      <c r="G149" s="127"/>
      <c r="H149" s="390">
        <f t="shared" ref="H149:H162" si="40">D149*G149</f>
        <v>0</v>
      </c>
      <c r="I149" s="128"/>
      <c r="J149" s="129" t="str">
        <f t="array" ref="J149">IF(ISERROR(G149/I149),"",G149/I149)</f>
        <v/>
      </c>
      <c r="K149" s="39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98"/>
      <c r="P149" s="398"/>
      <c r="Q149" s="398"/>
      <c r="R149" s="398"/>
      <c r="S149" s="398"/>
      <c r="T149" s="398"/>
      <c r="U149" s="39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3">
        <v>30700014</v>
      </c>
      <c r="B150" s="137" t="s">
        <v>236</v>
      </c>
      <c r="C150" s="396"/>
      <c r="D150" s="402">
        <v>6.58</v>
      </c>
      <c r="E150" s="402"/>
      <c r="F150" s="402"/>
      <c r="G150" s="127"/>
      <c r="H150" s="39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98"/>
      <c r="P150" s="398"/>
      <c r="Q150" s="398"/>
      <c r="R150" s="398"/>
      <c r="S150" s="398"/>
      <c r="T150" s="398"/>
      <c r="U150" s="39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3">
        <v>30700016</v>
      </c>
      <c r="B151" s="137" t="s">
        <v>237</v>
      </c>
      <c r="C151" s="396"/>
      <c r="D151" s="402">
        <v>7.8</v>
      </c>
      <c r="E151" s="402"/>
      <c r="F151" s="402"/>
      <c r="G151" s="127"/>
      <c r="H151" s="39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98"/>
      <c r="P151" s="398"/>
      <c r="Q151" s="398"/>
      <c r="R151" s="398"/>
      <c r="S151" s="398"/>
      <c r="T151" s="398"/>
      <c r="U151" s="39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3">
        <v>30700017</v>
      </c>
      <c r="B152" s="137" t="s">
        <v>238</v>
      </c>
      <c r="C152" s="396"/>
      <c r="D152" s="402">
        <v>4.4000000000000004</v>
      </c>
      <c r="E152" s="402"/>
      <c r="F152" s="402"/>
      <c r="G152" s="127"/>
      <c r="H152" s="39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98"/>
      <c r="P152" s="398"/>
      <c r="Q152" s="398"/>
      <c r="R152" s="398"/>
      <c r="S152" s="398"/>
      <c r="T152" s="398"/>
      <c r="U152" s="39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3">
        <v>30700001</v>
      </c>
      <c r="B153" s="126" t="s">
        <v>359</v>
      </c>
      <c r="C153" s="178"/>
      <c r="D153" s="402"/>
      <c r="E153" s="402"/>
      <c r="F153" s="402"/>
      <c r="G153" s="127"/>
      <c r="H153" s="39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98"/>
      <c r="P153" s="398"/>
      <c r="Q153" s="398"/>
      <c r="R153" s="398"/>
      <c r="S153" s="398"/>
      <c r="T153" s="398"/>
      <c r="U153" s="398"/>
      <c r="V153" s="131"/>
      <c r="W153" s="132"/>
      <c r="X153" s="131"/>
      <c r="Y153" s="131"/>
      <c r="Z153" s="131"/>
      <c r="AA153" s="131"/>
    </row>
    <row r="154" spans="1:27" ht="20.100000000000001" customHeight="1">
      <c r="A154" s="259"/>
      <c r="B154" s="396" t="s">
        <v>239</v>
      </c>
      <c r="C154" s="396" t="s">
        <v>179</v>
      </c>
      <c r="D154" s="402">
        <v>6.04</v>
      </c>
      <c r="E154" s="402"/>
      <c r="F154" s="402"/>
      <c r="G154" s="127"/>
      <c r="H154" s="39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98"/>
      <c r="P154" s="398"/>
      <c r="Q154" s="398"/>
      <c r="R154" s="398"/>
      <c r="S154" s="398"/>
      <c r="T154" s="398"/>
      <c r="U154" s="39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59">
        <v>30700019</v>
      </c>
      <c r="B155" s="396" t="s">
        <v>239</v>
      </c>
      <c r="C155" s="396" t="s">
        <v>186</v>
      </c>
      <c r="D155" s="402">
        <v>6.04</v>
      </c>
      <c r="E155" s="402"/>
      <c r="F155" s="402"/>
      <c r="G155" s="127"/>
      <c r="H155" s="39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98"/>
      <c r="P155" s="398"/>
      <c r="Q155" s="398"/>
      <c r="R155" s="398"/>
      <c r="S155" s="398"/>
      <c r="T155" s="398"/>
      <c r="U155" s="39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59">
        <v>30601015</v>
      </c>
      <c r="B156" s="396" t="s">
        <v>440</v>
      </c>
      <c r="C156" s="396" t="s">
        <v>179</v>
      </c>
      <c r="D156" s="402">
        <v>6</v>
      </c>
      <c r="E156" s="402"/>
      <c r="F156" s="402"/>
      <c r="G156" s="127"/>
      <c r="H156" s="390">
        <f t="shared" si="40"/>
        <v>0</v>
      </c>
      <c r="I156" s="128"/>
      <c r="J156" s="129"/>
      <c r="K156" s="130"/>
      <c r="L156" s="128"/>
      <c r="M156" s="108"/>
      <c r="N156" s="129"/>
      <c r="O156" s="398"/>
      <c r="P156" s="398"/>
      <c r="Q156" s="398"/>
      <c r="R156" s="398"/>
      <c r="S156" s="398"/>
      <c r="T156" s="398"/>
      <c r="U156" s="398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396" t="s">
        <v>440</v>
      </c>
      <c r="C157" s="396" t="s">
        <v>60</v>
      </c>
      <c r="D157" s="402">
        <v>6</v>
      </c>
      <c r="E157" s="402"/>
      <c r="F157" s="402"/>
      <c r="G157" s="127"/>
      <c r="H157" s="39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98"/>
      <c r="P157" s="398"/>
      <c r="Q157" s="398"/>
      <c r="R157" s="398"/>
      <c r="S157" s="398"/>
      <c r="T157" s="398"/>
      <c r="U157" s="39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3">
        <v>30700018</v>
      </c>
      <c r="B158" s="389" t="s">
        <v>240</v>
      </c>
      <c r="C158" s="125"/>
      <c r="D158" s="402">
        <v>7.3</v>
      </c>
      <c r="E158" s="402"/>
      <c r="F158" s="402"/>
      <c r="G158" s="127"/>
      <c r="H158" s="39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98"/>
      <c r="P158" s="398"/>
      <c r="Q158" s="398"/>
      <c r="R158" s="398"/>
      <c r="S158" s="398"/>
      <c r="T158" s="398"/>
      <c r="U158" s="39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3">
        <v>30700010</v>
      </c>
      <c r="B159" s="389" t="s">
        <v>241</v>
      </c>
      <c r="C159" s="125"/>
      <c r="D159" s="402">
        <f>78*120/1000</f>
        <v>9.36</v>
      </c>
      <c r="E159" s="402"/>
      <c r="F159" s="402"/>
      <c r="G159" s="127"/>
      <c r="H159" s="39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98"/>
      <c r="P159" s="398"/>
      <c r="Q159" s="398"/>
      <c r="R159" s="398"/>
      <c r="S159" s="398"/>
      <c r="T159" s="398"/>
      <c r="U159" s="39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3">
        <v>30700015</v>
      </c>
      <c r="B160" s="389" t="s">
        <v>242</v>
      </c>
      <c r="C160" s="125"/>
      <c r="D160" s="402">
        <v>4.5</v>
      </c>
      <c r="E160" s="402"/>
      <c r="F160" s="402"/>
      <c r="G160" s="127"/>
      <c r="H160" s="390">
        <f t="shared" si="40"/>
        <v>0</v>
      </c>
      <c r="I160" s="128"/>
      <c r="J160" s="129"/>
      <c r="K160" s="130"/>
      <c r="L160" s="128"/>
      <c r="M160" s="108"/>
      <c r="N160" s="129"/>
      <c r="O160" s="398"/>
      <c r="P160" s="398"/>
      <c r="Q160" s="398"/>
      <c r="R160" s="398"/>
      <c r="S160" s="398"/>
      <c r="T160" s="398"/>
      <c r="U160" s="39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3">
        <v>30700012</v>
      </c>
      <c r="B161" s="389" t="s">
        <v>243</v>
      </c>
      <c r="C161" s="125"/>
      <c r="D161" s="402">
        <v>4.5</v>
      </c>
      <c r="E161" s="402"/>
      <c r="F161" s="402"/>
      <c r="G161" s="127"/>
      <c r="H161" s="390">
        <f t="shared" si="40"/>
        <v>0</v>
      </c>
      <c r="I161" s="128"/>
      <c r="J161" s="129"/>
      <c r="K161" s="130"/>
      <c r="L161" s="128"/>
      <c r="M161" s="108"/>
      <c r="N161" s="129"/>
      <c r="O161" s="398"/>
      <c r="P161" s="398"/>
      <c r="Q161" s="398"/>
      <c r="R161" s="398"/>
      <c r="S161" s="398"/>
      <c r="T161" s="398"/>
      <c r="U161" s="39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0">
        <v>30101063</v>
      </c>
      <c r="B162" s="219" t="s">
        <v>433</v>
      </c>
      <c r="C162" s="125"/>
      <c r="D162" s="402">
        <v>5.03</v>
      </c>
      <c r="E162" s="402"/>
      <c r="F162" s="402"/>
      <c r="G162" s="127"/>
      <c r="H162" s="390">
        <f t="shared" si="40"/>
        <v>0</v>
      </c>
      <c r="I162" s="128"/>
      <c r="J162" s="129"/>
      <c r="K162" s="130"/>
      <c r="L162" s="128"/>
      <c r="M162" s="108"/>
      <c r="N162" s="129"/>
      <c r="O162" s="398"/>
      <c r="P162" s="398"/>
      <c r="Q162" s="398"/>
      <c r="R162" s="398"/>
      <c r="S162" s="398"/>
      <c r="T162" s="398"/>
      <c r="U162" s="398"/>
      <c r="V162" s="131"/>
      <c r="W162" s="132"/>
      <c r="X162" s="131"/>
      <c r="Y162" s="131"/>
      <c r="Z162" s="131"/>
      <c r="AA162" s="131"/>
    </row>
    <row r="163" spans="1:27" ht="20.100000000000001" customHeight="1">
      <c r="A163" s="611" t="s">
        <v>244</v>
      </c>
      <c r="B163" s="612"/>
      <c r="C163" s="39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13" t="s">
        <v>246</v>
      </c>
      <c r="B164" s="614"/>
      <c r="C164" s="614"/>
      <c r="D164" s="614"/>
      <c r="E164" s="614"/>
      <c r="F164" s="615"/>
      <c r="G164" s="147">
        <f>SUM(G28,G86,G121,G137,G148,G163)</f>
        <v>0</v>
      </c>
      <c r="H164" s="147">
        <f>SUM(H28,H86,H121,H137,H148,H163)</f>
        <v>0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0</v>
      </c>
      <c r="L164" s="148" t="str">
        <f>IF(ISERROR(G164/K164),"",G164/K164)</f>
        <v/>
      </c>
      <c r="M164" s="147">
        <f t="shared" ref="M164:AA164" si="42">SUM(M28,M86,M121,M137,M148,M163)</f>
        <v>0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6" t="s">
        <v>471</v>
      </c>
      <c r="B165" s="392" t="s">
        <v>247</v>
      </c>
      <c r="C165" s="599" t="s">
        <v>248</v>
      </c>
      <c r="D165" s="600"/>
      <c r="E165" s="670" t="s">
        <v>249</v>
      </c>
      <c r="F165" s="670"/>
      <c r="G165" s="577" t="s">
        <v>250</v>
      </c>
      <c r="H165" s="577"/>
      <c r="I165" s="607" t="s">
        <v>251</v>
      </c>
      <c r="J165" s="607"/>
      <c r="K165" s="607" t="s">
        <v>252</v>
      </c>
      <c r="L165" s="607"/>
      <c r="M165" s="607" t="s">
        <v>253</v>
      </c>
      <c r="N165" s="607"/>
      <c r="O165" s="607" t="s">
        <v>254</v>
      </c>
      <c r="P165" s="577" t="s">
        <v>255</v>
      </c>
      <c r="Q165" s="577"/>
      <c r="R165" s="577" t="s">
        <v>252</v>
      </c>
      <c r="S165" s="577"/>
      <c r="T165" s="577" t="s">
        <v>256</v>
      </c>
      <c r="U165" s="577"/>
      <c r="V165" s="577" t="s">
        <v>257</v>
      </c>
      <c r="W165" s="577"/>
      <c r="X165" s="577" t="s">
        <v>252</v>
      </c>
      <c r="Y165" s="577"/>
      <c r="Z165" s="577" t="s">
        <v>256</v>
      </c>
      <c r="AA165" s="577"/>
    </row>
    <row r="166" spans="1:27" ht="20.100000000000001" customHeight="1">
      <c r="A166" s="617"/>
      <c r="B166" s="392" t="s">
        <v>258</v>
      </c>
      <c r="C166" s="599">
        <v>1</v>
      </c>
      <c r="D166" s="600"/>
      <c r="E166" s="670">
        <f>C166*11</f>
        <v>11</v>
      </c>
      <c r="F166" s="670"/>
      <c r="G166" s="577">
        <v>1</v>
      </c>
      <c r="H166" s="577"/>
      <c r="I166" s="610">
        <f>G166*11</f>
        <v>11</v>
      </c>
      <c r="J166" s="610"/>
      <c r="K166" s="610">
        <f>E166-I166</f>
        <v>0</v>
      </c>
      <c r="L166" s="610"/>
      <c r="M166" s="608">
        <f>IF(ISERROR(K166/E166),"",K166/E166)</f>
        <v>0</v>
      </c>
      <c r="N166" s="608"/>
      <c r="O166" s="607"/>
      <c r="P166" s="577" t="s">
        <v>201</v>
      </c>
      <c r="Q166" s="577"/>
      <c r="R166" s="606">
        <f>SUM(O28:U28)</f>
        <v>0</v>
      </c>
      <c r="S166" s="606"/>
      <c r="T166" s="601" t="str">
        <f t="array" ref="T166">IF(ISERROR(R166/R173),"",R166/R173)</f>
        <v/>
      </c>
      <c r="U166" s="601"/>
      <c r="V166" s="577" t="s">
        <v>259</v>
      </c>
      <c r="W166" s="577"/>
      <c r="X166" s="604">
        <f>SUM(P27,P85,P120,P136,P147,P161)</f>
        <v>0</v>
      </c>
      <c r="Y166" s="604"/>
      <c r="Z166" s="601" t="str">
        <f t="array" ref="Z166">IF(ISERROR(X166/X173),"",X166/X173)</f>
        <v/>
      </c>
      <c r="AA166" s="601"/>
    </row>
    <row r="167" spans="1:27" ht="20.100000000000001" customHeight="1">
      <c r="A167" s="617"/>
      <c r="B167" s="392" t="s">
        <v>260</v>
      </c>
      <c r="C167" s="599">
        <v>1</v>
      </c>
      <c r="D167" s="600"/>
      <c r="E167" s="670">
        <f>C167*11</f>
        <v>11</v>
      </c>
      <c r="F167" s="670"/>
      <c r="G167" s="577">
        <v>1</v>
      </c>
      <c r="H167" s="577"/>
      <c r="I167" s="610">
        <f>G167*11</f>
        <v>11</v>
      </c>
      <c r="J167" s="610"/>
      <c r="K167" s="610">
        <f>E167-I167</f>
        <v>0</v>
      </c>
      <c r="L167" s="610"/>
      <c r="M167" s="608">
        <f>IF(ISERROR(K167/E167),"",K167/E167)</f>
        <v>0</v>
      </c>
      <c r="N167" s="608"/>
      <c r="O167" s="607"/>
      <c r="P167" s="577" t="s">
        <v>216</v>
      </c>
      <c r="Q167" s="577"/>
      <c r="R167" s="606">
        <f>SUM(O86:U86)</f>
        <v>0</v>
      </c>
      <c r="S167" s="606"/>
      <c r="T167" s="601" t="str">
        <f>IF(ISERROR(R167/R173),"",R167/R173)</f>
        <v/>
      </c>
      <c r="U167" s="601"/>
      <c r="V167" s="577" t="s">
        <v>261</v>
      </c>
      <c r="W167" s="577"/>
      <c r="X167" s="604">
        <f>SUM(P28,P86,P121,P137,P148,P163)</f>
        <v>0</v>
      </c>
      <c r="Y167" s="604"/>
      <c r="Z167" s="601" t="str">
        <f>IF(ISERROR(X167/X173),"",X167/X173)</f>
        <v/>
      </c>
      <c r="AA167" s="601"/>
    </row>
    <row r="168" spans="1:27" ht="20.100000000000001" customHeight="1">
      <c r="A168" s="617"/>
      <c r="B168" s="392" t="s">
        <v>262</v>
      </c>
      <c r="C168" s="599">
        <v>1</v>
      </c>
      <c r="D168" s="600"/>
      <c r="E168" s="670">
        <f>C168*8</f>
        <v>8</v>
      </c>
      <c r="F168" s="670"/>
      <c r="G168" s="577">
        <v>1</v>
      </c>
      <c r="H168" s="577"/>
      <c r="I168" s="610">
        <f>G168*8</f>
        <v>8</v>
      </c>
      <c r="J168" s="610"/>
      <c r="K168" s="610">
        <f>E168-I168</f>
        <v>0</v>
      </c>
      <c r="L168" s="610"/>
      <c r="M168" s="608">
        <f>IF(ISERROR(K168/E168),"",K168/E168)</f>
        <v>0</v>
      </c>
      <c r="N168" s="608"/>
      <c r="O168" s="607"/>
      <c r="P168" s="577" t="s">
        <v>224</v>
      </c>
      <c r="Q168" s="577"/>
      <c r="R168" s="606">
        <f>SUM(O121:U121)</f>
        <v>0</v>
      </c>
      <c r="S168" s="606"/>
      <c r="T168" s="601" t="str">
        <f>IF(ISERROR(R168/R173),"",R168/R173)</f>
        <v/>
      </c>
      <c r="U168" s="601"/>
      <c r="V168" s="577" t="s">
        <v>263</v>
      </c>
      <c r="W168" s="577"/>
      <c r="X168" s="604">
        <f>SUM(P29,P87,P122,P138,P149,P164)</f>
        <v>0</v>
      </c>
      <c r="Y168" s="604"/>
      <c r="Z168" s="601" t="str">
        <f>IF(ISERROR(X168/X173),"",X168/X173)</f>
        <v/>
      </c>
      <c r="AA168" s="601"/>
    </row>
    <row r="169" spans="1:27" ht="20.100000000000001" customHeight="1">
      <c r="A169" s="617"/>
      <c r="B169" s="392" t="s">
        <v>264</v>
      </c>
      <c r="C169" s="599">
        <v>1</v>
      </c>
      <c r="D169" s="600"/>
      <c r="E169" s="670">
        <f>C169*11</f>
        <v>11</v>
      </c>
      <c r="F169" s="670"/>
      <c r="G169" s="577">
        <v>1</v>
      </c>
      <c r="H169" s="577"/>
      <c r="I169" s="610">
        <f>G169*11</f>
        <v>11</v>
      </c>
      <c r="J169" s="610"/>
      <c r="K169" s="610">
        <f>E169-I169</f>
        <v>0</v>
      </c>
      <c r="L169" s="610"/>
      <c r="M169" s="608">
        <f>IF(ISERROR(K169/E169),"",K169/E169)</f>
        <v>0</v>
      </c>
      <c r="N169" s="608"/>
      <c r="O169" s="607"/>
      <c r="P169" s="577" t="s">
        <v>231</v>
      </c>
      <c r="Q169" s="577"/>
      <c r="R169" s="606">
        <f>SUM(O137:U137)</f>
        <v>0</v>
      </c>
      <c r="S169" s="606"/>
      <c r="T169" s="601" t="str">
        <f>IF(ISERROR(R169/R173),"",R169/R173)</f>
        <v/>
      </c>
      <c r="U169" s="601"/>
      <c r="V169" s="577" t="s">
        <v>265</v>
      </c>
      <c r="W169" s="577"/>
      <c r="X169" s="604">
        <f>SUM(P31,P88,P123,P139,P150,P165)</f>
        <v>0</v>
      </c>
      <c r="Y169" s="604"/>
      <c r="Z169" s="601" t="str">
        <f>IF(ISERROR(X169/X173),"",X169/X173)</f>
        <v/>
      </c>
      <c r="AA169" s="601"/>
    </row>
    <row r="170" spans="1:27" ht="20.100000000000001" customHeight="1">
      <c r="A170" s="618"/>
      <c r="B170" s="392" t="s">
        <v>266</v>
      </c>
      <c r="C170" s="609">
        <f>SUM(C166:D169)</f>
        <v>4</v>
      </c>
      <c r="D170" s="583"/>
      <c r="E170" s="670">
        <f>SUM(E166:F169)</f>
        <v>41</v>
      </c>
      <c r="F170" s="670"/>
      <c r="G170" s="577">
        <f>SUM(G166:H169)</f>
        <v>4</v>
      </c>
      <c r="H170" s="577"/>
      <c r="I170" s="610">
        <f>SUM(I166:J169)</f>
        <v>41</v>
      </c>
      <c r="J170" s="610"/>
      <c r="K170" s="610">
        <f>SUM(K166:L169)</f>
        <v>0</v>
      </c>
      <c r="L170" s="610"/>
      <c r="M170" s="608">
        <f>IF(ISERROR(K170/E170),"",K170/E170)</f>
        <v>0</v>
      </c>
      <c r="N170" s="608"/>
      <c r="O170" s="607"/>
      <c r="P170" s="577" t="s">
        <v>234</v>
      </c>
      <c r="Q170" s="577"/>
      <c r="R170" s="606">
        <f>SUM(O148:U148)</f>
        <v>0</v>
      </c>
      <c r="S170" s="606"/>
      <c r="T170" s="601" t="str">
        <f>IF(ISERROR(R170/R173),"",R170/R173)</f>
        <v/>
      </c>
      <c r="U170" s="601"/>
      <c r="V170" s="577" t="s">
        <v>267</v>
      </c>
      <c r="W170" s="577"/>
      <c r="X170" s="604">
        <f>SUM(P32,P89,P124,P140,P151,P166)</f>
        <v>0</v>
      </c>
      <c r="Y170" s="604"/>
      <c r="Z170" s="601" t="str">
        <f>IF(ISERROR(X170/X173),"",X170/X173)</f>
        <v/>
      </c>
      <c r="AA170" s="601"/>
    </row>
    <row r="171" spans="1:27" ht="20.100000000000001" customHeight="1">
      <c r="A171" s="261" t="s">
        <v>472</v>
      </c>
      <c r="B171" s="392">
        <f>G164</f>
        <v>0</v>
      </c>
      <c r="C171" s="587" t="s">
        <v>269</v>
      </c>
      <c r="D171" s="586"/>
      <c r="E171" s="669">
        <f>H164</f>
        <v>0</v>
      </c>
      <c r="F171" s="669"/>
      <c r="G171" s="577" t="s">
        <v>270</v>
      </c>
      <c r="H171" s="577"/>
      <c r="I171" s="605" t="str">
        <f>L164</f>
        <v/>
      </c>
      <c r="J171" s="605"/>
      <c r="K171" s="607" t="s">
        <v>271</v>
      </c>
      <c r="L171" s="607"/>
      <c r="M171" s="605" t="str">
        <f>J164</f>
        <v/>
      </c>
      <c r="N171" s="605"/>
      <c r="O171" s="607"/>
      <c r="P171" s="577" t="s">
        <v>244</v>
      </c>
      <c r="Q171" s="577"/>
      <c r="R171" s="606">
        <f>SUM(O163:U163)</f>
        <v>0</v>
      </c>
      <c r="S171" s="606"/>
      <c r="T171" s="601" t="str">
        <f>IF(ISERROR(R171/R173),"",R171/R173)</f>
        <v/>
      </c>
      <c r="U171" s="601"/>
      <c r="V171" s="577" t="s">
        <v>272</v>
      </c>
      <c r="W171" s="577"/>
      <c r="X171" s="604">
        <f>SUM(P33,P90,P125,P141,P152,P167)</f>
        <v>0</v>
      </c>
      <c r="Y171" s="604"/>
      <c r="Z171" s="601" t="str">
        <f>IF(ISERROR(X171/X173),"",X171/X173)</f>
        <v/>
      </c>
      <c r="AA171" s="601"/>
    </row>
    <row r="172" spans="1:27" ht="20.100000000000001" customHeight="1">
      <c r="A172" s="262" t="s">
        <v>473</v>
      </c>
      <c r="B172" s="392">
        <f>I164+C170</f>
        <v>4</v>
      </c>
      <c r="C172" s="584" t="s">
        <v>251</v>
      </c>
      <c r="D172" s="585"/>
      <c r="E172" s="669">
        <f>K164+I170</f>
        <v>41</v>
      </c>
      <c r="F172" s="669"/>
      <c r="G172" s="577" t="s">
        <v>274</v>
      </c>
      <c r="H172" s="577"/>
      <c r="I172" s="605">
        <f>B172-E172</f>
        <v>-37</v>
      </c>
      <c r="J172" s="605"/>
      <c r="K172" s="607" t="s">
        <v>275</v>
      </c>
      <c r="L172" s="607"/>
      <c r="M172" s="608">
        <f>IF(ISERROR(I172/E172),"",I172/E172)</f>
        <v>-0.90243902439024393</v>
      </c>
      <c r="N172" s="608"/>
      <c r="O172" s="607"/>
      <c r="P172" s="577" t="s">
        <v>245</v>
      </c>
      <c r="Q172" s="577"/>
      <c r="R172" s="606"/>
      <c r="S172" s="606"/>
      <c r="T172" s="601" t="str">
        <f>IF(ISERROR(R172/R173),"",R172/R173)</f>
        <v/>
      </c>
      <c r="U172" s="601"/>
      <c r="V172" s="577" t="s">
        <v>264</v>
      </c>
      <c r="W172" s="577"/>
      <c r="X172" s="604"/>
      <c r="Y172" s="604"/>
      <c r="Z172" s="601" t="str">
        <f>IF(ISERROR(X172/X173),"",X172/X173)</f>
        <v/>
      </c>
      <c r="AA172" s="601"/>
    </row>
    <row r="173" spans="1:27" ht="20.100000000000001" customHeight="1">
      <c r="A173" s="262" t="s">
        <v>474</v>
      </c>
      <c r="B173" s="392">
        <f>N164</f>
        <v>0</v>
      </c>
      <c r="C173" s="584" t="s">
        <v>277</v>
      </c>
      <c r="D173" s="585"/>
      <c r="E173" s="669">
        <f>IF(ISERROR(B173/B172),"",B173/B172)</f>
        <v>0</v>
      </c>
      <c r="F173" s="669"/>
      <c r="G173" s="577" t="s">
        <v>278</v>
      </c>
      <c r="H173" s="577"/>
      <c r="I173" s="607">
        <f>V164</f>
        <v>0</v>
      </c>
      <c r="J173" s="607"/>
      <c r="K173" s="607" t="s">
        <v>279</v>
      </c>
      <c r="L173" s="607"/>
      <c r="M173" s="608" t="str">
        <f t="array" ref="M173">IF(ISERROR(I173/B171),"",I173/B171)</f>
        <v/>
      </c>
      <c r="N173" s="608"/>
      <c r="O173" s="607"/>
      <c r="P173" s="577" t="s">
        <v>266</v>
      </c>
      <c r="Q173" s="577"/>
      <c r="R173" s="606">
        <f>SUM(R166:S172)</f>
        <v>0</v>
      </c>
      <c r="S173" s="606"/>
      <c r="T173" s="601"/>
      <c r="U173" s="601"/>
      <c r="V173" s="577" t="s">
        <v>266</v>
      </c>
      <c r="W173" s="577"/>
      <c r="X173" s="604">
        <f>SUM(X166:Y172)</f>
        <v>0</v>
      </c>
      <c r="Y173" s="604"/>
      <c r="Z173" s="601"/>
      <c r="AA173" s="60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27" t="s">
        <v>475</v>
      </c>
      <c r="B175" s="630" t="s">
        <v>280</v>
      </c>
      <c r="C175" s="630" t="s">
        <v>281</v>
      </c>
      <c r="D175" s="630" t="s">
        <v>282</v>
      </c>
      <c r="E175" s="624" t="s">
        <v>283</v>
      </c>
      <c r="F175" s="624" t="s">
        <v>284</v>
      </c>
      <c r="G175" s="607" t="s">
        <v>285</v>
      </c>
      <c r="H175" s="607"/>
      <c r="I175" s="630" t="s">
        <v>286</v>
      </c>
      <c r="J175" s="636" t="s">
        <v>271</v>
      </c>
      <c r="K175" s="639" t="s">
        <v>287</v>
      </c>
      <c r="L175" s="630" t="s">
        <v>270</v>
      </c>
      <c r="M175" s="620" t="s">
        <v>288</v>
      </c>
      <c r="N175" s="622" t="s">
        <v>252</v>
      </c>
      <c r="O175" s="607" t="s">
        <v>289</v>
      </c>
      <c r="P175" s="607"/>
      <c r="Q175" s="607"/>
      <c r="R175" s="607"/>
      <c r="S175" s="607"/>
      <c r="T175" s="607"/>
      <c r="U175" s="607"/>
      <c r="V175" s="607" t="s">
        <v>290</v>
      </c>
      <c r="W175" s="622" t="s">
        <v>291</v>
      </c>
      <c r="X175" s="607" t="s">
        <v>292</v>
      </c>
      <c r="Y175" s="607"/>
      <c r="Z175" s="607"/>
      <c r="AA175" s="607"/>
    </row>
    <row r="176" spans="1:27" ht="21.95" hidden="1" customHeight="1">
      <c r="A176" s="628"/>
      <c r="B176" s="631"/>
      <c r="C176" s="631"/>
      <c r="D176" s="631"/>
      <c r="E176" s="625"/>
      <c r="F176" s="625"/>
      <c r="G176" s="607"/>
      <c r="H176" s="607"/>
      <c r="I176" s="631"/>
      <c r="J176" s="637"/>
      <c r="K176" s="640"/>
      <c r="L176" s="631"/>
      <c r="M176" s="621"/>
      <c r="N176" s="622"/>
      <c r="O176" s="607" t="s">
        <v>259</v>
      </c>
      <c r="P176" s="607" t="s">
        <v>261</v>
      </c>
      <c r="Q176" s="607" t="s">
        <v>263</v>
      </c>
      <c r="R176" s="623" t="s">
        <v>265</v>
      </c>
      <c r="S176" s="577" t="s">
        <v>267</v>
      </c>
      <c r="T176" s="607" t="s">
        <v>272</v>
      </c>
      <c r="U176" s="607" t="s">
        <v>264</v>
      </c>
      <c r="V176" s="607"/>
      <c r="W176" s="622"/>
      <c r="X176" s="607" t="s">
        <v>293</v>
      </c>
      <c r="Y176" s="607" t="s">
        <v>294</v>
      </c>
      <c r="Z176" s="607" t="s">
        <v>295</v>
      </c>
      <c r="AA176" s="607" t="s">
        <v>264</v>
      </c>
    </row>
    <row r="177" spans="1:27" ht="21.95" hidden="1" customHeight="1">
      <c r="A177" s="629"/>
      <c r="B177" s="632"/>
      <c r="C177" s="632"/>
      <c r="D177" s="632"/>
      <c r="E177" s="626"/>
      <c r="F177" s="626"/>
      <c r="G177" s="302" t="s">
        <v>296</v>
      </c>
      <c r="H177" s="396" t="s">
        <v>297</v>
      </c>
      <c r="I177" s="632"/>
      <c r="J177" s="638"/>
      <c r="K177" s="641"/>
      <c r="L177" s="632"/>
      <c r="M177" s="621"/>
      <c r="N177" s="622"/>
      <c r="O177" s="607"/>
      <c r="P177" s="607"/>
      <c r="Q177" s="607"/>
      <c r="R177" s="623"/>
      <c r="S177" s="577"/>
      <c r="T177" s="607"/>
      <c r="U177" s="607"/>
      <c r="V177" s="607"/>
      <c r="W177" s="622"/>
      <c r="X177" s="607"/>
      <c r="Y177" s="607"/>
      <c r="Z177" s="607"/>
      <c r="AA177" s="607"/>
    </row>
    <row r="178" spans="1:27" ht="20.100000000000001" hidden="1" customHeight="1">
      <c r="A178" s="253">
        <v>30100030</v>
      </c>
      <c r="B178" s="389" t="s">
        <v>178</v>
      </c>
      <c r="C178" s="125" t="s">
        <v>179</v>
      </c>
      <c r="D178" s="402">
        <v>5.03</v>
      </c>
      <c r="E178" s="402"/>
      <c r="F178" s="402"/>
      <c r="G178" s="146"/>
      <c r="H178" s="39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98"/>
      <c r="P178" s="398"/>
      <c r="Q178" s="398"/>
      <c r="R178" s="398"/>
      <c r="S178" s="398"/>
      <c r="T178" s="398"/>
      <c r="U178" s="39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02">
        <v>5.03</v>
      </c>
      <c r="E179" s="402"/>
      <c r="F179" s="402"/>
      <c r="G179" s="127"/>
      <c r="H179" s="39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98"/>
      <c r="P179" s="398"/>
      <c r="Q179" s="398"/>
      <c r="R179" s="398"/>
      <c r="S179" s="398"/>
      <c r="T179" s="398"/>
      <c r="U179" s="39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02">
        <v>5.03</v>
      </c>
      <c r="E180" s="402"/>
      <c r="F180" s="402"/>
      <c r="G180" s="127"/>
      <c r="H180" s="39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98"/>
      <c r="P180" s="398"/>
      <c r="Q180" s="398"/>
      <c r="R180" s="398"/>
      <c r="S180" s="398"/>
      <c r="T180" s="398"/>
      <c r="U180" s="39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02">
        <v>5.03</v>
      </c>
      <c r="E181" s="402"/>
      <c r="F181" s="402"/>
      <c r="G181" s="127"/>
      <c r="H181" s="39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98"/>
      <c r="P181" s="398"/>
      <c r="Q181" s="398"/>
      <c r="R181" s="398"/>
      <c r="S181" s="398"/>
      <c r="T181" s="398"/>
      <c r="U181" s="39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02">
        <v>5.03</v>
      </c>
      <c r="E182" s="402"/>
      <c r="F182" s="402"/>
      <c r="G182" s="127"/>
      <c r="H182" s="39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98"/>
      <c r="P182" s="398"/>
      <c r="Q182" s="398"/>
      <c r="R182" s="398"/>
      <c r="S182" s="398"/>
      <c r="T182" s="398"/>
      <c r="U182" s="39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02">
        <v>5.04</v>
      </c>
      <c r="E183" s="402"/>
      <c r="F183" s="366"/>
      <c r="G183" s="134"/>
      <c r="H183" s="39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98"/>
      <c r="P183" s="398"/>
      <c r="Q183" s="398"/>
      <c r="R183" s="398"/>
      <c r="S183" s="398"/>
      <c r="T183" s="398"/>
      <c r="U183" s="39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02">
        <v>5.03</v>
      </c>
      <c r="E184" s="402"/>
      <c r="F184" s="402"/>
      <c r="G184" s="127"/>
      <c r="H184" s="39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98"/>
      <c r="P184" s="398"/>
      <c r="Q184" s="398"/>
      <c r="R184" s="398"/>
      <c r="S184" s="398"/>
      <c r="T184" s="398"/>
      <c r="U184" s="39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02">
        <v>5.03</v>
      </c>
      <c r="E185" s="402"/>
      <c r="F185" s="402"/>
      <c r="G185" s="127"/>
      <c r="H185" s="39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98"/>
      <c r="P185" s="398"/>
      <c r="Q185" s="398"/>
      <c r="R185" s="398"/>
      <c r="S185" s="398"/>
      <c r="T185" s="398"/>
      <c r="U185" s="39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02">
        <v>5.04</v>
      </c>
      <c r="E186" s="402"/>
      <c r="F186" s="367"/>
      <c r="G186" s="127"/>
      <c r="H186" s="390">
        <f t="shared" si="43"/>
        <v>0</v>
      </c>
      <c r="I186" s="39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98"/>
      <c r="P186" s="398"/>
      <c r="Q186" s="398"/>
      <c r="R186" s="398"/>
      <c r="S186" s="398"/>
      <c r="T186" s="398"/>
      <c r="U186" s="39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02">
        <v>5.04</v>
      </c>
      <c r="E187" s="402"/>
      <c r="F187" s="367"/>
      <c r="G187" s="127"/>
      <c r="H187" s="390">
        <f t="shared" si="43"/>
        <v>0</v>
      </c>
      <c r="I187" s="39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98"/>
      <c r="P187" s="398"/>
      <c r="Q187" s="398"/>
      <c r="R187" s="398"/>
      <c r="S187" s="398"/>
      <c r="T187" s="398"/>
      <c r="U187" s="39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02"/>
      <c r="E188" s="402"/>
      <c r="F188" s="402"/>
      <c r="G188" s="127"/>
      <c r="H188" s="39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98"/>
      <c r="P188" s="398"/>
      <c r="Q188" s="398"/>
      <c r="R188" s="398"/>
      <c r="S188" s="398"/>
      <c r="T188" s="398"/>
      <c r="U188" s="39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02"/>
      <c r="E189" s="402"/>
      <c r="F189" s="402"/>
      <c r="G189" s="127"/>
      <c r="H189" s="39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98"/>
      <c r="P189" s="398"/>
      <c r="Q189" s="398"/>
      <c r="R189" s="398"/>
      <c r="S189" s="398"/>
      <c r="T189" s="398"/>
      <c r="U189" s="39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02">
        <v>5.0599999999999996</v>
      </c>
      <c r="E190" s="402"/>
      <c r="F190" s="402"/>
      <c r="G190" s="127"/>
      <c r="H190" s="39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98"/>
      <c r="P190" s="398"/>
      <c r="Q190" s="398"/>
      <c r="R190" s="398"/>
      <c r="S190" s="398"/>
      <c r="T190" s="398"/>
      <c r="U190" s="39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02">
        <v>5.09</v>
      </c>
      <c r="E191" s="402"/>
      <c r="F191" s="402"/>
      <c r="G191" s="127"/>
      <c r="H191" s="39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98"/>
      <c r="P191" s="398"/>
      <c r="Q191" s="398"/>
      <c r="R191" s="398"/>
      <c r="S191" s="398"/>
      <c r="T191" s="398"/>
      <c r="U191" s="39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02">
        <v>5.09</v>
      </c>
      <c r="E192" s="402"/>
      <c r="F192" s="402"/>
      <c r="G192" s="127"/>
      <c r="H192" s="39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98"/>
      <c r="P192" s="398"/>
      <c r="Q192" s="398"/>
      <c r="R192" s="398"/>
      <c r="S192" s="398"/>
      <c r="T192" s="398"/>
      <c r="U192" s="39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96" t="s">
        <v>190</v>
      </c>
      <c r="D193" s="402">
        <v>4.8</v>
      </c>
      <c r="E193" s="402"/>
      <c r="F193" s="402"/>
      <c r="G193" s="127"/>
      <c r="H193" s="39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98"/>
      <c r="P193" s="398"/>
      <c r="Q193" s="398"/>
      <c r="R193" s="398"/>
      <c r="S193" s="398"/>
      <c r="T193" s="398"/>
      <c r="U193" s="39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96" t="s">
        <v>187</v>
      </c>
      <c r="D194" s="402">
        <v>4.8</v>
      </c>
      <c r="E194" s="402"/>
      <c r="F194" s="402"/>
      <c r="G194" s="127"/>
      <c r="H194" s="39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98"/>
      <c r="P194" s="398"/>
      <c r="Q194" s="398"/>
      <c r="R194" s="398"/>
      <c r="S194" s="398"/>
      <c r="T194" s="398"/>
      <c r="U194" s="39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96" t="s">
        <v>179</v>
      </c>
      <c r="D195" s="402">
        <v>4.8</v>
      </c>
      <c r="E195" s="402"/>
      <c r="F195" s="402"/>
      <c r="G195" s="127"/>
      <c r="H195" s="39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98"/>
      <c r="P195" s="398"/>
      <c r="Q195" s="398"/>
      <c r="R195" s="398"/>
      <c r="S195" s="398"/>
      <c r="T195" s="398"/>
      <c r="U195" s="39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96" t="s">
        <v>199</v>
      </c>
      <c r="D196" s="402">
        <v>4.8</v>
      </c>
      <c r="E196" s="402"/>
      <c r="F196" s="402"/>
      <c r="G196" s="127"/>
      <c r="H196" s="39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98"/>
      <c r="P196" s="398"/>
      <c r="Q196" s="398"/>
      <c r="R196" s="398"/>
      <c r="S196" s="398"/>
      <c r="T196" s="398"/>
      <c r="U196" s="39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02">
        <v>4.99</v>
      </c>
      <c r="E197" s="402"/>
      <c r="F197" s="402"/>
      <c r="G197" s="127"/>
      <c r="H197" s="39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98"/>
      <c r="P197" s="398"/>
      <c r="Q197" s="398"/>
      <c r="R197" s="398"/>
      <c r="S197" s="398"/>
      <c r="T197" s="398"/>
      <c r="U197" s="39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02">
        <v>4.99</v>
      </c>
      <c r="E198" s="402"/>
      <c r="F198" s="402"/>
      <c r="G198" s="127"/>
      <c r="H198" s="39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98"/>
      <c r="P198" s="398"/>
      <c r="Q198" s="398"/>
      <c r="R198" s="398"/>
      <c r="S198" s="398"/>
      <c r="T198" s="398"/>
      <c r="U198" s="39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11" t="s">
        <v>201</v>
      </c>
      <c r="B199" s="612"/>
      <c r="C199" s="39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89" t="s">
        <v>206</v>
      </c>
      <c r="C200" s="125" t="s">
        <v>199</v>
      </c>
      <c r="D200" s="402">
        <v>5.03</v>
      </c>
      <c r="E200" s="402"/>
      <c r="F200" s="402"/>
      <c r="G200" s="127"/>
      <c r="H200" s="39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94"/>
      <c r="P200" s="394"/>
      <c r="Q200" s="394"/>
      <c r="R200" s="394"/>
      <c r="S200" s="394"/>
      <c r="T200" s="394"/>
      <c r="U200" s="39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89" t="s">
        <v>425</v>
      </c>
      <c r="C201" s="177" t="s">
        <v>427</v>
      </c>
      <c r="D201" s="402">
        <v>5.03</v>
      </c>
      <c r="E201" s="402"/>
      <c r="F201" s="402"/>
      <c r="G201" s="127"/>
      <c r="H201" s="39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94"/>
      <c r="P201" s="394"/>
      <c r="Q201" s="394"/>
      <c r="R201" s="394"/>
      <c r="S201" s="394"/>
      <c r="T201" s="394"/>
      <c r="U201" s="39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89" t="s">
        <v>206</v>
      </c>
      <c r="C202" s="125" t="s">
        <v>186</v>
      </c>
      <c r="D202" s="402">
        <v>5.03</v>
      </c>
      <c r="E202" s="402"/>
      <c r="F202" s="402"/>
      <c r="G202" s="127"/>
      <c r="H202" s="39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94"/>
      <c r="P202" s="394"/>
      <c r="Q202" s="394"/>
      <c r="R202" s="394"/>
      <c r="S202" s="394"/>
      <c r="T202" s="394"/>
      <c r="U202" s="39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89" t="s">
        <v>206</v>
      </c>
      <c r="C203" s="125" t="s">
        <v>203</v>
      </c>
      <c r="D203" s="402">
        <v>5.03</v>
      </c>
      <c r="E203" s="402"/>
      <c r="F203" s="402"/>
      <c r="G203" s="127"/>
      <c r="H203" s="39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94"/>
      <c r="P203" s="394"/>
      <c r="Q203" s="394"/>
      <c r="R203" s="394"/>
      <c r="S203" s="394"/>
      <c r="T203" s="394"/>
      <c r="U203" s="39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89" t="s">
        <v>206</v>
      </c>
      <c r="C204" s="125" t="s">
        <v>207</v>
      </c>
      <c r="D204" s="402">
        <v>5.03</v>
      </c>
      <c r="E204" s="402"/>
      <c r="F204" s="402"/>
      <c r="G204" s="127"/>
      <c r="H204" s="39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94"/>
      <c r="P204" s="394"/>
      <c r="Q204" s="394"/>
      <c r="R204" s="394"/>
      <c r="S204" s="394"/>
      <c r="T204" s="394"/>
      <c r="U204" s="39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89" t="s">
        <v>414</v>
      </c>
      <c r="C205" s="177" t="s">
        <v>415</v>
      </c>
      <c r="D205" s="402">
        <v>5.03</v>
      </c>
      <c r="E205" s="402"/>
      <c r="F205" s="402"/>
      <c r="G205" s="127"/>
      <c r="H205" s="39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94"/>
      <c r="P205" s="394"/>
      <c r="Q205" s="394"/>
      <c r="R205" s="394"/>
      <c r="S205" s="394"/>
      <c r="T205" s="394"/>
      <c r="U205" s="39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89" t="s">
        <v>414</v>
      </c>
      <c r="C206" s="177" t="s">
        <v>416</v>
      </c>
      <c r="D206" s="402">
        <v>5.03</v>
      </c>
      <c r="E206" s="402"/>
      <c r="F206" s="402"/>
      <c r="G206" s="127"/>
      <c r="H206" s="39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94"/>
      <c r="P206" s="394"/>
      <c r="Q206" s="394"/>
      <c r="R206" s="394"/>
      <c r="S206" s="394"/>
      <c r="T206" s="394"/>
      <c r="U206" s="39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89" t="s">
        <v>414</v>
      </c>
      <c r="C207" s="177" t="s">
        <v>61</v>
      </c>
      <c r="D207" s="402">
        <v>5.03</v>
      </c>
      <c r="E207" s="402"/>
      <c r="F207" s="402"/>
      <c r="G207" s="127"/>
      <c r="H207" s="39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94"/>
      <c r="P207" s="394"/>
      <c r="Q207" s="394"/>
      <c r="R207" s="394"/>
      <c r="S207" s="394"/>
      <c r="T207" s="394"/>
      <c r="U207" s="39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89" t="s">
        <v>208</v>
      </c>
      <c r="C208" s="125" t="s">
        <v>179</v>
      </c>
      <c r="D208" s="402">
        <v>5.08</v>
      </c>
      <c r="E208" s="402"/>
      <c r="F208" s="402"/>
      <c r="G208" s="127"/>
      <c r="H208" s="39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94"/>
      <c r="P208" s="394"/>
      <c r="Q208" s="394"/>
      <c r="R208" s="394"/>
      <c r="S208" s="394"/>
      <c r="T208" s="394"/>
      <c r="U208" s="39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89" t="s">
        <v>208</v>
      </c>
      <c r="C209" s="125" t="s">
        <v>204</v>
      </c>
      <c r="D209" s="402">
        <v>5.08</v>
      </c>
      <c r="E209" s="402"/>
      <c r="F209" s="402"/>
      <c r="G209" s="127"/>
      <c r="H209" s="39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94"/>
      <c r="P209" s="394"/>
      <c r="Q209" s="394"/>
      <c r="R209" s="394"/>
      <c r="S209" s="394"/>
      <c r="T209" s="394"/>
      <c r="U209" s="39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89" t="s">
        <v>208</v>
      </c>
      <c r="C210" s="125" t="s">
        <v>205</v>
      </c>
      <c r="D210" s="402">
        <v>5.08</v>
      </c>
      <c r="E210" s="402"/>
      <c r="F210" s="402"/>
      <c r="G210" s="127"/>
      <c r="H210" s="39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94"/>
      <c r="P210" s="394"/>
      <c r="Q210" s="394"/>
      <c r="R210" s="394"/>
      <c r="S210" s="394"/>
      <c r="T210" s="394"/>
      <c r="U210" s="39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89" t="s">
        <v>208</v>
      </c>
      <c r="C211" s="125" t="s">
        <v>186</v>
      </c>
      <c r="D211" s="402">
        <v>5.08</v>
      </c>
      <c r="E211" s="402"/>
      <c r="F211" s="402"/>
      <c r="G211" s="127"/>
      <c r="H211" s="39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94"/>
      <c r="P211" s="394"/>
      <c r="Q211" s="394"/>
      <c r="R211" s="394"/>
      <c r="S211" s="394"/>
      <c r="T211" s="394"/>
      <c r="U211" s="39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89" t="s">
        <v>208</v>
      </c>
      <c r="C212" s="125" t="s">
        <v>203</v>
      </c>
      <c r="D212" s="402">
        <v>5.08</v>
      </c>
      <c r="E212" s="402"/>
      <c r="F212" s="402"/>
      <c r="G212" s="127"/>
      <c r="H212" s="39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94"/>
      <c r="P212" s="394"/>
      <c r="Q212" s="394"/>
      <c r="R212" s="394"/>
      <c r="S212" s="394"/>
      <c r="T212" s="394"/>
      <c r="U212" s="39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89" t="s">
        <v>208</v>
      </c>
      <c r="C213" s="125" t="s">
        <v>199</v>
      </c>
      <c r="D213" s="402">
        <v>5.08</v>
      </c>
      <c r="E213" s="402"/>
      <c r="F213" s="402"/>
      <c r="G213" s="127"/>
      <c r="H213" s="39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98"/>
      <c r="P213" s="398"/>
      <c r="Q213" s="398"/>
      <c r="R213" s="398"/>
      <c r="S213" s="398"/>
      <c r="T213" s="398"/>
      <c r="U213" s="39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89" t="s">
        <v>208</v>
      </c>
      <c r="C214" s="125" t="s">
        <v>187</v>
      </c>
      <c r="D214" s="402">
        <v>5.08</v>
      </c>
      <c r="E214" s="402"/>
      <c r="F214" s="402"/>
      <c r="G214" s="127"/>
      <c r="H214" s="39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94"/>
      <c r="P214" s="394"/>
      <c r="Q214" s="394"/>
      <c r="R214" s="394"/>
      <c r="S214" s="394"/>
      <c r="T214" s="394"/>
      <c r="U214" s="39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89" t="s">
        <v>208</v>
      </c>
      <c r="C215" s="125" t="s">
        <v>207</v>
      </c>
      <c r="D215" s="402">
        <v>5.08</v>
      </c>
      <c r="E215" s="402"/>
      <c r="F215" s="402"/>
      <c r="G215" s="127"/>
      <c r="H215" s="39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98"/>
      <c r="P215" s="398"/>
      <c r="Q215" s="398"/>
      <c r="R215" s="398"/>
      <c r="S215" s="398"/>
      <c r="T215" s="398"/>
      <c r="U215" s="39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89" t="s">
        <v>209</v>
      </c>
      <c r="C216" s="125" t="s">
        <v>194</v>
      </c>
      <c r="D216" s="402">
        <v>5.03</v>
      </c>
      <c r="E216" s="402"/>
      <c r="F216" s="402"/>
      <c r="G216" s="127"/>
      <c r="H216" s="39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94"/>
      <c r="P216" s="394"/>
      <c r="Q216" s="394"/>
      <c r="R216" s="394"/>
      <c r="S216" s="394"/>
      <c r="T216" s="394"/>
      <c r="U216" s="39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89" t="s">
        <v>209</v>
      </c>
      <c r="C217" s="125" t="s">
        <v>179</v>
      </c>
      <c r="D217" s="402">
        <v>5.03</v>
      </c>
      <c r="E217" s="402"/>
      <c r="F217" s="402"/>
      <c r="G217" s="127"/>
      <c r="H217" s="39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94"/>
      <c r="P217" s="394"/>
      <c r="Q217" s="394"/>
      <c r="R217" s="394"/>
      <c r="S217" s="394"/>
      <c r="T217" s="394"/>
      <c r="U217" s="39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89" t="s">
        <v>209</v>
      </c>
      <c r="C218" s="125" t="s">
        <v>195</v>
      </c>
      <c r="D218" s="402">
        <v>5.03</v>
      </c>
      <c r="E218" s="402"/>
      <c r="F218" s="402"/>
      <c r="G218" s="127"/>
      <c r="H218" s="39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94"/>
      <c r="P218" s="394"/>
      <c r="Q218" s="394"/>
      <c r="R218" s="394"/>
      <c r="S218" s="394"/>
      <c r="T218" s="394"/>
      <c r="U218" s="39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89" t="s">
        <v>209</v>
      </c>
      <c r="C219" s="125" t="s">
        <v>204</v>
      </c>
      <c r="D219" s="402">
        <v>5.03</v>
      </c>
      <c r="E219" s="402"/>
      <c r="F219" s="402"/>
      <c r="G219" s="127"/>
      <c r="H219" s="39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94"/>
      <c r="P219" s="394"/>
      <c r="Q219" s="394"/>
      <c r="R219" s="394"/>
      <c r="S219" s="394"/>
      <c r="T219" s="394"/>
      <c r="U219" s="39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89" t="s">
        <v>382</v>
      </c>
      <c r="C220" s="177" t="s">
        <v>383</v>
      </c>
      <c r="D220" s="402">
        <v>5.03</v>
      </c>
      <c r="E220" s="402"/>
      <c r="F220" s="402"/>
      <c r="G220" s="127"/>
      <c r="H220" s="39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94"/>
      <c r="P220" s="394"/>
      <c r="Q220" s="394"/>
      <c r="R220" s="394"/>
      <c r="S220" s="394"/>
      <c r="T220" s="394"/>
      <c r="U220" s="39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89" t="s">
        <v>382</v>
      </c>
      <c r="C221" s="177" t="s">
        <v>384</v>
      </c>
      <c r="D221" s="402">
        <v>5.03</v>
      </c>
      <c r="E221" s="402"/>
      <c r="F221" s="402"/>
      <c r="G221" s="127"/>
      <c r="H221" s="39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94"/>
      <c r="P221" s="394"/>
      <c r="Q221" s="394"/>
      <c r="R221" s="394"/>
      <c r="S221" s="394"/>
      <c r="T221" s="394"/>
      <c r="U221" s="39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89" t="s">
        <v>382</v>
      </c>
      <c r="C222" s="177" t="s">
        <v>389</v>
      </c>
      <c r="D222" s="402">
        <v>5.03</v>
      </c>
      <c r="E222" s="402"/>
      <c r="F222" s="402"/>
      <c r="G222" s="127"/>
      <c r="H222" s="39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94"/>
      <c r="P222" s="394"/>
      <c r="Q222" s="394"/>
      <c r="R222" s="394"/>
      <c r="S222" s="394"/>
      <c r="T222" s="394"/>
      <c r="U222" s="39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89" t="s">
        <v>382</v>
      </c>
      <c r="C223" s="177" t="s">
        <v>391</v>
      </c>
      <c r="D223" s="402">
        <v>5.03</v>
      </c>
      <c r="E223" s="402"/>
      <c r="F223" s="402"/>
      <c r="G223" s="127"/>
      <c r="H223" s="39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94"/>
      <c r="P223" s="394"/>
      <c r="Q223" s="394"/>
      <c r="R223" s="394"/>
      <c r="S223" s="394"/>
      <c r="T223" s="394"/>
      <c r="U223" s="39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89" t="s">
        <v>418</v>
      </c>
      <c r="C224" s="177" t="s">
        <v>364</v>
      </c>
      <c r="D224" s="402">
        <v>5.03</v>
      </c>
      <c r="E224" s="402"/>
      <c r="F224" s="402"/>
      <c r="G224" s="127"/>
      <c r="H224" s="39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94"/>
      <c r="P224" s="394"/>
      <c r="Q224" s="394"/>
      <c r="R224" s="394"/>
      <c r="S224" s="394"/>
      <c r="T224" s="394"/>
      <c r="U224" s="39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89" t="s">
        <v>418</v>
      </c>
      <c r="C225" s="177" t="s">
        <v>365</v>
      </c>
      <c r="D225" s="402">
        <v>5.03</v>
      </c>
      <c r="E225" s="402"/>
      <c r="F225" s="402"/>
      <c r="G225" s="127"/>
      <c r="H225" s="39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94"/>
      <c r="P225" s="394"/>
      <c r="Q225" s="394"/>
      <c r="R225" s="394"/>
      <c r="S225" s="394"/>
      <c r="T225" s="394"/>
      <c r="U225" s="39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89" t="s">
        <v>418</v>
      </c>
      <c r="C226" s="177" t="s">
        <v>366</v>
      </c>
      <c r="D226" s="402">
        <v>5.03</v>
      </c>
      <c r="E226" s="402"/>
      <c r="F226" s="402"/>
      <c r="G226" s="127"/>
      <c r="H226" s="39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94"/>
      <c r="P226" s="394"/>
      <c r="Q226" s="394"/>
      <c r="R226" s="394"/>
      <c r="S226" s="394"/>
      <c r="T226" s="394"/>
      <c r="U226" s="39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89" t="s">
        <v>418</v>
      </c>
      <c r="C227" s="177" t="s">
        <v>367</v>
      </c>
      <c r="D227" s="402">
        <v>5.03</v>
      </c>
      <c r="E227" s="402"/>
      <c r="F227" s="402"/>
      <c r="G227" s="127"/>
      <c r="H227" s="39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94"/>
      <c r="P227" s="394"/>
      <c r="Q227" s="394"/>
      <c r="R227" s="394"/>
      <c r="S227" s="394"/>
      <c r="T227" s="394"/>
      <c r="U227" s="39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02">
        <v>5.03</v>
      </c>
      <c r="E228" s="402"/>
      <c r="F228" s="402"/>
      <c r="G228" s="146"/>
      <c r="H228" s="39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98"/>
      <c r="P228" s="398"/>
      <c r="Q228" s="398"/>
      <c r="R228" s="398"/>
      <c r="S228" s="398"/>
      <c r="T228" s="398"/>
      <c r="U228" s="39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02">
        <v>5.03</v>
      </c>
      <c r="E229" s="402"/>
      <c r="F229" s="402"/>
      <c r="G229" s="146"/>
      <c r="H229" s="39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98"/>
      <c r="P229" s="398"/>
      <c r="Q229" s="398"/>
      <c r="R229" s="398"/>
      <c r="S229" s="398"/>
      <c r="T229" s="398"/>
      <c r="U229" s="39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02">
        <v>5.03</v>
      </c>
      <c r="E230" s="402"/>
      <c r="F230" s="402"/>
      <c r="G230" s="146"/>
      <c r="H230" s="39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98"/>
      <c r="P230" s="398"/>
      <c r="Q230" s="398"/>
      <c r="R230" s="398"/>
      <c r="S230" s="398"/>
      <c r="T230" s="398"/>
      <c r="U230" s="39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02">
        <v>5.03</v>
      </c>
      <c r="E231" s="402"/>
      <c r="F231" s="402"/>
      <c r="G231" s="127"/>
      <c r="H231" s="39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98"/>
      <c r="P231" s="398"/>
      <c r="Q231" s="398"/>
      <c r="R231" s="398"/>
      <c r="S231" s="398"/>
      <c r="T231" s="398"/>
      <c r="U231" s="39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02">
        <v>5.03</v>
      </c>
      <c r="E232" s="402"/>
      <c r="F232" s="402"/>
      <c r="G232" s="127"/>
      <c r="H232" s="39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98"/>
      <c r="P232" s="398"/>
      <c r="Q232" s="398"/>
      <c r="R232" s="398"/>
      <c r="S232" s="398"/>
      <c r="T232" s="398"/>
      <c r="U232" s="39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02">
        <v>5.03</v>
      </c>
      <c r="E233" s="402"/>
      <c r="F233" s="402"/>
      <c r="G233" s="127"/>
      <c r="H233" s="39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98"/>
      <c r="P233" s="398"/>
      <c r="Q233" s="398"/>
      <c r="R233" s="398"/>
      <c r="S233" s="398"/>
      <c r="T233" s="398"/>
      <c r="U233" s="39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02">
        <v>5.03</v>
      </c>
      <c r="E234" s="402"/>
      <c r="F234" s="402"/>
      <c r="G234" s="127"/>
      <c r="H234" s="39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98"/>
      <c r="P234" s="398"/>
      <c r="Q234" s="398"/>
      <c r="R234" s="398"/>
      <c r="S234" s="398"/>
      <c r="T234" s="398"/>
      <c r="U234" s="39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02">
        <v>5.03</v>
      </c>
      <c r="E235" s="402"/>
      <c r="F235" s="402"/>
      <c r="G235" s="127"/>
      <c r="H235" s="39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98"/>
      <c r="P235" s="398"/>
      <c r="Q235" s="398"/>
      <c r="R235" s="398"/>
      <c r="S235" s="398"/>
      <c r="T235" s="398"/>
      <c r="U235" s="39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02">
        <v>5.03</v>
      </c>
      <c r="E236" s="402"/>
      <c r="F236" s="402"/>
      <c r="G236" s="127"/>
      <c r="H236" s="39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98"/>
      <c r="P236" s="398"/>
      <c r="Q236" s="398"/>
      <c r="R236" s="398"/>
      <c r="S236" s="398"/>
      <c r="T236" s="398"/>
      <c r="U236" s="39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02">
        <v>5.03</v>
      </c>
      <c r="E237" s="402"/>
      <c r="F237" s="402"/>
      <c r="G237" s="127"/>
      <c r="H237" s="39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98"/>
      <c r="P237" s="398"/>
      <c r="Q237" s="398"/>
      <c r="R237" s="398"/>
      <c r="S237" s="398"/>
      <c r="T237" s="398"/>
      <c r="U237" s="39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02">
        <v>5.03</v>
      </c>
      <c r="E238" s="402"/>
      <c r="F238" s="402"/>
      <c r="G238" s="127"/>
      <c r="H238" s="39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98"/>
      <c r="P238" s="398"/>
      <c r="Q238" s="398"/>
      <c r="R238" s="398"/>
      <c r="S238" s="398"/>
      <c r="T238" s="398"/>
      <c r="U238" s="39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02">
        <v>5</v>
      </c>
      <c r="E239" s="402"/>
      <c r="F239" s="402"/>
      <c r="G239" s="127"/>
      <c r="H239" s="39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98"/>
      <c r="P239" s="398"/>
      <c r="Q239" s="398"/>
      <c r="R239" s="398"/>
      <c r="S239" s="398"/>
      <c r="T239" s="398"/>
      <c r="U239" s="39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02">
        <v>5.03</v>
      </c>
      <c r="E240" s="402"/>
      <c r="F240" s="402"/>
      <c r="G240" s="127"/>
      <c r="H240" s="39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98"/>
      <c r="P240" s="398"/>
      <c r="Q240" s="398"/>
      <c r="R240" s="398"/>
      <c r="S240" s="398"/>
      <c r="T240" s="398"/>
      <c r="U240" s="39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02">
        <v>5.03</v>
      </c>
      <c r="E241" s="402"/>
      <c r="F241" s="402"/>
      <c r="G241" s="127"/>
      <c r="H241" s="39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98"/>
      <c r="P241" s="398"/>
      <c r="Q241" s="398"/>
      <c r="R241" s="398"/>
      <c r="S241" s="398"/>
      <c r="T241" s="398"/>
      <c r="U241" s="39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02"/>
      <c r="E242" s="402"/>
      <c r="F242" s="402"/>
      <c r="G242" s="127"/>
      <c r="H242" s="39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98"/>
      <c r="P242" s="398"/>
      <c r="Q242" s="398"/>
      <c r="R242" s="398"/>
      <c r="S242" s="398"/>
      <c r="T242" s="398"/>
      <c r="U242" s="39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02">
        <v>5.0599999999999996</v>
      </c>
      <c r="E243" s="402"/>
      <c r="F243" s="402"/>
      <c r="G243" s="127"/>
      <c r="H243" s="39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98"/>
      <c r="P243" s="398"/>
      <c r="Q243" s="398"/>
      <c r="R243" s="398"/>
      <c r="S243" s="398"/>
      <c r="T243" s="398"/>
      <c r="U243" s="39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02">
        <v>5.0599999999999996</v>
      </c>
      <c r="E244" s="402"/>
      <c r="F244" s="402"/>
      <c r="G244" s="127"/>
      <c r="H244" s="39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98"/>
      <c r="P244" s="398"/>
      <c r="Q244" s="398"/>
      <c r="R244" s="398"/>
      <c r="S244" s="398"/>
      <c r="T244" s="398"/>
      <c r="U244" s="39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02">
        <v>5.0599999999999996</v>
      </c>
      <c r="E245" s="402"/>
      <c r="F245" s="402"/>
      <c r="G245" s="127"/>
      <c r="H245" s="39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98"/>
      <c r="P245" s="398"/>
      <c r="Q245" s="398"/>
      <c r="R245" s="398"/>
      <c r="S245" s="398"/>
      <c r="T245" s="398"/>
      <c r="U245" s="39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02">
        <v>5.0599999999999996</v>
      </c>
      <c r="E246" s="402"/>
      <c r="F246" s="402"/>
      <c r="G246" s="127"/>
      <c r="H246" s="39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98"/>
      <c r="P246" s="398"/>
      <c r="Q246" s="398"/>
      <c r="R246" s="398"/>
      <c r="S246" s="398"/>
      <c r="T246" s="398"/>
      <c r="U246" s="39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02"/>
      <c r="E247" s="402"/>
      <c r="F247" s="402"/>
      <c r="G247" s="127"/>
      <c r="H247" s="39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98"/>
      <c r="P247" s="398"/>
      <c r="Q247" s="398"/>
      <c r="R247" s="398"/>
      <c r="S247" s="398"/>
      <c r="T247" s="398"/>
      <c r="U247" s="39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02"/>
      <c r="E248" s="402"/>
      <c r="F248" s="402"/>
      <c r="G248" s="127"/>
      <c r="H248" s="39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98"/>
      <c r="P248" s="398"/>
      <c r="Q248" s="398"/>
      <c r="R248" s="398"/>
      <c r="S248" s="398"/>
      <c r="T248" s="398"/>
      <c r="U248" s="39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02"/>
      <c r="E249" s="402"/>
      <c r="F249" s="402"/>
      <c r="G249" s="127"/>
      <c r="H249" s="39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98"/>
      <c r="P249" s="398"/>
      <c r="Q249" s="398"/>
      <c r="R249" s="398"/>
      <c r="S249" s="398"/>
      <c r="T249" s="398"/>
      <c r="U249" s="39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02"/>
      <c r="E250" s="402"/>
      <c r="F250" s="402"/>
      <c r="G250" s="127"/>
      <c r="H250" s="39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98"/>
      <c r="P250" s="398"/>
      <c r="Q250" s="398"/>
      <c r="R250" s="398"/>
      <c r="S250" s="398"/>
      <c r="T250" s="398"/>
      <c r="U250" s="39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02"/>
      <c r="E251" s="402"/>
      <c r="F251" s="402"/>
      <c r="G251" s="127"/>
      <c r="H251" s="39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98"/>
      <c r="P251" s="398"/>
      <c r="Q251" s="398"/>
      <c r="R251" s="398"/>
      <c r="S251" s="398"/>
      <c r="T251" s="398"/>
      <c r="U251" s="39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02"/>
      <c r="E252" s="402"/>
      <c r="F252" s="402"/>
      <c r="G252" s="127"/>
      <c r="H252" s="39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98"/>
      <c r="P252" s="398"/>
      <c r="Q252" s="398"/>
      <c r="R252" s="398"/>
      <c r="S252" s="398"/>
      <c r="T252" s="398"/>
      <c r="U252" s="39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02"/>
      <c r="E253" s="402"/>
      <c r="F253" s="402"/>
      <c r="G253" s="127"/>
      <c r="H253" s="39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98"/>
      <c r="P253" s="398"/>
      <c r="Q253" s="398"/>
      <c r="R253" s="398"/>
      <c r="S253" s="398"/>
      <c r="T253" s="398"/>
      <c r="U253" s="39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02"/>
      <c r="E254" s="402"/>
      <c r="F254" s="402"/>
      <c r="G254" s="127"/>
      <c r="H254" s="39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98"/>
      <c r="P254" s="398"/>
      <c r="Q254" s="398"/>
      <c r="R254" s="398"/>
      <c r="S254" s="398"/>
      <c r="T254" s="398"/>
      <c r="U254" s="39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02"/>
      <c r="E255" s="402"/>
      <c r="F255" s="402"/>
      <c r="G255" s="127"/>
      <c r="H255" s="39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98"/>
      <c r="P255" s="398"/>
      <c r="Q255" s="398"/>
      <c r="R255" s="398"/>
      <c r="S255" s="398"/>
      <c r="T255" s="398"/>
      <c r="U255" s="39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02"/>
      <c r="E256" s="402"/>
      <c r="F256" s="402"/>
      <c r="G256" s="127"/>
      <c r="H256" s="39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98"/>
      <c r="P256" s="398"/>
      <c r="Q256" s="398"/>
      <c r="R256" s="398"/>
      <c r="S256" s="398"/>
      <c r="T256" s="398"/>
      <c r="U256" s="39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9" t="s">
        <v>216</v>
      </c>
      <c r="B257" s="619"/>
      <c r="C257" s="39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89" t="s">
        <v>217</v>
      </c>
      <c r="C258" s="125" t="s">
        <v>179</v>
      </c>
      <c r="D258" s="402">
        <v>5.03</v>
      </c>
      <c r="E258" s="402"/>
      <c r="F258" s="402"/>
      <c r="G258" s="127"/>
      <c r="H258" s="39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98"/>
      <c r="P258" s="398"/>
      <c r="Q258" s="398"/>
      <c r="R258" s="398"/>
      <c r="S258" s="398"/>
      <c r="T258" s="398"/>
      <c r="U258" s="39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89" t="s">
        <v>217</v>
      </c>
      <c r="C259" s="125" t="s">
        <v>186</v>
      </c>
      <c r="D259" s="402">
        <v>5.03</v>
      </c>
      <c r="E259" s="402"/>
      <c r="F259" s="402"/>
      <c r="G259" s="127"/>
      <c r="H259" s="39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98"/>
      <c r="P259" s="398"/>
      <c r="Q259" s="398"/>
      <c r="R259" s="398"/>
      <c r="S259" s="398"/>
      <c r="T259" s="398"/>
      <c r="U259" s="39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89" t="s">
        <v>217</v>
      </c>
      <c r="C260" s="125" t="s">
        <v>204</v>
      </c>
      <c r="D260" s="402">
        <v>5.03</v>
      </c>
      <c r="E260" s="402"/>
      <c r="F260" s="402"/>
      <c r="G260" s="127"/>
      <c r="H260" s="39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98"/>
      <c r="P260" s="398"/>
      <c r="Q260" s="398"/>
      <c r="R260" s="398"/>
      <c r="S260" s="398"/>
      <c r="T260" s="398"/>
      <c r="U260" s="39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02">
        <v>5.03</v>
      </c>
      <c r="E261" s="402"/>
      <c r="F261" s="402"/>
      <c r="G261" s="127"/>
      <c r="H261" s="39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98"/>
      <c r="P261" s="398"/>
      <c r="Q261" s="398"/>
      <c r="R261" s="398"/>
      <c r="S261" s="398"/>
      <c r="T261" s="398"/>
      <c r="U261" s="39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02">
        <v>5.03</v>
      </c>
      <c r="E262" s="402"/>
      <c r="F262" s="402"/>
      <c r="G262" s="127"/>
      <c r="H262" s="39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98"/>
      <c r="P262" s="398"/>
      <c r="Q262" s="398"/>
      <c r="R262" s="398"/>
      <c r="S262" s="398"/>
      <c r="T262" s="398"/>
      <c r="U262" s="39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02">
        <v>5.03</v>
      </c>
      <c r="E263" s="402"/>
      <c r="F263" s="402"/>
      <c r="G263" s="127"/>
      <c r="H263" s="39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98"/>
      <c r="P263" s="398"/>
      <c r="Q263" s="398"/>
      <c r="R263" s="398"/>
      <c r="S263" s="398"/>
      <c r="T263" s="398"/>
      <c r="U263" s="39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02">
        <v>5.03</v>
      </c>
      <c r="E264" s="402"/>
      <c r="F264" s="402"/>
      <c r="G264" s="127"/>
      <c r="H264" s="39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98"/>
      <c r="P264" s="398"/>
      <c r="Q264" s="398"/>
      <c r="R264" s="398"/>
      <c r="S264" s="398"/>
      <c r="T264" s="398"/>
      <c r="U264" s="39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02">
        <v>5.03</v>
      </c>
      <c r="E265" s="402"/>
      <c r="F265" s="402"/>
      <c r="G265" s="127"/>
      <c r="H265" s="39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98"/>
      <c r="P265" s="398"/>
      <c r="Q265" s="398"/>
      <c r="R265" s="398"/>
      <c r="S265" s="398"/>
      <c r="T265" s="398"/>
      <c r="U265" s="39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02">
        <v>5.03</v>
      </c>
      <c r="E266" s="402"/>
      <c r="F266" s="402"/>
      <c r="G266" s="146"/>
      <c r="H266" s="39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98"/>
      <c r="P266" s="398"/>
      <c r="Q266" s="398"/>
      <c r="R266" s="398"/>
      <c r="S266" s="398"/>
      <c r="T266" s="398"/>
      <c r="U266" s="39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02">
        <v>5.03</v>
      </c>
      <c r="E267" s="402"/>
      <c r="F267" s="402"/>
      <c r="G267" s="127"/>
      <c r="H267" s="39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98"/>
      <c r="P267" s="398"/>
      <c r="Q267" s="398"/>
      <c r="R267" s="398"/>
      <c r="S267" s="398"/>
      <c r="T267" s="398"/>
      <c r="U267" s="39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02">
        <v>5.03</v>
      </c>
      <c r="E268" s="402"/>
      <c r="F268" s="402"/>
      <c r="G268" s="127"/>
      <c r="H268" s="39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98"/>
      <c r="P268" s="398"/>
      <c r="Q268" s="398"/>
      <c r="R268" s="398"/>
      <c r="S268" s="398"/>
      <c r="T268" s="398"/>
      <c r="U268" s="39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02">
        <v>5.03</v>
      </c>
      <c r="E269" s="402"/>
      <c r="F269" s="402"/>
      <c r="G269" s="127"/>
      <c r="H269" s="39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98"/>
      <c r="P269" s="398"/>
      <c r="Q269" s="398"/>
      <c r="R269" s="398"/>
      <c r="S269" s="398"/>
      <c r="T269" s="398"/>
      <c r="U269" s="39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02">
        <v>5.03</v>
      </c>
      <c r="E270" s="402"/>
      <c r="F270" s="402"/>
      <c r="G270" s="127"/>
      <c r="H270" s="39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98"/>
      <c r="P270" s="398"/>
      <c r="Q270" s="398"/>
      <c r="R270" s="398"/>
      <c r="S270" s="398"/>
      <c r="T270" s="398"/>
      <c r="U270" s="39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02">
        <v>5.03</v>
      </c>
      <c r="E271" s="402"/>
      <c r="F271" s="402"/>
      <c r="G271" s="127"/>
      <c r="H271" s="39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98"/>
      <c r="P271" s="398"/>
      <c r="Q271" s="398"/>
      <c r="R271" s="398"/>
      <c r="S271" s="398"/>
      <c r="T271" s="398"/>
      <c r="U271" s="39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02">
        <v>5.03</v>
      </c>
      <c r="E272" s="402"/>
      <c r="F272" s="402"/>
      <c r="G272" s="127"/>
      <c r="H272" s="39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98"/>
      <c r="P272" s="398"/>
      <c r="Q272" s="398"/>
      <c r="R272" s="398"/>
      <c r="S272" s="398"/>
      <c r="T272" s="398"/>
      <c r="U272" s="39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02">
        <v>5.03</v>
      </c>
      <c r="E273" s="402"/>
      <c r="F273" s="402"/>
      <c r="G273" s="127"/>
      <c r="H273" s="39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98"/>
      <c r="P273" s="398"/>
      <c r="Q273" s="398"/>
      <c r="R273" s="398"/>
      <c r="S273" s="398"/>
      <c r="T273" s="398"/>
      <c r="U273" s="39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89" t="s">
        <v>222</v>
      </c>
      <c r="C274" s="125" t="s">
        <v>181</v>
      </c>
      <c r="D274" s="402">
        <v>9.36</v>
      </c>
      <c r="E274" s="402"/>
      <c r="F274" s="402"/>
      <c r="G274" s="127"/>
      <c r="H274" s="39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98"/>
      <c r="P274" s="398"/>
      <c r="Q274" s="398"/>
      <c r="R274" s="398"/>
      <c r="S274" s="398"/>
      <c r="T274" s="398"/>
      <c r="U274" s="39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89" t="s">
        <v>222</v>
      </c>
      <c r="C275" s="125" t="s">
        <v>179</v>
      </c>
      <c r="D275" s="402">
        <v>9.36</v>
      </c>
      <c r="E275" s="402"/>
      <c r="F275" s="402"/>
      <c r="G275" s="127"/>
      <c r="H275" s="39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98"/>
      <c r="P275" s="398"/>
      <c r="Q275" s="398"/>
      <c r="R275" s="398"/>
      <c r="S275" s="398"/>
      <c r="T275" s="398"/>
      <c r="U275" s="39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89" t="s">
        <v>222</v>
      </c>
      <c r="C276" s="125" t="s">
        <v>221</v>
      </c>
      <c r="D276" s="402">
        <v>9.36</v>
      </c>
      <c r="E276" s="402"/>
      <c r="F276" s="402"/>
      <c r="G276" s="127"/>
      <c r="H276" s="39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98"/>
      <c r="P276" s="398"/>
      <c r="Q276" s="398"/>
      <c r="R276" s="398"/>
      <c r="S276" s="398"/>
      <c r="T276" s="398"/>
      <c r="U276" s="39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89" t="s">
        <v>222</v>
      </c>
      <c r="C277" s="125" t="s">
        <v>186</v>
      </c>
      <c r="D277" s="402">
        <v>9.36</v>
      </c>
      <c r="E277" s="402"/>
      <c r="F277" s="402"/>
      <c r="G277" s="127"/>
      <c r="H277" s="39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98"/>
      <c r="P277" s="398"/>
      <c r="Q277" s="398"/>
      <c r="R277" s="398"/>
      <c r="S277" s="398"/>
      <c r="T277" s="398"/>
      <c r="U277" s="39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89" t="s">
        <v>393</v>
      </c>
      <c r="C278" s="177" t="s">
        <v>395</v>
      </c>
      <c r="D278" s="402">
        <v>5</v>
      </c>
      <c r="E278" s="402"/>
      <c r="F278" s="402"/>
      <c r="G278" s="127"/>
      <c r="H278" s="39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98"/>
      <c r="P278" s="398"/>
      <c r="Q278" s="398"/>
      <c r="R278" s="398"/>
      <c r="S278" s="398"/>
      <c r="T278" s="398"/>
      <c r="U278" s="39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89" t="s">
        <v>393</v>
      </c>
      <c r="C279" s="177" t="s">
        <v>402</v>
      </c>
      <c r="D279" s="402">
        <v>5</v>
      </c>
      <c r="E279" s="402"/>
      <c r="F279" s="402"/>
      <c r="G279" s="127"/>
      <c r="H279" s="39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98"/>
      <c r="P279" s="398"/>
      <c r="Q279" s="398"/>
      <c r="R279" s="398"/>
      <c r="S279" s="398"/>
      <c r="T279" s="398"/>
      <c r="U279" s="39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89" t="s">
        <v>404</v>
      </c>
      <c r="C280" s="177" t="s">
        <v>405</v>
      </c>
      <c r="D280" s="402">
        <v>5</v>
      </c>
      <c r="E280" s="402"/>
      <c r="F280" s="402"/>
      <c r="G280" s="127"/>
      <c r="H280" s="39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98"/>
      <c r="P280" s="398"/>
      <c r="Q280" s="398"/>
      <c r="R280" s="398"/>
      <c r="S280" s="398"/>
      <c r="T280" s="398"/>
      <c r="U280" s="39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89" t="s">
        <v>342</v>
      </c>
      <c r="C281" s="177" t="s">
        <v>372</v>
      </c>
      <c r="D281" s="402">
        <v>5</v>
      </c>
      <c r="E281" s="402"/>
      <c r="F281" s="402"/>
      <c r="G281" s="127"/>
      <c r="H281" s="39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98"/>
      <c r="P281" s="398"/>
      <c r="Q281" s="398"/>
      <c r="R281" s="398"/>
      <c r="S281" s="398"/>
      <c r="T281" s="398"/>
      <c r="U281" s="39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89" t="s">
        <v>343</v>
      </c>
      <c r="C282" s="125" t="s">
        <v>345</v>
      </c>
      <c r="D282" s="402">
        <v>5</v>
      </c>
      <c r="E282" s="402"/>
      <c r="F282" s="402"/>
      <c r="G282" s="127"/>
      <c r="H282" s="39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98"/>
      <c r="P282" s="398"/>
      <c r="Q282" s="398"/>
      <c r="R282" s="398"/>
      <c r="S282" s="398"/>
      <c r="T282" s="398"/>
      <c r="U282" s="39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89" t="s">
        <v>343</v>
      </c>
      <c r="C283" s="125" t="s">
        <v>347</v>
      </c>
      <c r="D283" s="402">
        <v>5</v>
      </c>
      <c r="E283" s="402"/>
      <c r="F283" s="402"/>
      <c r="G283" s="127"/>
      <c r="H283" s="39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98"/>
      <c r="P283" s="398"/>
      <c r="Q283" s="398"/>
      <c r="R283" s="398"/>
      <c r="S283" s="398"/>
      <c r="T283" s="398"/>
      <c r="U283" s="39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02">
        <v>5.0599999999999996</v>
      </c>
      <c r="E284" s="402"/>
      <c r="F284" s="402"/>
      <c r="G284" s="127"/>
      <c r="H284" s="39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98"/>
      <c r="P284" s="398"/>
      <c r="Q284" s="398"/>
      <c r="R284" s="398"/>
      <c r="S284" s="398"/>
      <c r="T284" s="398"/>
      <c r="U284" s="39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02">
        <v>5.0599999999999996</v>
      </c>
      <c r="E285" s="402"/>
      <c r="F285" s="402"/>
      <c r="G285" s="127"/>
      <c r="H285" s="39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98"/>
      <c r="P285" s="398"/>
      <c r="Q285" s="398"/>
      <c r="R285" s="398"/>
      <c r="S285" s="398"/>
      <c r="T285" s="398"/>
      <c r="U285" s="39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02">
        <v>5.03</v>
      </c>
      <c r="E286" s="402"/>
      <c r="F286" s="402"/>
      <c r="G286" s="127"/>
      <c r="H286" s="39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98"/>
      <c r="P286" s="398"/>
      <c r="Q286" s="398"/>
      <c r="R286" s="398"/>
      <c r="S286" s="398"/>
      <c r="T286" s="398"/>
      <c r="U286" s="39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02">
        <v>5.03</v>
      </c>
      <c r="E287" s="402"/>
      <c r="F287" s="402"/>
      <c r="G287" s="127"/>
      <c r="H287" s="39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98"/>
      <c r="P287" s="398"/>
      <c r="Q287" s="398"/>
      <c r="R287" s="398"/>
      <c r="S287" s="398"/>
      <c r="T287" s="398"/>
      <c r="U287" s="39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02">
        <v>5.03</v>
      </c>
      <c r="E288" s="402"/>
      <c r="F288" s="402"/>
      <c r="G288" s="127"/>
      <c r="H288" s="39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98"/>
      <c r="P288" s="398"/>
      <c r="Q288" s="398"/>
      <c r="R288" s="398"/>
      <c r="S288" s="398"/>
      <c r="T288" s="398"/>
      <c r="U288" s="39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02">
        <v>5.07</v>
      </c>
      <c r="E289" s="402"/>
      <c r="F289" s="402"/>
      <c r="G289" s="127"/>
      <c r="H289" s="39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98"/>
      <c r="P289" s="398"/>
      <c r="Q289" s="398"/>
      <c r="R289" s="398"/>
      <c r="S289" s="398"/>
      <c r="T289" s="398"/>
      <c r="U289" s="39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02">
        <v>5.07</v>
      </c>
      <c r="E290" s="402"/>
      <c r="F290" s="402"/>
      <c r="G290" s="127"/>
      <c r="H290" s="39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98"/>
      <c r="P290" s="398"/>
      <c r="Q290" s="398"/>
      <c r="R290" s="398"/>
      <c r="S290" s="398"/>
      <c r="T290" s="398"/>
      <c r="U290" s="39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02">
        <v>5.0599999999999996</v>
      </c>
      <c r="E291" s="402"/>
      <c r="F291" s="401"/>
      <c r="G291" s="127"/>
      <c r="H291" s="390">
        <f>D291*G291</f>
        <v>0</v>
      </c>
      <c r="I291" s="128"/>
      <c r="J291" s="129" t="str">
        <f t="array" ref="J291">IF(ISERROR(G291/I291),"",G291/I291)</f>
        <v/>
      </c>
      <c r="K291" s="39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98"/>
      <c r="P291" s="398"/>
      <c r="Q291" s="398"/>
      <c r="R291" s="398"/>
      <c r="S291" s="398"/>
      <c r="T291" s="398"/>
      <c r="U291" s="39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11" t="s">
        <v>224</v>
      </c>
      <c r="B292" s="612"/>
      <c r="C292" s="39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02">
        <v>5.03</v>
      </c>
      <c r="E293" s="402"/>
      <c r="F293" s="402"/>
      <c r="G293" s="146"/>
      <c r="H293" s="39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98"/>
      <c r="P293" s="398"/>
      <c r="Q293" s="398"/>
      <c r="R293" s="398"/>
      <c r="S293" s="398"/>
      <c r="T293" s="398"/>
      <c r="U293" s="39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02">
        <v>5.03</v>
      </c>
      <c r="E294" s="402"/>
      <c r="F294" s="402"/>
      <c r="G294" s="127"/>
      <c r="H294" s="39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98"/>
      <c r="P294" s="398"/>
      <c r="Q294" s="398"/>
      <c r="R294" s="398"/>
      <c r="S294" s="398"/>
      <c r="T294" s="398"/>
      <c r="U294" s="39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02">
        <v>5.04</v>
      </c>
      <c r="E295" s="402"/>
      <c r="F295" s="402"/>
      <c r="G295" s="127"/>
      <c r="H295" s="39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98"/>
      <c r="P295" s="398"/>
      <c r="Q295" s="398"/>
      <c r="R295" s="398"/>
      <c r="S295" s="398"/>
      <c r="T295" s="398"/>
      <c r="U295" s="39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02">
        <v>5.03</v>
      </c>
      <c r="E296" s="402"/>
      <c r="F296" s="402"/>
      <c r="G296" s="127"/>
      <c r="H296" s="39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98"/>
      <c r="P296" s="398"/>
      <c r="Q296" s="398"/>
      <c r="R296" s="398"/>
      <c r="S296" s="398"/>
      <c r="T296" s="398"/>
      <c r="U296" s="39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95" t="s">
        <v>203</v>
      </c>
      <c r="D297" s="402">
        <v>5.03</v>
      </c>
      <c r="E297" s="402"/>
      <c r="F297" s="402"/>
      <c r="G297" s="146"/>
      <c r="H297" s="39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98"/>
      <c r="P297" s="398"/>
      <c r="Q297" s="398"/>
      <c r="R297" s="398"/>
      <c r="S297" s="398"/>
      <c r="T297" s="398"/>
      <c r="U297" s="39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02">
        <v>5.03</v>
      </c>
      <c r="E298" s="402"/>
      <c r="F298" s="402"/>
      <c r="G298" s="127"/>
      <c r="H298" s="39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98"/>
      <c r="P298" s="398"/>
      <c r="Q298" s="398"/>
      <c r="R298" s="398"/>
      <c r="S298" s="398"/>
      <c r="T298" s="398"/>
      <c r="U298" s="39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02">
        <v>5.03</v>
      </c>
      <c r="E299" s="402"/>
      <c r="F299" s="402"/>
      <c r="G299" s="127"/>
      <c r="H299" s="39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98"/>
      <c r="P299" s="398"/>
      <c r="Q299" s="398"/>
      <c r="R299" s="398"/>
      <c r="S299" s="398"/>
      <c r="T299" s="398"/>
      <c r="U299" s="39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95" t="s">
        <v>228</v>
      </c>
      <c r="D300" s="402">
        <v>5.03</v>
      </c>
      <c r="E300" s="402"/>
      <c r="F300" s="402"/>
      <c r="G300" s="127"/>
      <c r="H300" s="39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98"/>
      <c r="P300" s="398"/>
      <c r="Q300" s="398"/>
      <c r="R300" s="398"/>
      <c r="S300" s="398"/>
      <c r="T300" s="398"/>
      <c r="U300" s="39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95" t="s">
        <v>212</v>
      </c>
      <c r="D301" s="402">
        <v>5.03</v>
      </c>
      <c r="E301" s="402"/>
      <c r="F301" s="402"/>
      <c r="G301" s="127"/>
      <c r="H301" s="39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98"/>
      <c r="P301" s="398"/>
      <c r="Q301" s="398"/>
      <c r="R301" s="398"/>
      <c r="S301" s="398"/>
      <c r="T301" s="398"/>
      <c r="U301" s="39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95" t="s">
        <v>203</v>
      </c>
      <c r="D302" s="402">
        <v>5.03</v>
      </c>
      <c r="E302" s="402"/>
      <c r="F302" s="402"/>
      <c r="G302" s="127"/>
      <c r="H302" s="39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98"/>
      <c r="P302" s="398"/>
      <c r="Q302" s="398"/>
      <c r="R302" s="398"/>
      <c r="S302" s="398"/>
      <c r="T302" s="398"/>
      <c r="U302" s="39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95" t="s">
        <v>186</v>
      </c>
      <c r="D303" s="402">
        <v>5.03</v>
      </c>
      <c r="E303" s="402"/>
      <c r="F303" s="402"/>
      <c r="G303" s="127"/>
      <c r="H303" s="39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98"/>
      <c r="P303" s="398"/>
      <c r="Q303" s="398"/>
      <c r="R303" s="398"/>
      <c r="S303" s="398"/>
      <c r="T303" s="398"/>
      <c r="U303" s="39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95" t="s">
        <v>228</v>
      </c>
      <c r="D304" s="402">
        <v>5.03</v>
      </c>
      <c r="E304" s="402"/>
      <c r="F304" s="402"/>
      <c r="G304" s="127"/>
      <c r="H304" s="39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98"/>
      <c r="P304" s="398"/>
      <c r="Q304" s="398"/>
      <c r="R304" s="398"/>
      <c r="S304" s="398"/>
      <c r="T304" s="398"/>
      <c r="U304" s="39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95" t="s">
        <v>199</v>
      </c>
      <c r="D305" s="402">
        <v>5.03</v>
      </c>
      <c r="E305" s="402"/>
      <c r="F305" s="402"/>
      <c r="G305" s="127"/>
      <c r="H305" s="39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98"/>
      <c r="P305" s="398"/>
      <c r="Q305" s="398"/>
      <c r="R305" s="398"/>
      <c r="S305" s="398"/>
      <c r="T305" s="398"/>
      <c r="U305" s="39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02">
        <v>5.0599999999999996</v>
      </c>
      <c r="E306" s="402"/>
      <c r="F306" s="402"/>
      <c r="G306" s="127"/>
      <c r="H306" s="39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98"/>
      <c r="P306" s="398"/>
      <c r="Q306" s="398"/>
      <c r="R306" s="398"/>
      <c r="S306" s="398"/>
      <c r="T306" s="398"/>
      <c r="U306" s="39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02">
        <v>5.0599999999999996</v>
      </c>
      <c r="E307" s="402"/>
      <c r="F307" s="402"/>
      <c r="G307" s="127"/>
      <c r="H307" s="39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98"/>
      <c r="P307" s="398"/>
      <c r="Q307" s="398"/>
      <c r="R307" s="398"/>
      <c r="S307" s="398"/>
      <c r="T307" s="398"/>
      <c r="U307" s="39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11" t="s">
        <v>231</v>
      </c>
      <c r="B308" s="612"/>
      <c r="C308" s="39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02">
        <v>5.04</v>
      </c>
      <c r="E309" s="402"/>
      <c r="F309" s="402"/>
      <c r="G309" s="127"/>
      <c r="H309" s="39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98"/>
      <c r="P309" s="398"/>
      <c r="Q309" s="398"/>
      <c r="R309" s="398"/>
      <c r="S309" s="398"/>
      <c r="T309" s="398"/>
      <c r="U309" s="39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02">
        <v>5.04</v>
      </c>
      <c r="E310" s="402"/>
      <c r="F310" s="402"/>
      <c r="G310" s="127"/>
      <c r="H310" s="39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98"/>
      <c r="P310" s="398"/>
      <c r="Q310" s="398"/>
      <c r="R310" s="398"/>
      <c r="S310" s="398"/>
      <c r="T310" s="398"/>
      <c r="U310" s="39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02">
        <v>5.04</v>
      </c>
      <c r="E311" s="402"/>
      <c r="F311" s="402"/>
      <c r="G311" s="127"/>
      <c r="H311" s="39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98"/>
      <c r="P311" s="398"/>
      <c r="Q311" s="398"/>
      <c r="R311" s="398"/>
      <c r="S311" s="398"/>
      <c r="T311" s="398"/>
      <c r="U311" s="39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02">
        <v>5.04</v>
      </c>
      <c r="E312" s="402"/>
      <c r="F312" s="402"/>
      <c r="G312" s="127"/>
      <c r="H312" s="39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98"/>
      <c r="P312" s="398"/>
      <c r="Q312" s="398"/>
      <c r="R312" s="398"/>
      <c r="S312" s="398"/>
      <c r="T312" s="398"/>
      <c r="U312" s="39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02">
        <v>5.04</v>
      </c>
      <c r="E313" s="402"/>
      <c r="F313" s="402"/>
      <c r="G313" s="127"/>
      <c r="H313" s="39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98"/>
      <c r="P313" s="398"/>
      <c r="Q313" s="398"/>
      <c r="R313" s="398"/>
      <c r="S313" s="398"/>
      <c r="T313" s="398"/>
      <c r="U313" s="39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02">
        <v>5.03</v>
      </c>
      <c r="E314" s="402"/>
      <c r="F314" s="402"/>
      <c r="G314" s="127"/>
      <c r="H314" s="39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98"/>
      <c r="P314" s="398"/>
      <c r="Q314" s="398"/>
      <c r="R314" s="398"/>
      <c r="S314" s="398"/>
      <c r="T314" s="398"/>
      <c r="U314" s="39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02">
        <v>5.03</v>
      </c>
      <c r="E315" s="402"/>
      <c r="F315" s="402"/>
      <c r="G315" s="127"/>
      <c r="H315" s="39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98"/>
      <c r="P315" s="398"/>
      <c r="Q315" s="398"/>
      <c r="R315" s="398"/>
      <c r="S315" s="398"/>
      <c r="T315" s="398"/>
      <c r="U315" s="39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02">
        <v>5.03</v>
      </c>
      <c r="E316" s="402"/>
      <c r="F316" s="402"/>
      <c r="G316" s="127"/>
      <c r="H316" s="39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98"/>
      <c r="P316" s="398"/>
      <c r="Q316" s="398"/>
      <c r="R316" s="398"/>
      <c r="S316" s="398"/>
      <c r="T316" s="398"/>
      <c r="U316" s="39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02">
        <v>5.03</v>
      </c>
      <c r="E317" s="402"/>
      <c r="F317" s="402"/>
      <c r="G317" s="127"/>
      <c r="H317" s="390">
        <f t="shared" si="75"/>
        <v>0</v>
      </c>
      <c r="I317" s="128"/>
      <c r="J317" s="129"/>
      <c r="K317" s="130"/>
      <c r="L317" s="128"/>
      <c r="M317" s="108"/>
      <c r="N317" s="129"/>
      <c r="O317" s="398"/>
      <c r="P317" s="398"/>
      <c r="Q317" s="398"/>
      <c r="R317" s="398"/>
      <c r="S317" s="398"/>
      <c r="T317" s="398"/>
      <c r="U317" s="39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02">
        <v>5.04</v>
      </c>
      <c r="E318" s="402"/>
      <c r="F318" s="402"/>
      <c r="G318" s="127"/>
      <c r="H318" s="39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98"/>
      <c r="P318" s="398"/>
      <c r="Q318" s="398"/>
      <c r="R318" s="398"/>
      <c r="S318" s="398"/>
      <c r="T318" s="398"/>
      <c r="U318" s="39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11" t="s">
        <v>234</v>
      </c>
      <c r="B319" s="612"/>
      <c r="C319" s="39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96"/>
      <c r="D320" s="402">
        <v>3.65</v>
      </c>
      <c r="E320" s="402"/>
      <c r="F320" s="401"/>
      <c r="G320" s="127"/>
      <c r="H320" s="390">
        <f t="shared" ref="H320:H329" si="83">D320*G320</f>
        <v>0</v>
      </c>
      <c r="I320" s="128"/>
      <c r="J320" s="129" t="str">
        <f t="array" ref="J320">IF(ISERROR(G320/I320),"",G320/I320)</f>
        <v/>
      </c>
      <c r="K320" s="39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98"/>
      <c r="P320" s="398"/>
      <c r="Q320" s="398"/>
      <c r="R320" s="398"/>
      <c r="S320" s="398"/>
      <c r="T320" s="398"/>
      <c r="U320" s="39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96"/>
      <c r="D321" s="402">
        <v>6.58</v>
      </c>
      <c r="E321" s="402"/>
      <c r="F321" s="402"/>
      <c r="G321" s="127"/>
      <c r="H321" s="39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98"/>
      <c r="P321" s="398"/>
      <c r="Q321" s="398"/>
      <c r="R321" s="398"/>
      <c r="S321" s="398"/>
      <c r="T321" s="398"/>
      <c r="U321" s="39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96"/>
      <c r="D322" s="402">
        <v>7.8</v>
      </c>
      <c r="E322" s="402"/>
      <c r="F322" s="402"/>
      <c r="G322" s="127"/>
      <c r="H322" s="39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98"/>
      <c r="P322" s="398"/>
      <c r="Q322" s="398"/>
      <c r="R322" s="398"/>
      <c r="S322" s="398"/>
      <c r="T322" s="398"/>
      <c r="U322" s="39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96"/>
      <c r="D323" s="402">
        <v>4.4000000000000004</v>
      </c>
      <c r="E323" s="402"/>
      <c r="F323" s="402"/>
      <c r="G323" s="127"/>
      <c r="H323" s="39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98"/>
      <c r="P323" s="398"/>
      <c r="Q323" s="398"/>
      <c r="R323" s="398"/>
      <c r="S323" s="398"/>
      <c r="T323" s="398"/>
      <c r="U323" s="39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96"/>
      <c r="D324" s="402"/>
      <c r="E324" s="402"/>
      <c r="F324" s="402"/>
      <c r="G324" s="127"/>
      <c r="H324" s="39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98"/>
      <c r="P324" s="398"/>
      <c r="Q324" s="398"/>
      <c r="R324" s="398"/>
      <c r="S324" s="398"/>
      <c r="T324" s="398"/>
      <c r="U324" s="39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96" t="s">
        <v>239</v>
      </c>
      <c r="C325" s="396" t="s">
        <v>179</v>
      </c>
      <c r="D325" s="402">
        <v>6.04</v>
      </c>
      <c r="E325" s="402"/>
      <c r="F325" s="402"/>
      <c r="G325" s="127"/>
      <c r="H325" s="39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98"/>
      <c r="P325" s="398"/>
      <c r="Q325" s="398"/>
      <c r="R325" s="398"/>
      <c r="S325" s="398"/>
      <c r="T325" s="398"/>
      <c r="U325" s="39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96" t="s">
        <v>239</v>
      </c>
      <c r="C326" s="396" t="s">
        <v>186</v>
      </c>
      <c r="D326" s="402">
        <v>6.04</v>
      </c>
      <c r="E326" s="402"/>
      <c r="F326" s="402"/>
      <c r="G326" s="127"/>
      <c r="H326" s="39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98"/>
      <c r="P326" s="398"/>
      <c r="Q326" s="398"/>
      <c r="R326" s="398"/>
      <c r="S326" s="398"/>
      <c r="T326" s="398"/>
      <c r="U326" s="39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96" t="s">
        <v>440</v>
      </c>
      <c r="C327" s="396" t="s">
        <v>179</v>
      </c>
      <c r="D327" s="402">
        <v>6</v>
      </c>
      <c r="E327" s="402"/>
      <c r="F327" s="402"/>
      <c r="G327" s="127"/>
      <c r="H327" s="390">
        <f t="shared" si="83"/>
        <v>0</v>
      </c>
      <c r="I327" s="128"/>
      <c r="J327" s="129"/>
      <c r="K327" s="130"/>
      <c r="L327" s="128"/>
      <c r="M327" s="108"/>
      <c r="N327" s="129"/>
      <c r="O327" s="398"/>
      <c r="P327" s="398"/>
      <c r="Q327" s="398"/>
      <c r="R327" s="398"/>
      <c r="S327" s="398"/>
      <c r="T327" s="398"/>
      <c r="U327" s="39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96" t="s">
        <v>440</v>
      </c>
      <c r="C328" s="396" t="s">
        <v>60</v>
      </c>
      <c r="D328" s="402">
        <v>6</v>
      </c>
      <c r="E328" s="402"/>
      <c r="F328" s="402"/>
      <c r="G328" s="127"/>
      <c r="H328" s="39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98"/>
      <c r="P328" s="398"/>
      <c r="Q328" s="398"/>
      <c r="R328" s="398"/>
      <c r="S328" s="398"/>
      <c r="T328" s="398"/>
      <c r="U328" s="39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89" t="s">
        <v>240</v>
      </c>
      <c r="C329" s="125"/>
      <c r="D329" s="402">
        <v>7.3</v>
      </c>
      <c r="E329" s="402"/>
      <c r="F329" s="402"/>
      <c r="G329" s="127"/>
      <c r="H329" s="390">
        <f t="shared" si="83"/>
        <v>0</v>
      </c>
      <c r="I329" s="128"/>
      <c r="J329" s="129"/>
      <c r="K329" s="130"/>
      <c r="L329" s="128"/>
      <c r="M329" s="108"/>
      <c r="N329" s="129"/>
      <c r="O329" s="398"/>
      <c r="P329" s="398"/>
      <c r="Q329" s="398"/>
      <c r="R329" s="398"/>
      <c r="S329" s="398"/>
      <c r="T329" s="398"/>
      <c r="U329" s="39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389" t="s">
        <v>241</v>
      </c>
      <c r="C330" s="125"/>
      <c r="D330" s="402">
        <f>78*120/1000</f>
        <v>9.36</v>
      </c>
      <c r="E330" s="402"/>
      <c r="F330" s="402"/>
      <c r="G330" s="127"/>
      <c r="H330" s="39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98"/>
      <c r="P330" s="398"/>
      <c r="Q330" s="398"/>
      <c r="R330" s="398"/>
      <c r="S330" s="398"/>
      <c r="T330" s="398"/>
      <c r="U330" s="39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89" t="s">
        <v>242</v>
      </c>
      <c r="C331" s="125"/>
      <c r="D331" s="402">
        <v>4.5</v>
      </c>
      <c r="E331" s="402"/>
      <c r="F331" s="402"/>
      <c r="G331" s="127"/>
      <c r="H331" s="39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98"/>
      <c r="P331" s="398"/>
      <c r="Q331" s="398"/>
      <c r="R331" s="398"/>
      <c r="S331" s="398"/>
      <c r="T331" s="398"/>
      <c r="U331" s="39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89" t="s">
        <v>243</v>
      </c>
      <c r="C332" s="125"/>
      <c r="D332" s="402">
        <v>4.5</v>
      </c>
      <c r="E332" s="402"/>
      <c r="F332" s="402"/>
      <c r="G332" s="127"/>
      <c r="H332" s="39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98"/>
      <c r="P332" s="398"/>
      <c r="Q332" s="398"/>
      <c r="R332" s="398"/>
      <c r="S332" s="398"/>
      <c r="T332" s="398"/>
      <c r="U332" s="39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02">
        <v>4.5</v>
      </c>
      <c r="E333" s="402"/>
      <c r="F333" s="402"/>
      <c r="G333" s="127"/>
      <c r="H333" s="39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98"/>
      <c r="P333" s="398"/>
      <c r="Q333" s="398"/>
      <c r="R333" s="398"/>
      <c r="S333" s="398"/>
      <c r="T333" s="398"/>
      <c r="U333" s="39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11" t="s">
        <v>244</v>
      </c>
      <c r="B334" s="612"/>
      <c r="C334" s="39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13" t="s">
        <v>246</v>
      </c>
      <c r="B335" s="614"/>
      <c r="C335" s="614"/>
      <c r="D335" s="614"/>
      <c r="E335" s="614"/>
      <c r="F335" s="61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16" t="s">
        <v>471</v>
      </c>
      <c r="B336" s="392" t="s">
        <v>247</v>
      </c>
      <c r="C336" s="599" t="s">
        <v>248</v>
      </c>
      <c r="D336" s="600"/>
      <c r="E336" s="670" t="s">
        <v>249</v>
      </c>
      <c r="F336" s="670"/>
      <c r="G336" s="577" t="s">
        <v>250</v>
      </c>
      <c r="H336" s="577"/>
      <c r="I336" s="607" t="s">
        <v>251</v>
      </c>
      <c r="J336" s="607"/>
      <c r="K336" s="607" t="s">
        <v>252</v>
      </c>
      <c r="L336" s="607"/>
      <c r="M336" s="607" t="s">
        <v>253</v>
      </c>
      <c r="N336" s="607"/>
      <c r="O336" s="607" t="s">
        <v>254</v>
      </c>
      <c r="P336" s="577" t="s">
        <v>255</v>
      </c>
      <c r="Q336" s="577"/>
      <c r="R336" s="577" t="s">
        <v>252</v>
      </c>
      <c r="S336" s="577"/>
      <c r="T336" s="577" t="s">
        <v>256</v>
      </c>
      <c r="U336" s="577"/>
      <c r="V336" s="577" t="s">
        <v>257</v>
      </c>
      <c r="W336" s="577"/>
      <c r="X336" s="577" t="s">
        <v>252</v>
      </c>
      <c r="Y336" s="577"/>
      <c r="Z336" s="577" t="s">
        <v>256</v>
      </c>
      <c r="AA336" s="577"/>
    </row>
    <row r="337" spans="1:27" ht="20.100000000000001" hidden="1" customHeight="1">
      <c r="A337" s="617"/>
      <c r="B337" s="392" t="s">
        <v>258</v>
      </c>
      <c r="C337" s="642">
        <v>1</v>
      </c>
      <c r="D337" s="643"/>
      <c r="E337" s="670">
        <f>C337*11</f>
        <v>11</v>
      </c>
      <c r="F337" s="670"/>
      <c r="G337" s="577">
        <v>1</v>
      </c>
      <c r="H337" s="577"/>
      <c r="I337" s="610">
        <f>G337*11</f>
        <v>11</v>
      </c>
      <c r="J337" s="610"/>
      <c r="K337" s="610">
        <f>E337-I337</f>
        <v>0</v>
      </c>
      <c r="L337" s="610"/>
      <c r="M337" s="608">
        <f>IF(ISERROR(K337/E337),"",K337/E337)</f>
        <v>0</v>
      </c>
      <c r="N337" s="608"/>
      <c r="O337" s="607"/>
      <c r="P337" s="577" t="s">
        <v>201</v>
      </c>
      <c r="Q337" s="577"/>
      <c r="R337" s="606">
        <f>SUM(O199:U199)</f>
        <v>0</v>
      </c>
      <c r="S337" s="606"/>
      <c r="T337" s="601" t="str">
        <f t="array" ref="T337">IF(ISERROR(R337/R344),"",R337/R344)</f>
        <v/>
      </c>
      <c r="U337" s="601"/>
      <c r="V337" s="577" t="s">
        <v>259</v>
      </c>
      <c r="W337" s="577"/>
      <c r="X337" s="578">
        <f>SUM(P198,P256,P291,P307,P318,P333)</f>
        <v>0</v>
      </c>
      <c r="Y337" s="579"/>
      <c r="Z337" s="601" t="str">
        <f t="array" ref="Z337">IF(ISERROR(X337/X344),"",X337/X344)</f>
        <v/>
      </c>
      <c r="AA337" s="601"/>
    </row>
    <row r="338" spans="1:27" ht="20.100000000000001" hidden="1" customHeight="1">
      <c r="A338" s="617"/>
      <c r="B338" s="392" t="s">
        <v>260</v>
      </c>
      <c r="C338" s="599">
        <v>0</v>
      </c>
      <c r="D338" s="600"/>
      <c r="E338" s="670">
        <f>C338*11</f>
        <v>0</v>
      </c>
      <c r="F338" s="670"/>
      <c r="G338" s="577">
        <v>0</v>
      </c>
      <c r="H338" s="577"/>
      <c r="I338" s="610">
        <f>G338*11</f>
        <v>0</v>
      </c>
      <c r="J338" s="610"/>
      <c r="K338" s="610">
        <f>E338-I338</f>
        <v>0</v>
      </c>
      <c r="L338" s="610"/>
      <c r="M338" s="608" t="str">
        <f>IF(ISERROR(K338/E338),"",K338/E338)</f>
        <v/>
      </c>
      <c r="N338" s="608"/>
      <c r="O338" s="607"/>
      <c r="P338" s="577" t="s">
        <v>216</v>
      </c>
      <c r="Q338" s="577"/>
      <c r="R338" s="606">
        <f>SUM(O257:U257)</f>
        <v>0</v>
      </c>
      <c r="S338" s="606"/>
      <c r="T338" s="601" t="str">
        <f>IF(ISERROR(R338/R344),"",R338/R344)</f>
        <v/>
      </c>
      <c r="U338" s="601"/>
      <c r="V338" s="577" t="s">
        <v>261</v>
      </c>
      <c r="W338" s="577"/>
      <c r="X338" s="578">
        <f>SUM(P199,P257,P292,P308,P319,P334)</f>
        <v>0</v>
      </c>
      <c r="Y338" s="579"/>
      <c r="Z338" s="601" t="str">
        <f>IF(ISERROR(X338/X344),"",X338/X344)</f>
        <v/>
      </c>
      <c r="AA338" s="601"/>
    </row>
    <row r="339" spans="1:27" ht="20.100000000000001" hidden="1" customHeight="1">
      <c r="A339" s="617"/>
      <c r="B339" s="392" t="s">
        <v>262</v>
      </c>
      <c r="C339" s="599">
        <v>0</v>
      </c>
      <c r="D339" s="600"/>
      <c r="E339" s="670">
        <f>C339*8</f>
        <v>0</v>
      </c>
      <c r="F339" s="670"/>
      <c r="G339" s="577">
        <v>1</v>
      </c>
      <c r="H339" s="577"/>
      <c r="I339" s="610">
        <f>G339*8</f>
        <v>8</v>
      </c>
      <c r="J339" s="610"/>
      <c r="K339" s="610">
        <f>E339-I339</f>
        <v>-8</v>
      </c>
      <c r="L339" s="610"/>
      <c r="M339" s="608" t="str">
        <f>IF(ISERROR(K339/E339),"",K339/E339)</f>
        <v/>
      </c>
      <c r="N339" s="608"/>
      <c r="O339" s="607"/>
      <c r="P339" s="577" t="s">
        <v>224</v>
      </c>
      <c r="Q339" s="577"/>
      <c r="R339" s="606">
        <f>SUM(O292:U292)</f>
        <v>0</v>
      </c>
      <c r="S339" s="606"/>
      <c r="T339" s="601" t="str">
        <f>IF(ISERROR(R339/R344),"",R339/R344)</f>
        <v/>
      </c>
      <c r="U339" s="601"/>
      <c r="V339" s="577" t="s">
        <v>263</v>
      </c>
      <c r="W339" s="577"/>
      <c r="X339" s="578">
        <f>SUM(P200,P258,P293,P309,P320,P335)</f>
        <v>0</v>
      </c>
      <c r="Y339" s="579"/>
      <c r="Z339" s="601" t="str">
        <f>IF(ISERROR(X339/X344),"",X339/X344)</f>
        <v/>
      </c>
      <c r="AA339" s="601"/>
    </row>
    <row r="340" spans="1:27" ht="20.100000000000001" hidden="1" customHeight="1">
      <c r="A340" s="617"/>
      <c r="B340" s="392" t="s">
        <v>264</v>
      </c>
      <c r="C340" s="599">
        <v>1</v>
      </c>
      <c r="D340" s="600"/>
      <c r="E340" s="670">
        <f>C340*11</f>
        <v>11</v>
      </c>
      <c r="F340" s="670"/>
      <c r="G340" s="577">
        <v>1</v>
      </c>
      <c r="H340" s="577"/>
      <c r="I340" s="610">
        <f>G340*11</f>
        <v>11</v>
      </c>
      <c r="J340" s="610"/>
      <c r="K340" s="610">
        <f>E340-I340</f>
        <v>0</v>
      </c>
      <c r="L340" s="610"/>
      <c r="M340" s="608">
        <f>IF(ISERROR(K340/E340),"",K340/E340)</f>
        <v>0</v>
      </c>
      <c r="N340" s="608"/>
      <c r="O340" s="607"/>
      <c r="P340" s="577" t="s">
        <v>231</v>
      </c>
      <c r="Q340" s="577"/>
      <c r="R340" s="606">
        <f>SUM(O308:U308)</f>
        <v>0</v>
      </c>
      <c r="S340" s="606"/>
      <c r="T340" s="601" t="str">
        <f>IF(ISERROR(R340/R344),"",R340/R344)</f>
        <v/>
      </c>
      <c r="U340" s="601"/>
      <c r="V340" s="577" t="s">
        <v>265</v>
      </c>
      <c r="W340" s="577"/>
      <c r="X340" s="578">
        <f>SUM(P202,P259,P294,P310,P321,P336)</f>
        <v>0</v>
      </c>
      <c r="Y340" s="579"/>
      <c r="Z340" s="601" t="str">
        <f>IF(ISERROR(X340/X344),"",X340/X344)</f>
        <v/>
      </c>
      <c r="AA340" s="601"/>
    </row>
    <row r="341" spans="1:27" ht="20.100000000000001" hidden="1" customHeight="1">
      <c r="A341" s="618"/>
      <c r="B341" s="392" t="s">
        <v>266</v>
      </c>
      <c r="C341" s="609">
        <f>SUM(C337:D340)</f>
        <v>2</v>
      </c>
      <c r="D341" s="583"/>
      <c r="E341" s="670">
        <f>SUM(E337:F340)</f>
        <v>22</v>
      </c>
      <c r="F341" s="670"/>
      <c r="G341" s="577">
        <f>SUM(G337:H340)</f>
        <v>3</v>
      </c>
      <c r="H341" s="577"/>
      <c r="I341" s="610">
        <f>SUM(I337:J340)</f>
        <v>30</v>
      </c>
      <c r="J341" s="610"/>
      <c r="K341" s="610">
        <f>SUM(K337:L340)</f>
        <v>-8</v>
      </c>
      <c r="L341" s="610"/>
      <c r="M341" s="608">
        <f>IF(ISERROR(K341/E341),"",K341/E341)</f>
        <v>-0.36363636363636365</v>
      </c>
      <c r="N341" s="608"/>
      <c r="O341" s="607"/>
      <c r="P341" s="577" t="s">
        <v>234</v>
      </c>
      <c r="Q341" s="577"/>
      <c r="R341" s="606">
        <f>SUM(O319:U319)</f>
        <v>0</v>
      </c>
      <c r="S341" s="606"/>
      <c r="T341" s="601" t="str">
        <f>IF(ISERROR(R341/R344),"",R341/R344)</f>
        <v/>
      </c>
      <c r="U341" s="601"/>
      <c r="V341" s="577" t="s">
        <v>267</v>
      </c>
      <c r="W341" s="577"/>
      <c r="X341" s="578">
        <f>SUM(P203,P260,P295,P311,P322,P337)</f>
        <v>0</v>
      </c>
      <c r="Y341" s="579"/>
      <c r="Z341" s="601" t="str">
        <f>IF(ISERROR(X341/X344),"",X341/X344)</f>
        <v/>
      </c>
      <c r="AA341" s="601"/>
    </row>
    <row r="342" spans="1:27" ht="20.100000000000001" hidden="1" customHeight="1">
      <c r="A342" s="263" t="s">
        <v>472</v>
      </c>
      <c r="B342" s="392">
        <f>G335</f>
        <v>0</v>
      </c>
      <c r="C342" s="587" t="s">
        <v>269</v>
      </c>
      <c r="D342" s="586"/>
      <c r="E342" s="669">
        <f>H335</f>
        <v>0</v>
      </c>
      <c r="F342" s="669"/>
      <c r="G342" s="577" t="s">
        <v>270</v>
      </c>
      <c r="H342" s="577"/>
      <c r="I342" s="605" t="str">
        <f>L335</f>
        <v/>
      </c>
      <c r="J342" s="605"/>
      <c r="K342" s="607" t="s">
        <v>271</v>
      </c>
      <c r="L342" s="607"/>
      <c r="M342" s="605" t="str">
        <f>J335</f>
        <v/>
      </c>
      <c r="N342" s="605"/>
      <c r="O342" s="607"/>
      <c r="P342" s="577" t="s">
        <v>244</v>
      </c>
      <c r="Q342" s="577"/>
      <c r="R342" s="606">
        <f>SUM(O334:U334)</f>
        <v>0</v>
      </c>
      <c r="S342" s="606"/>
      <c r="T342" s="601" t="str">
        <f>IF(ISERROR(R342/R344),"",R342/R344)</f>
        <v/>
      </c>
      <c r="U342" s="601"/>
      <c r="V342" s="577" t="s">
        <v>272</v>
      </c>
      <c r="W342" s="577"/>
      <c r="X342" s="578">
        <f>SUM(P204,P261,P296,P312,P323,P338)</f>
        <v>0</v>
      </c>
      <c r="Y342" s="579"/>
      <c r="Z342" s="601" t="str">
        <f>IF(ISERROR(X342/X344),"",X342/X344)</f>
        <v/>
      </c>
      <c r="AA342" s="601"/>
    </row>
    <row r="343" spans="1:27" ht="20.100000000000001" hidden="1" customHeight="1">
      <c r="A343" s="264" t="s">
        <v>473</v>
      </c>
      <c r="B343" s="392">
        <f>I335+C341</f>
        <v>2</v>
      </c>
      <c r="C343" s="584" t="s">
        <v>251</v>
      </c>
      <c r="D343" s="585"/>
      <c r="E343" s="669">
        <f>K335+I341</f>
        <v>30</v>
      </c>
      <c r="F343" s="669"/>
      <c r="G343" s="577" t="s">
        <v>274</v>
      </c>
      <c r="H343" s="577"/>
      <c r="I343" s="605">
        <f>B343-E343</f>
        <v>-28</v>
      </c>
      <c r="J343" s="605"/>
      <c r="K343" s="607" t="s">
        <v>275</v>
      </c>
      <c r="L343" s="607"/>
      <c r="M343" s="608">
        <f>IF(ISERROR(I343/E343),"",I343/E343)</f>
        <v>-0.93333333333333335</v>
      </c>
      <c r="N343" s="608"/>
      <c r="O343" s="607"/>
      <c r="P343" s="577" t="s">
        <v>245</v>
      </c>
      <c r="Q343" s="577"/>
      <c r="R343" s="606"/>
      <c r="S343" s="606"/>
      <c r="T343" s="601" t="str">
        <f>IF(ISERROR(R343/R344),"",R343/R344)</f>
        <v/>
      </c>
      <c r="U343" s="601"/>
      <c r="V343" s="577" t="s">
        <v>264</v>
      </c>
      <c r="W343" s="577"/>
      <c r="X343" s="578">
        <f>SUM(P205,P262,P297,P313,P324,P339)</f>
        <v>0</v>
      </c>
      <c r="Y343" s="579"/>
      <c r="Z343" s="601" t="str">
        <f>IF(ISERROR(X343/X344),"",X343/X344)</f>
        <v/>
      </c>
      <c r="AA343" s="601"/>
    </row>
    <row r="344" spans="1:27" ht="20.100000000000001" hidden="1" customHeight="1">
      <c r="A344" s="264" t="s">
        <v>474</v>
      </c>
      <c r="B344" s="392">
        <f>N335</f>
        <v>0</v>
      </c>
      <c r="C344" s="584" t="s">
        <v>277</v>
      </c>
      <c r="D344" s="585"/>
      <c r="E344" s="669">
        <f>IF(ISERROR(B344/B343),"",B344/B343)</f>
        <v>0</v>
      </c>
      <c r="F344" s="669"/>
      <c r="G344" s="577" t="s">
        <v>278</v>
      </c>
      <c r="H344" s="577"/>
      <c r="I344" s="607">
        <f>V335</f>
        <v>0</v>
      </c>
      <c r="J344" s="607"/>
      <c r="K344" s="607" t="s">
        <v>279</v>
      </c>
      <c r="L344" s="607"/>
      <c r="M344" s="608" t="str">
        <f t="array" ref="M344">IF(ISERROR(I344/B342),"",I344/B342)</f>
        <v/>
      </c>
      <c r="N344" s="608"/>
      <c r="O344" s="607"/>
      <c r="P344" s="577" t="s">
        <v>266</v>
      </c>
      <c r="Q344" s="577"/>
      <c r="R344" s="606">
        <f>SUM(R337:S343)</f>
        <v>0</v>
      </c>
      <c r="S344" s="606"/>
      <c r="T344" s="601"/>
      <c r="U344" s="601"/>
      <c r="V344" s="577" t="s">
        <v>266</v>
      </c>
      <c r="W344" s="577"/>
      <c r="X344" s="604">
        <f>SUM(X337:Y343)</f>
        <v>0</v>
      </c>
      <c r="Y344" s="604"/>
      <c r="Z344" s="601"/>
      <c r="AA344" s="60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27" t="s">
        <v>475</v>
      </c>
      <c r="B346" s="630" t="s">
        <v>280</v>
      </c>
      <c r="C346" s="630" t="s">
        <v>281</v>
      </c>
      <c r="D346" s="630" t="s">
        <v>282</v>
      </c>
      <c r="E346" s="624" t="s">
        <v>283</v>
      </c>
      <c r="F346" s="624" t="s">
        <v>284</v>
      </c>
      <c r="G346" s="607" t="s">
        <v>285</v>
      </c>
      <c r="H346" s="607"/>
      <c r="I346" s="630" t="s">
        <v>286</v>
      </c>
      <c r="J346" s="636" t="s">
        <v>271</v>
      </c>
      <c r="K346" s="639" t="s">
        <v>287</v>
      </c>
      <c r="L346" s="630" t="s">
        <v>270</v>
      </c>
      <c r="M346" s="620" t="s">
        <v>288</v>
      </c>
      <c r="N346" s="622" t="s">
        <v>252</v>
      </c>
      <c r="O346" s="607" t="s">
        <v>289</v>
      </c>
      <c r="P346" s="607"/>
      <c r="Q346" s="607"/>
      <c r="R346" s="607"/>
      <c r="S346" s="607"/>
      <c r="T346" s="607"/>
      <c r="U346" s="607"/>
      <c r="V346" s="607" t="s">
        <v>290</v>
      </c>
      <c r="W346" s="622" t="s">
        <v>291</v>
      </c>
      <c r="X346" s="607" t="s">
        <v>292</v>
      </c>
      <c r="Y346" s="607"/>
      <c r="Z346" s="607"/>
      <c r="AA346" s="607"/>
    </row>
    <row r="347" spans="1:27" ht="21.95" hidden="1" customHeight="1">
      <c r="A347" s="628"/>
      <c r="B347" s="631"/>
      <c r="C347" s="631"/>
      <c r="D347" s="631"/>
      <c r="E347" s="625"/>
      <c r="F347" s="625"/>
      <c r="G347" s="607"/>
      <c r="H347" s="607"/>
      <c r="I347" s="631"/>
      <c r="J347" s="637"/>
      <c r="K347" s="640"/>
      <c r="L347" s="631"/>
      <c r="M347" s="621"/>
      <c r="N347" s="622"/>
      <c r="O347" s="607" t="s">
        <v>259</v>
      </c>
      <c r="P347" s="607" t="s">
        <v>261</v>
      </c>
      <c r="Q347" s="607" t="s">
        <v>263</v>
      </c>
      <c r="R347" s="623" t="s">
        <v>265</v>
      </c>
      <c r="S347" s="577" t="s">
        <v>267</v>
      </c>
      <c r="T347" s="607" t="s">
        <v>272</v>
      </c>
      <c r="U347" s="607" t="s">
        <v>264</v>
      </c>
      <c r="V347" s="607"/>
      <c r="W347" s="622"/>
      <c r="X347" s="607" t="s">
        <v>293</v>
      </c>
      <c r="Y347" s="607" t="s">
        <v>294</v>
      </c>
      <c r="Z347" s="607" t="s">
        <v>295</v>
      </c>
      <c r="AA347" s="607" t="s">
        <v>264</v>
      </c>
    </row>
    <row r="348" spans="1:27" ht="21.95" hidden="1" customHeight="1">
      <c r="A348" s="629"/>
      <c r="B348" s="632"/>
      <c r="C348" s="632"/>
      <c r="D348" s="632"/>
      <c r="E348" s="626"/>
      <c r="F348" s="626"/>
      <c r="G348" s="302" t="s">
        <v>296</v>
      </c>
      <c r="H348" s="396" t="s">
        <v>297</v>
      </c>
      <c r="I348" s="632"/>
      <c r="J348" s="638"/>
      <c r="K348" s="641"/>
      <c r="L348" s="632"/>
      <c r="M348" s="621"/>
      <c r="N348" s="622"/>
      <c r="O348" s="607"/>
      <c r="P348" s="607"/>
      <c r="Q348" s="607"/>
      <c r="R348" s="623"/>
      <c r="S348" s="577"/>
      <c r="T348" s="607"/>
      <c r="U348" s="607"/>
      <c r="V348" s="607"/>
      <c r="W348" s="622"/>
      <c r="X348" s="607"/>
      <c r="Y348" s="607"/>
      <c r="Z348" s="607"/>
      <c r="AA348" s="607"/>
    </row>
    <row r="349" spans="1:27" ht="20.100000000000001" hidden="1" customHeight="1">
      <c r="A349" s="253">
        <v>30100030</v>
      </c>
      <c r="B349" s="389" t="s">
        <v>178</v>
      </c>
      <c r="C349" s="125" t="s">
        <v>179</v>
      </c>
      <c r="D349" s="402">
        <v>5.03</v>
      </c>
      <c r="E349" s="402"/>
      <c r="F349" s="402"/>
      <c r="G349" s="127"/>
      <c r="H349" s="39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98"/>
      <c r="P349" s="398"/>
      <c r="Q349" s="398"/>
      <c r="R349" s="398"/>
      <c r="S349" s="398"/>
      <c r="T349" s="398"/>
      <c r="U349" s="39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02">
        <v>5.03</v>
      </c>
      <c r="E350" s="402"/>
      <c r="F350" s="402"/>
      <c r="G350" s="127"/>
      <c r="H350" s="39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98"/>
      <c r="P350" s="398"/>
      <c r="Q350" s="398"/>
      <c r="R350" s="398"/>
      <c r="S350" s="398"/>
      <c r="T350" s="398"/>
      <c r="U350" s="39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02">
        <v>5.03</v>
      </c>
      <c r="E351" s="402"/>
      <c r="F351" s="402"/>
      <c r="G351" s="127"/>
      <c r="H351" s="39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98"/>
      <c r="P351" s="398"/>
      <c r="Q351" s="398"/>
      <c r="R351" s="398"/>
      <c r="S351" s="398"/>
      <c r="T351" s="398"/>
      <c r="U351" s="39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02">
        <v>5.03</v>
      </c>
      <c r="E352" s="402"/>
      <c r="F352" s="402"/>
      <c r="G352" s="127"/>
      <c r="H352" s="39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98"/>
      <c r="P352" s="398"/>
      <c r="Q352" s="398"/>
      <c r="R352" s="398"/>
      <c r="S352" s="398"/>
      <c r="T352" s="398"/>
      <c r="U352" s="39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02">
        <v>5.03</v>
      </c>
      <c r="E353" s="402"/>
      <c r="F353" s="402"/>
      <c r="G353" s="127"/>
      <c r="H353" s="39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98"/>
      <c r="P353" s="398"/>
      <c r="Q353" s="398"/>
      <c r="R353" s="398"/>
      <c r="S353" s="398"/>
      <c r="T353" s="398"/>
      <c r="U353" s="39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02">
        <v>5.04</v>
      </c>
      <c r="E354" s="402"/>
      <c r="F354" s="366"/>
      <c r="G354" s="134"/>
      <c r="H354" s="39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98"/>
      <c r="P354" s="398"/>
      <c r="Q354" s="398"/>
      <c r="R354" s="398"/>
      <c r="S354" s="398"/>
      <c r="T354" s="398"/>
      <c r="U354" s="39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02">
        <v>5.03</v>
      </c>
      <c r="E355" s="402"/>
      <c r="F355" s="402"/>
      <c r="G355" s="127"/>
      <c r="H355" s="39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98"/>
      <c r="P355" s="398"/>
      <c r="Q355" s="398"/>
      <c r="R355" s="398"/>
      <c r="S355" s="398"/>
      <c r="T355" s="398"/>
      <c r="U355" s="39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02">
        <v>5.03</v>
      </c>
      <c r="E356" s="402"/>
      <c r="F356" s="402"/>
      <c r="G356" s="127"/>
      <c r="H356" s="39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98"/>
      <c r="P356" s="398"/>
      <c r="Q356" s="398"/>
      <c r="R356" s="398"/>
      <c r="S356" s="398"/>
      <c r="T356" s="398"/>
      <c r="U356" s="39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02">
        <v>5.04</v>
      </c>
      <c r="E357" s="402"/>
      <c r="F357" s="367"/>
      <c r="G357" s="127"/>
      <c r="H357" s="390">
        <f t="shared" si="86"/>
        <v>0</v>
      </c>
      <c r="I357" s="39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98"/>
      <c r="P357" s="398"/>
      <c r="Q357" s="398"/>
      <c r="R357" s="398"/>
      <c r="S357" s="398"/>
      <c r="T357" s="398"/>
      <c r="U357" s="39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02">
        <v>5.04</v>
      </c>
      <c r="E358" s="402"/>
      <c r="F358" s="367"/>
      <c r="G358" s="127"/>
      <c r="H358" s="390">
        <f t="shared" si="86"/>
        <v>0</v>
      </c>
      <c r="I358" s="39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98"/>
      <c r="P358" s="398"/>
      <c r="Q358" s="398"/>
      <c r="R358" s="398"/>
      <c r="S358" s="398"/>
      <c r="T358" s="398"/>
      <c r="U358" s="39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02">
        <v>5.03</v>
      </c>
      <c r="E359" s="402"/>
      <c r="F359" s="367"/>
      <c r="G359" s="127"/>
      <c r="H359" s="390">
        <f t="shared" si="86"/>
        <v>0</v>
      </c>
      <c r="I359" s="390"/>
      <c r="J359" s="129"/>
      <c r="K359" s="130"/>
      <c r="L359" s="128"/>
      <c r="M359" s="108"/>
      <c r="N359" s="129"/>
      <c r="O359" s="398"/>
      <c r="P359" s="398"/>
      <c r="Q359" s="398"/>
      <c r="R359" s="398"/>
      <c r="S359" s="398"/>
      <c r="T359" s="398"/>
      <c r="U359" s="39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02">
        <v>5.03</v>
      </c>
      <c r="E360" s="402"/>
      <c r="F360" s="367"/>
      <c r="G360" s="127"/>
      <c r="H360" s="390">
        <f t="shared" si="86"/>
        <v>0</v>
      </c>
      <c r="I360" s="390"/>
      <c r="J360" s="129"/>
      <c r="K360" s="130"/>
      <c r="L360" s="128"/>
      <c r="M360" s="108"/>
      <c r="N360" s="129"/>
      <c r="O360" s="398"/>
      <c r="P360" s="398"/>
      <c r="Q360" s="398"/>
      <c r="R360" s="398"/>
      <c r="S360" s="398"/>
      <c r="T360" s="398"/>
      <c r="U360" s="39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02">
        <v>5.0599999999999996</v>
      </c>
      <c r="E361" s="402"/>
      <c r="F361" s="402"/>
      <c r="G361" s="127"/>
      <c r="H361" s="39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98"/>
      <c r="P361" s="398"/>
      <c r="Q361" s="398"/>
      <c r="R361" s="398"/>
      <c r="S361" s="398"/>
      <c r="T361" s="398"/>
      <c r="U361" s="39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02">
        <v>5.09</v>
      </c>
      <c r="E362" s="402"/>
      <c r="F362" s="402"/>
      <c r="G362" s="127"/>
      <c r="H362" s="39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98"/>
      <c r="P362" s="398"/>
      <c r="Q362" s="398"/>
      <c r="R362" s="398"/>
      <c r="S362" s="398"/>
      <c r="T362" s="398"/>
      <c r="U362" s="39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02">
        <v>5.09</v>
      </c>
      <c r="E363" s="402"/>
      <c r="F363" s="402"/>
      <c r="G363" s="127"/>
      <c r="H363" s="39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98"/>
      <c r="P363" s="398"/>
      <c r="Q363" s="398"/>
      <c r="R363" s="398"/>
      <c r="S363" s="398"/>
      <c r="T363" s="398"/>
      <c r="U363" s="39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96" t="s">
        <v>190</v>
      </c>
      <c r="D364" s="402">
        <v>4.8</v>
      </c>
      <c r="E364" s="402"/>
      <c r="F364" s="402"/>
      <c r="G364" s="127"/>
      <c r="H364" s="39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98"/>
      <c r="P364" s="398"/>
      <c r="Q364" s="398"/>
      <c r="R364" s="398"/>
      <c r="S364" s="398"/>
      <c r="T364" s="398"/>
      <c r="U364" s="39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96" t="s">
        <v>187</v>
      </c>
      <c r="D365" s="402">
        <v>4.8</v>
      </c>
      <c r="E365" s="402"/>
      <c r="F365" s="402"/>
      <c r="G365" s="127"/>
      <c r="H365" s="39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98"/>
      <c r="P365" s="398"/>
      <c r="Q365" s="398"/>
      <c r="R365" s="398"/>
      <c r="S365" s="398"/>
      <c r="T365" s="398"/>
      <c r="U365" s="39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96" t="s">
        <v>179</v>
      </c>
      <c r="D366" s="402">
        <v>4.8</v>
      </c>
      <c r="E366" s="402"/>
      <c r="F366" s="402"/>
      <c r="G366" s="127"/>
      <c r="H366" s="39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98"/>
      <c r="P366" s="398"/>
      <c r="Q366" s="398"/>
      <c r="R366" s="398"/>
      <c r="S366" s="398"/>
      <c r="T366" s="398"/>
      <c r="U366" s="39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96" t="s">
        <v>199</v>
      </c>
      <c r="D367" s="402">
        <v>4.8</v>
      </c>
      <c r="E367" s="402"/>
      <c r="F367" s="402"/>
      <c r="G367" s="127"/>
      <c r="H367" s="39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98"/>
      <c r="P367" s="398"/>
      <c r="Q367" s="398"/>
      <c r="R367" s="398"/>
      <c r="S367" s="398"/>
      <c r="T367" s="398"/>
      <c r="U367" s="39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02">
        <v>4.99</v>
      </c>
      <c r="E368" s="402"/>
      <c r="F368" s="402"/>
      <c r="G368" s="127"/>
      <c r="H368" s="39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98"/>
      <c r="P368" s="398"/>
      <c r="Q368" s="398"/>
      <c r="R368" s="398"/>
      <c r="S368" s="398"/>
      <c r="T368" s="398"/>
      <c r="U368" s="39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02">
        <v>4.99</v>
      </c>
      <c r="E369" s="402"/>
      <c r="F369" s="402"/>
      <c r="G369" s="127"/>
      <c r="H369" s="39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98"/>
      <c r="P369" s="398"/>
      <c r="Q369" s="398"/>
      <c r="R369" s="398"/>
      <c r="S369" s="398"/>
      <c r="T369" s="398"/>
      <c r="U369" s="39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11" t="s">
        <v>201</v>
      </c>
      <c r="B370" s="612"/>
      <c r="C370" s="39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89" t="s">
        <v>206</v>
      </c>
      <c r="C371" s="125" t="s">
        <v>199</v>
      </c>
      <c r="D371" s="402">
        <v>5.03</v>
      </c>
      <c r="E371" s="402"/>
      <c r="F371" s="402"/>
      <c r="G371" s="127"/>
      <c r="H371" s="39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94"/>
      <c r="P371" s="394"/>
      <c r="Q371" s="394"/>
      <c r="R371" s="394"/>
      <c r="S371" s="394"/>
      <c r="T371" s="394"/>
      <c r="U371" s="39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89" t="s">
        <v>425</v>
      </c>
      <c r="C372" s="177" t="s">
        <v>427</v>
      </c>
      <c r="D372" s="402">
        <v>5.03</v>
      </c>
      <c r="E372" s="402"/>
      <c r="F372" s="402"/>
      <c r="G372" s="127"/>
      <c r="H372" s="39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94"/>
      <c r="P372" s="394"/>
      <c r="Q372" s="394"/>
      <c r="R372" s="394"/>
      <c r="S372" s="394"/>
      <c r="T372" s="394"/>
      <c r="U372" s="39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89" t="s">
        <v>206</v>
      </c>
      <c r="C373" s="125" t="s">
        <v>186</v>
      </c>
      <c r="D373" s="402">
        <v>5.03</v>
      </c>
      <c r="E373" s="402"/>
      <c r="F373" s="402"/>
      <c r="G373" s="127"/>
      <c r="H373" s="39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94"/>
      <c r="P373" s="394"/>
      <c r="Q373" s="394"/>
      <c r="R373" s="394"/>
      <c r="S373" s="394"/>
      <c r="T373" s="394"/>
      <c r="U373" s="39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89" t="s">
        <v>206</v>
      </c>
      <c r="C374" s="125" t="s">
        <v>203</v>
      </c>
      <c r="D374" s="402">
        <v>5.03</v>
      </c>
      <c r="E374" s="402"/>
      <c r="F374" s="402"/>
      <c r="G374" s="127"/>
      <c r="H374" s="39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94"/>
      <c r="P374" s="394"/>
      <c r="Q374" s="394"/>
      <c r="R374" s="394"/>
      <c r="S374" s="394"/>
      <c r="T374" s="394"/>
      <c r="U374" s="39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89" t="s">
        <v>206</v>
      </c>
      <c r="C375" s="125" t="s">
        <v>207</v>
      </c>
      <c r="D375" s="402">
        <v>5.03</v>
      </c>
      <c r="E375" s="402"/>
      <c r="F375" s="402"/>
      <c r="G375" s="127"/>
      <c r="H375" s="39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94"/>
      <c r="P375" s="394"/>
      <c r="Q375" s="394"/>
      <c r="R375" s="394"/>
      <c r="S375" s="394"/>
      <c r="T375" s="394"/>
      <c r="U375" s="39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89" t="s">
        <v>414</v>
      </c>
      <c r="C376" s="177" t="s">
        <v>415</v>
      </c>
      <c r="D376" s="402"/>
      <c r="E376" s="402"/>
      <c r="F376" s="402"/>
      <c r="G376" s="127"/>
      <c r="H376" s="39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94"/>
      <c r="P376" s="394"/>
      <c r="Q376" s="394"/>
      <c r="R376" s="394"/>
      <c r="S376" s="394"/>
      <c r="T376" s="394"/>
      <c r="U376" s="39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89" t="s">
        <v>414</v>
      </c>
      <c r="C377" s="177" t="s">
        <v>416</v>
      </c>
      <c r="D377" s="402"/>
      <c r="E377" s="402"/>
      <c r="F377" s="402"/>
      <c r="G377" s="127"/>
      <c r="H377" s="39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94"/>
      <c r="P377" s="394"/>
      <c r="Q377" s="394"/>
      <c r="R377" s="394"/>
      <c r="S377" s="394"/>
      <c r="T377" s="394"/>
      <c r="U377" s="39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89" t="s">
        <v>414</v>
      </c>
      <c r="C378" s="177" t="s">
        <v>61</v>
      </c>
      <c r="D378" s="402"/>
      <c r="E378" s="402"/>
      <c r="F378" s="402"/>
      <c r="G378" s="127"/>
      <c r="H378" s="39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94"/>
      <c r="P378" s="394"/>
      <c r="Q378" s="394"/>
      <c r="R378" s="394"/>
      <c r="S378" s="394"/>
      <c r="T378" s="394"/>
      <c r="U378" s="39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89" t="s">
        <v>208</v>
      </c>
      <c r="C379" s="125" t="s">
        <v>179</v>
      </c>
      <c r="D379" s="402">
        <v>5.08</v>
      </c>
      <c r="E379" s="402"/>
      <c r="F379" s="402"/>
      <c r="G379" s="127"/>
      <c r="H379" s="39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94"/>
      <c r="P379" s="394"/>
      <c r="Q379" s="394"/>
      <c r="R379" s="394"/>
      <c r="S379" s="394"/>
      <c r="T379" s="394"/>
      <c r="U379" s="39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89" t="s">
        <v>208</v>
      </c>
      <c r="C380" s="125" t="s">
        <v>204</v>
      </c>
      <c r="D380" s="402">
        <v>5.08</v>
      </c>
      <c r="E380" s="402"/>
      <c r="F380" s="402"/>
      <c r="G380" s="127"/>
      <c r="H380" s="39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94"/>
      <c r="P380" s="394"/>
      <c r="Q380" s="394"/>
      <c r="R380" s="394"/>
      <c r="S380" s="394"/>
      <c r="T380" s="394"/>
      <c r="U380" s="39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89" t="s">
        <v>208</v>
      </c>
      <c r="C381" s="125" t="s">
        <v>205</v>
      </c>
      <c r="D381" s="402">
        <v>5.08</v>
      </c>
      <c r="E381" s="402"/>
      <c r="F381" s="402"/>
      <c r="G381" s="127"/>
      <c r="H381" s="39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94"/>
      <c r="P381" s="394"/>
      <c r="Q381" s="394"/>
      <c r="R381" s="394"/>
      <c r="S381" s="394"/>
      <c r="T381" s="394"/>
      <c r="U381" s="39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89" t="s">
        <v>208</v>
      </c>
      <c r="C382" s="125" t="s">
        <v>186</v>
      </c>
      <c r="D382" s="402">
        <v>5.08</v>
      </c>
      <c r="E382" s="402"/>
      <c r="F382" s="402"/>
      <c r="G382" s="127"/>
      <c r="H382" s="39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94"/>
      <c r="P382" s="394"/>
      <c r="Q382" s="394"/>
      <c r="R382" s="394"/>
      <c r="S382" s="394"/>
      <c r="T382" s="394"/>
      <c r="U382" s="39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89" t="s">
        <v>208</v>
      </c>
      <c r="C383" s="125" t="s">
        <v>203</v>
      </c>
      <c r="D383" s="402">
        <v>5.08</v>
      </c>
      <c r="E383" s="402"/>
      <c r="F383" s="402"/>
      <c r="G383" s="127"/>
      <c r="H383" s="39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94"/>
      <c r="P383" s="394"/>
      <c r="Q383" s="394"/>
      <c r="R383" s="394"/>
      <c r="S383" s="394"/>
      <c r="T383" s="394"/>
      <c r="U383" s="39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89" t="s">
        <v>208</v>
      </c>
      <c r="C384" s="125" t="s">
        <v>199</v>
      </c>
      <c r="D384" s="402">
        <v>5.08</v>
      </c>
      <c r="E384" s="402"/>
      <c r="F384" s="402"/>
      <c r="G384" s="127"/>
      <c r="H384" s="39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98"/>
      <c r="P384" s="398"/>
      <c r="Q384" s="398"/>
      <c r="R384" s="398"/>
      <c r="S384" s="398"/>
      <c r="T384" s="398"/>
      <c r="U384" s="39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89" t="s">
        <v>208</v>
      </c>
      <c r="C385" s="125" t="s">
        <v>187</v>
      </c>
      <c r="D385" s="402">
        <v>5.08</v>
      </c>
      <c r="E385" s="402"/>
      <c r="F385" s="402"/>
      <c r="G385" s="127"/>
      <c r="H385" s="39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94"/>
      <c r="P385" s="394"/>
      <c r="Q385" s="394"/>
      <c r="R385" s="394"/>
      <c r="S385" s="394"/>
      <c r="T385" s="394"/>
      <c r="U385" s="39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89" t="s">
        <v>208</v>
      </c>
      <c r="C386" s="125" t="s">
        <v>207</v>
      </c>
      <c r="D386" s="402">
        <v>5.08</v>
      </c>
      <c r="E386" s="402"/>
      <c r="F386" s="402"/>
      <c r="G386" s="127"/>
      <c r="H386" s="39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98"/>
      <c r="P386" s="398"/>
      <c r="Q386" s="398"/>
      <c r="R386" s="398"/>
      <c r="S386" s="398"/>
      <c r="T386" s="398"/>
      <c r="U386" s="39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89" t="s">
        <v>209</v>
      </c>
      <c r="C387" s="125" t="s">
        <v>194</v>
      </c>
      <c r="D387" s="402">
        <v>5.03</v>
      </c>
      <c r="E387" s="402"/>
      <c r="F387" s="402"/>
      <c r="G387" s="127"/>
      <c r="H387" s="39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94"/>
      <c r="P387" s="394"/>
      <c r="Q387" s="394"/>
      <c r="R387" s="394"/>
      <c r="S387" s="394"/>
      <c r="T387" s="394"/>
      <c r="U387" s="39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89" t="s">
        <v>209</v>
      </c>
      <c r="C388" s="125" t="s">
        <v>179</v>
      </c>
      <c r="D388" s="402">
        <v>5.03</v>
      </c>
      <c r="E388" s="402"/>
      <c r="F388" s="402"/>
      <c r="G388" s="127"/>
      <c r="H388" s="39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94"/>
      <c r="P388" s="394"/>
      <c r="Q388" s="394"/>
      <c r="R388" s="394"/>
      <c r="S388" s="394"/>
      <c r="T388" s="394"/>
      <c r="U388" s="39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89" t="s">
        <v>209</v>
      </c>
      <c r="C389" s="125" t="s">
        <v>195</v>
      </c>
      <c r="D389" s="402">
        <v>5.03</v>
      </c>
      <c r="E389" s="402"/>
      <c r="F389" s="402"/>
      <c r="G389" s="127"/>
      <c r="H389" s="39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94"/>
      <c r="P389" s="394"/>
      <c r="Q389" s="394"/>
      <c r="R389" s="394"/>
      <c r="S389" s="394"/>
      <c r="T389" s="394"/>
      <c r="U389" s="39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89" t="s">
        <v>209</v>
      </c>
      <c r="C390" s="125" t="s">
        <v>204</v>
      </c>
      <c r="D390" s="402">
        <v>5.03</v>
      </c>
      <c r="E390" s="402"/>
      <c r="F390" s="402"/>
      <c r="G390" s="127"/>
      <c r="H390" s="39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94"/>
      <c r="P390" s="394"/>
      <c r="Q390" s="394"/>
      <c r="R390" s="394"/>
      <c r="S390" s="394"/>
      <c r="T390" s="394"/>
      <c r="U390" s="39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89" t="s">
        <v>382</v>
      </c>
      <c r="C391" s="177" t="s">
        <v>383</v>
      </c>
      <c r="D391" s="402">
        <v>5.03</v>
      </c>
      <c r="E391" s="402"/>
      <c r="F391" s="402"/>
      <c r="G391" s="127"/>
      <c r="H391" s="39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94"/>
      <c r="P391" s="394"/>
      <c r="Q391" s="394"/>
      <c r="R391" s="394"/>
      <c r="S391" s="394"/>
      <c r="T391" s="394"/>
      <c r="U391" s="39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89" t="s">
        <v>382</v>
      </c>
      <c r="C392" s="177" t="s">
        <v>384</v>
      </c>
      <c r="D392" s="402">
        <v>5.03</v>
      </c>
      <c r="E392" s="402"/>
      <c r="F392" s="402"/>
      <c r="G392" s="127"/>
      <c r="H392" s="39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94"/>
      <c r="P392" s="394"/>
      <c r="Q392" s="394"/>
      <c r="R392" s="394"/>
      <c r="S392" s="394"/>
      <c r="T392" s="394"/>
      <c r="U392" s="39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89" t="s">
        <v>382</v>
      </c>
      <c r="C393" s="177" t="s">
        <v>389</v>
      </c>
      <c r="D393" s="402">
        <v>5.03</v>
      </c>
      <c r="E393" s="402"/>
      <c r="F393" s="402"/>
      <c r="G393" s="127"/>
      <c r="H393" s="39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94"/>
      <c r="P393" s="394"/>
      <c r="Q393" s="394"/>
      <c r="R393" s="394"/>
      <c r="S393" s="394"/>
      <c r="T393" s="394"/>
      <c r="U393" s="39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89" t="s">
        <v>382</v>
      </c>
      <c r="C394" s="177" t="s">
        <v>391</v>
      </c>
      <c r="D394" s="402">
        <v>5.03</v>
      </c>
      <c r="E394" s="402"/>
      <c r="F394" s="402"/>
      <c r="G394" s="127"/>
      <c r="H394" s="39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94"/>
      <c r="P394" s="394"/>
      <c r="Q394" s="394"/>
      <c r="R394" s="394"/>
      <c r="S394" s="394"/>
      <c r="T394" s="394"/>
      <c r="U394" s="39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89" t="s">
        <v>418</v>
      </c>
      <c r="C395" s="177" t="s">
        <v>364</v>
      </c>
      <c r="D395" s="402">
        <v>5.03</v>
      </c>
      <c r="E395" s="402"/>
      <c r="F395" s="402"/>
      <c r="G395" s="127"/>
      <c r="H395" s="39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94"/>
      <c r="P395" s="394"/>
      <c r="Q395" s="394"/>
      <c r="R395" s="394"/>
      <c r="S395" s="394"/>
      <c r="T395" s="394"/>
      <c r="U395" s="39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89" t="s">
        <v>418</v>
      </c>
      <c r="C396" s="177" t="s">
        <v>365</v>
      </c>
      <c r="D396" s="402">
        <v>5.03</v>
      </c>
      <c r="E396" s="402"/>
      <c r="F396" s="402"/>
      <c r="G396" s="127"/>
      <c r="H396" s="39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94"/>
      <c r="P396" s="394"/>
      <c r="Q396" s="394"/>
      <c r="R396" s="394"/>
      <c r="S396" s="394"/>
      <c r="T396" s="394"/>
      <c r="U396" s="39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89" t="s">
        <v>418</v>
      </c>
      <c r="C397" s="177" t="s">
        <v>366</v>
      </c>
      <c r="D397" s="402">
        <v>5.03</v>
      </c>
      <c r="E397" s="402"/>
      <c r="F397" s="402"/>
      <c r="G397" s="127"/>
      <c r="H397" s="39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94"/>
      <c r="P397" s="394"/>
      <c r="Q397" s="394"/>
      <c r="R397" s="394"/>
      <c r="S397" s="394"/>
      <c r="T397" s="394"/>
      <c r="U397" s="39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89" t="s">
        <v>418</v>
      </c>
      <c r="C398" s="177" t="s">
        <v>367</v>
      </c>
      <c r="D398" s="402">
        <v>5.03</v>
      </c>
      <c r="E398" s="402"/>
      <c r="F398" s="402"/>
      <c r="G398" s="127"/>
      <c r="H398" s="39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94"/>
      <c r="P398" s="394"/>
      <c r="Q398" s="394"/>
      <c r="R398" s="394"/>
      <c r="S398" s="394"/>
      <c r="T398" s="394"/>
      <c r="U398" s="39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02">
        <v>5.03</v>
      </c>
      <c r="E399" s="402"/>
      <c r="F399" s="402"/>
      <c r="G399" s="127"/>
      <c r="H399" s="39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98"/>
      <c r="P399" s="398"/>
      <c r="Q399" s="398"/>
      <c r="R399" s="398"/>
      <c r="S399" s="398"/>
      <c r="T399" s="398"/>
      <c r="U399" s="39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02">
        <v>5.03</v>
      </c>
      <c r="E400" s="402"/>
      <c r="F400" s="402"/>
      <c r="G400" s="127"/>
      <c r="H400" s="39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98"/>
      <c r="P400" s="398"/>
      <c r="Q400" s="398"/>
      <c r="R400" s="398"/>
      <c r="S400" s="398"/>
      <c r="T400" s="398"/>
      <c r="U400" s="39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02">
        <v>5.03</v>
      </c>
      <c r="E401" s="402"/>
      <c r="F401" s="402"/>
      <c r="G401" s="127"/>
      <c r="H401" s="39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98"/>
      <c r="P401" s="398"/>
      <c r="Q401" s="398"/>
      <c r="R401" s="398"/>
      <c r="S401" s="398"/>
      <c r="T401" s="398"/>
      <c r="U401" s="39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02">
        <v>5.03</v>
      </c>
      <c r="E402" s="402"/>
      <c r="F402" s="402"/>
      <c r="G402" s="127"/>
      <c r="H402" s="39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98"/>
      <c r="P402" s="398"/>
      <c r="Q402" s="398"/>
      <c r="R402" s="398"/>
      <c r="S402" s="398"/>
      <c r="T402" s="398"/>
      <c r="U402" s="39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02">
        <v>5.03</v>
      </c>
      <c r="E403" s="402"/>
      <c r="F403" s="402"/>
      <c r="G403" s="127"/>
      <c r="H403" s="39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98"/>
      <c r="P403" s="398"/>
      <c r="Q403" s="398"/>
      <c r="R403" s="398"/>
      <c r="S403" s="398"/>
      <c r="T403" s="398"/>
      <c r="U403" s="39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02">
        <v>5.03</v>
      </c>
      <c r="E404" s="402"/>
      <c r="F404" s="402"/>
      <c r="G404" s="127"/>
      <c r="H404" s="39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98"/>
      <c r="P404" s="398"/>
      <c r="Q404" s="398"/>
      <c r="R404" s="398"/>
      <c r="S404" s="398"/>
      <c r="T404" s="398"/>
      <c r="U404" s="39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02">
        <v>5.03</v>
      </c>
      <c r="E405" s="402"/>
      <c r="F405" s="402"/>
      <c r="G405" s="127"/>
      <c r="H405" s="39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98"/>
      <c r="P405" s="398"/>
      <c r="Q405" s="398"/>
      <c r="R405" s="398"/>
      <c r="S405" s="398"/>
      <c r="T405" s="398"/>
      <c r="U405" s="39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02">
        <v>5.03</v>
      </c>
      <c r="E406" s="402"/>
      <c r="F406" s="402"/>
      <c r="G406" s="127"/>
      <c r="H406" s="39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98"/>
      <c r="P406" s="398"/>
      <c r="Q406" s="398"/>
      <c r="R406" s="398"/>
      <c r="S406" s="398"/>
      <c r="T406" s="398"/>
      <c r="U406" s="39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02">
        <v>5.03</v>
      </c>
      <c r="E407" s="402"/>
      <c r="F407" s="402"/>
      <c r="G407" s="127"/>
      <c r="H407" s="39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98"/>
      <c r="P407" s="398"/>
      <c r="Q407" s="398"/>
      <c r="R407" s="398"/>
      <c r="S407" s="398"/>
      <c r="T407" s="398"/>
      <c r="U407" s="39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02">
        <v>5.03</v>
      </c>
      <c r="E408" s="402"/>
      <c r="F408" s="402"/>
      <c r="G408" s="127"/>
      <c r="H408" s="39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98"/>
      <c r="P408" s="398"/>
      <c r="Q408" s="398"/>
      <c r="R408" s="398"/>
      <c r="S408" s="398"/>
      <c r="T408" s="398"/>
      <c r="U408" s="39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02">
        <v>50.3</v>
      </c>
      <c r="E409" s="402"/>
      <c r="F409" s="402"/>
      <c r="G409" s="127"/>
      <c r="H409" s="39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98"/>
      <c r="P409" s="398"/>
      <c r="Q409" s="398"/>
      <c r="R409" s="398"/>
      <c r="S409" s="398"/>
      <c r="T409" s="398"/>
      <c r="U409" s="39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02">
        <v>5</v>
      </c>
      <c r="E410" s="402"/>
      <c r="F410" s="402"/>
      <c r="G410" s="127"/>
      <c r="H410" s="39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98"/>
      <c r="P410" s="398"/>
      <c r="Q410" s="398"/>
      <c r="R410" s="398"/>
      <c r="S410" s="398"/>
      <c r="T410" s="398"/>
      <c r="U410" s="39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02">
        <v>5.03</v>
      </c>
      <c r="E411" s="402"/>
      <c r="F411" s="402"/>
      <c r="G411" s="127"/>
      <c r="H411" s="39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98"/>
      <c r="P411" s="398"/>
      <c r="Q411" s="398"/>
      <c r="R411" s="398"/>
      <c r="S411" s="398"/>
      <c r="T411" s="398"/>
      <c r="U411" s="39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02">
        <v>5.03</v>
      </c>
      <c r="E412" s="402"/>
      <c r="F412" s="402"/>
      <c r="G412" s="127"/>
      <c r="H412" s="39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98"/>
      <c r="P412" s="398"/>
      <c r="Q412" s="398"/>
      <c r="R412" s="398"/>
      <c r="S412" s="398"/>
      <c r="T412" s="398"/>
      <c r="U412" s="39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02"/>
      <c r="E413" s="402"/>
      <c r="F413" s="402"/>
      <c r="G413" s="127"/>
      <c r="H413" s="390">
        <f t="shared" si="93"/>
        <v>0</v>
      </c>
      <c r="I413" s="128"/>
      <c r="J413" s="129"/>
      <c r="K413" s="130"/>
      <c r="L413" s="128"/>
      <c r="M413" s="108"/>
      <c r="N413" s="129"/>
      <c r="O413" s="398"/>
      <c r="P413" s="398"/>
      <c r="Q413" s="398"/>
      <c r="R413" s="398"/>
      <c r="S413" s="398"/>
      <c r="T413" s="398"/>
      <c r="U413" s="39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02">
        <v>5.0599999999999996</v>
      </c>
      <c r="E414" s="402"/>
      <c r="F414" s="402"/>
      <c r="G414" s="127"/>
      <c r="H414" s="39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98"/>
      <c r="P414" s="398"/>
      <c r="Q414" s="398"/>
      <c r="R414" s="398"/>
      <c r="S414" s="398"/>
      <c r="T414" s="398"/>
      <c r="U414" s="39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02">
        <v>5.0599999999999996</v>
      </c>
      <c r="E415" s="402"/>
      <c r="F415" s="402"/>
      <c r="G415" s="127"/>
      <c r="H415" s="39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98"/>
      <c r="P415" s="398"/>
      <c r="Q415" s="398"/>
      <c r="R415" s="398"/>
      <c r="S415" s="398"/>
      <c r="T415" s="398"/>
      <c r="U415" s="39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02">
        <v>5.0599999999999996</v>
      </c>
      <c r="E416" s="402"/>
      <c r="F416" s="402"/>
      <c r="G416" s="127"/>
      <c r="H416" s="39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98"/>
      <c r="P416" s="398"/>
      <c r="Q416" s="398"/>
      <c r="R416" s="398"/>
      <c r="S416" s="398"/>
      <c r="T416" s="398"/>
      <c r="U416" s="39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02">
        <v>5.0599999999999996</v>
      </c>
      <c r="E417" s="402"/>
      <c r="F417" s="402"/>
      <c r="G417" s="127"/>
      <c r="H417" s="39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98"/>
      <c r="P417" s="398"/>
      <c r="Q417" s="398"/>
      <c r="R417" s="398"/>
      <c r="S417" s="398"/>
      <c r="T417" s="398"/>
      <c r="U417" s="39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02"/>
      <c r="E418" s="402"/>
      <c r="F418" s="402"/>
      <c r="G418" s="127"/>
      <c r="H418" s="39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98"/>
      <c r="P418" s="398"/>
      <c r="Q418" s="398"/>
      <c r="R418" s="398"/>
      <c r="S418" s="398"/>
      <c r="T418" s="398"/>
      <c r="U418" s="39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02"/>
      <c r="E419" s="402"/>
      <c r="F419" s="402"/>
      <c r="G419" s="127"/>
      <c r="H419" s="39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98"/>
      <c r="P419" s="398"/>
      <c r="Q419" s="398"/>
      <c r="R419" s="398"/>
      <c r="S419" s="398"/>
      <c r="T419" s="398"/>
      <c r="U419" s="39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02"/>
      <c r="E420" s="402"/>
      <c r="F420" s="402"/>
      <c r="G420" s="127"/>
      <c r="H420" s="39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98"/>
      <c r="P420" s="398"/>
      <c r="Q420" s="398"/>
      <c r="R420" s="398"/>
      <c r="S420" s="398"/>
      <c r="T420" s="398"/>
      <c r="U420" s="39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02"/>
      <c r="E421" s="402"/>
      <c r="F421" s="402"/>
      <c r="G421" s="127"/>
      <c r="H421" s="39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98"/>
      <c r="P421" s="398"/>
      <c r="Q421" s="398"/>
      <c r="R421" s="398"/>
      <c r="S421" s="398"/>
      <c r="T421" s="398"/>
      <c r="U421" s="39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02"/>
      <c r="E422" s="402"/>
      <c r="F422" s="402"/>
      <c r="G422" s="127"/>
      <c r="H422" s="39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98"/>
      <c r="P422" s="398"/>
      <c r="Q422" s="398"/>
      <c r="R422" s="398"/>
      <c r="S422" s="398"/>
      <c r="T422" s="398"/>
      <c r="U422" s="39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02"/>
      <c r="E423" s="402"/>
      <c r="F423" s="402"/>
      <c r="G423" s="127"/>
      <c r="H423" s="39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98"/>
      <c r="P423" s="398"/>
      <c r="Q423" s="398"/>
      <c r="R423" s="398"/>
      <c r="S423" s="398"/>
      <c r="T423" s="398"/>
      <c r="U423" s="39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02"/>
      <c r="E424" s="402"/>
      <c r="F424" s="402"/>
      <c r="G424" s="127"/>
      <c r="H424" s="39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98"/>
      <c r="P424" s="398"/>
      <c r="Q424" s="398"/>
      <c r="R424" s="398"/>
      <c r="S424" s="398"/>
      <c r="T424" s="398"/>
      <c r="U424" s="39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02"/>
      <c r="E425" s="402"/>
      <c r="F425" s="402"/>
      <c r="G425" s="127"/>
      <c r="H425" s="39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98"/>
      <c r="P425" s="398"/>
      <c r="Q425" s="398"/>
      <c r="R425" s="398"/>
      <c r="S425" s="398"/>
      <c r="T425" s="398"/>
      <c r="U425" s="39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02"/>
      <c r="E426" s="402"/>
      <c r="F426" s="402"/>
      <c r="G426" s="127"/>
      <c r="H426" s="39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98"/>
      <c r="P426" s="398"/>
      <c r="Q426" s="398"/>
      <c r="R426" s="398"/>
      <c r="S426" s="398"/>
      <c r="T426" s="398"/>
      <c r="U426" s="39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02"/>
      <c r="E427" s="402"/>
      <c r="F427" s="402"/>
      <c r="G427" s="127"/>
      <c r="H427" s="39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98"/>
      <c r="P427" s="398"/>
      <c r="Q427" s="398"/>
      <c r="R427" s="398"/>
      <c r="S427" s="398"/>
      <c r="T427" s="398"/>
      <c r="U427" s="39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9" t="s">
        <v>216</v>
      </c>
      <c r="B428" s="619"/>
      <c r="C428" s="39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89" t="s">
        <v>217</v>
      </c>
      <c r="C429" s="125" t="s">
        <v>179</v>
      </c>
      <c r="D429" s="402">
        <v>5.03</v>
      </c>
      <c r="E429" s="402"/>
      <c r="F429" s="402"/>
      <c r="G429" s="127"/>
      <c r="H429" s="39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98"/>
      <c r="P429" s="398"/>
      <c r="Q429" s="398"/>
      <c r="R429" s="398"/>
      <c r="S429" s="398"/>
      <c r="T429" s="398"/>
      <c r="U429" s="39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89" t="s">
        <v>217</v>
      </c>
      <c r="C430" s="125" t="s">
        <v>186</v>
      </c>
      <c r="D430" s="402">
        <v>5.03</v>
      </c>
      <c r="E430" s="402"/>
      <c r="F430" s="402"/>
      <c r="G430" s="127"/>
      <c r="H430" s="39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98"/>
      <c r="P430" s="398"/>
      <c r="Q430" s="398"/>
      <c r="R430" s="398"/>
      <c r="S430" s="398"/>
      <c r="T430" s="398"/>
      <c r="U430" s="39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89" t="s">
        <v>217</v>
      </c>
      <c r="C431" s="125" t="s">
        <v>204</v>
      </c>
      <c r="D431" s="402">
        <v>5.03</v>
      </c>
      <c r="E431" s="402"/>
      <c r="F431" s="402"/>
      <c r="G431" s="127"/>
      <c r="H431" s="39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98"/>
      <c r="P431" s="398"/>
      <c r="Q431" s="398"/>
      <c r="R431" s="398"/>
      <c r="S431" s="398"/>
      <c r="T431" s="398"/>
      <c r="U431" s="39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02">
        <v>5.03</v>
      </c>
      <c r="E432" s="402"/>
      <c r="F432" s="402"/>
      <c r="G432" s="127"/>
      <c r="H432" s="39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98"/>
      <c r="P432" s="398"/>
      <c r="Q432" s="398"/>
      <c r="R432" s="398"/>
      <c r="S432" s="398"/>
      <c r="T432" s="398"/>
      <c r="U432" s="39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02">
        <v>5.03</v>
      </c>
      <c r="E433" s="402"/>
      <c r="F433" s="402"/>
      <c r="G433" s="127"/>
      <c r="H433" s="39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98"/>
      <c r="P433" s="398"/>
      <c r="Q433" s="398"/>
      <c r="R433" s="398"/>
      <c r="S433" s="398"/>
      <c r="T433" s="398"/>
      <c r="U433" s="39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02">
        <v>5.03</v>
      </c>
      <c r="E434" s="402"/>
      <c r="F434" s="402"/>
      <c r="G434" s="127"/>
      <c r="H434" s="39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98"/>
      <c r="P434" s="398"/>
      <c r="Q434" s="398"/>
      <c r="R434" s="398"/>
      <c r="S434" s="398"/>
      <c r="T434" s="398"/>
      <c r="U434" s="39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02">
        <v>5.03</v>
      </c>
      <c r="E435" s="402"/>
      <c r="F435" s="402"/>
      <c r="G435" s="127"/>
      <c r="H435" s="39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98"/>
      <c r="P435" s="398"/>
      <c r="Q435" s="398"/>
      <c r="R435" s="398"/>
      <c r="S435" s="398"/>
      <c r="T435" s="398"/>
      <c r="U435" s="39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02">
        <v>5.03</v>
      </c>
      <c r="E436" s="402"/>
      <c r="F436" s="402"/>
      <c r="G436" s="127"/>
      <c r="H436" s="39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98"/>
      <c r="P436" s="398"/>
      <c r="Q436" s="398"/>
      <c r="R436" s="398"/>
      <c r="S436" s="398"/>
      <c r="T436" s="398"/>
      <c r="U436" s="39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02">
        <v>5.03</v>
      </c>
      <c r="E437" s="402"/>
      <c r="F437" s="402"/>
      <c r="G437" s="146"/>
      <c r="H437" s="39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98"/>
      <c r="P437" s="398"/>
      <c r="Q437" s="398"/>
      <c r="R437" s="398"/>
      <c r="S437" s="398"/>
      <c r="T437" s="398"/>
      <c r="U437" s="39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02">
        <v>5.03</v>
      </c>
      <c r="E438" s="402"/>
      <c r="F438" s="402"/>
      <c r="G438" s="127"/>
      <c r="H438" s="39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98"/>
      <c r="P438" s="398"/>
      <c r="Q438" s="398"/>
      <c r="R438" s="398"/>
      <c r="S438" s="398"/>
      <c r="T438" s="398"/>
      <c r="U438" s="39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02">
        <v>5.03</v>
      </c>
      <c r="E439" s="402"/>
      <c r="F439" s="402"/>
      <c r="G439" s="127"/>
      <c r="H439" s="39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98"/>
      <c r="P439" s="398"/>
      <c r="Q439" s="398"/>
      <c r="R439" s="398"/>
      <c r="S439" s="398"/>
      <c r="T439" s="398"/>
      <c r="U439" s="39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02">
        <v>5.03</v>
      </c>
      <c r="E440" s="402"/>
      <c r="F440" s="402"/>
      <c r="G440" s="127"/>
      <c r="H440" s="39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98"/>
      <c r="P440" s="398"/>
      <c r="Q440" s="398"/>
      <c r="R440" s="398"/>
      <c r="S440" s="398"/>
      <c r="T440" s="398"/>
      <c r="U440" s="39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02">
        <v>5.03</v>
      </c>
      <c r="E441" s="402"/>
      <c r="F441" s="402"/>
      <c r="G441" s="127"/>
      <c r="H441" s="39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98"/>
      <c r="P441" s="398"/>
      <c r="Q441" s="398"/>
      <c r="R441" s="398"/>
      <c r="S441" s="398"/>
      <c r="T441" s="398"/>
      <c r="U441" s="39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02">
        <v>5.03</v>
      </c>
      <c r="E442" s="402"/>
      <c r="F442" s="402"/>
      <c r="G442" s="127"/>
      <c r="H442" s="39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98"/>
      <c r="P442" s="398"/>
      <c r="Q442" s="398"/>
      <c r="R442" s="398"/>
      <c r="S442" s="398"/>
      <c r="T442" s="398"/>
      <c r="U442" s="39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02">
        <v>5.03</v>
      </c>
      <c r="E443" s="402"/>
      <c r="F443" s="402"/>
      <c r="G443" s="127"/>
      <c r="H443" s="39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98"/>
      <c r="P443" s="398"/>
      <c r="Q443" s="398"/>
      <c r="R443" s="398"/>
      <c r="S443" s="398"/>
      <c r="T443" s="398"/>
      <c r="U443" s="39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02">
        <v>5.03</v>
      </c>
      <c r="E444" s="402"/>
      <c r="F444" s="402"/>
      <c r="G444" s="127"/>
      <c r="H444" s="39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98"/>
      <c r="P444" s="398"/>
      <c r="Q444" s="398"/>
      <c r="R444" s="398"/>
      <c r="S444" s="398"/>
      <c r="T444" s="398"/>
      <c r="U444" s="39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89" t="s">
        <v>222</v>
      </c>
      <c r="C445" s="125" t="s">
        <v>181</v>
      </c>
      <c r="D445" s="402">
        <v>9.36</v>
      </c>
      <c r="E445" s="402"/>
      <c r="F445" s="402"/>
      <c r="G445" s="127"/>
      <c r="H445" s="39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98"/>
      <c r="P445" s="398"/>
      <c r="Q445" s="398"/>
      <c r="R445" s="398"/>
      <c r="S445" s="398"/>
      <c r="T445" s="398"/>
      <c r="U445" s="39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89" t="s">
        <v>222</v>
      </c>
      <c r="C446" s="125" t="s">
        <v>179</v>
      </c>
      <c r="D446" s="402">
        <v>9.36</v>
      </c>
      <c r="E446" s="402"/>
      <c r="F446" s="402"/>
      <c r="G446" s="127"/>
      <c r="H446" s="39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98"/>
      <c r="P446" s="398"/>
      <c r="Q446" s="398"/>
      <c r="R446" s="398"/>
      <c r="S446" s="398"/>
      <c r="T446" s="398"/>
      <c r="U446" s="39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89" t="s">
        <v>222</v>
      </c>
      <c r="C447" s="125" t="s">
        <v>221</v>
      </c>
      <c r="D447" s="402">
        <v>9.36</v>
      </c>
      <c r="E447" s="402"/>
      <c r="F447" s="402"/>
      <c r="G447" s="127"/>
      <c r="H447" s="39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98"/>
      <c r="P447" s="398"/>
      <c r="Q447" s="398"/>
      <c r="R447" s="398"/>
      <c r="S447" s="398"/>
      <c r="T447" s="398"/>
      <c r="U447" s="39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89" t="s">
        <v>222</v>
      </c>
      <c r="C448" s="125" t="s">
        <v>186</v>
      </c>
      <c r="D448" s="402">
        <v>9.36</v>
      </c>
      <c r="E448" s="402"/>
      <c r="F448" s="402"/>
      <c r="G448" s="127"/>
      <c r="H448" s="39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98"/>
      <c r="P448" s="398"/>
      <c r="Q448" s="398"/>
      <c r="R448" s="398"/>
      <c r="S448" s="398"/>
      <c r="T448" s="398"/>
      <c r="U448" s="39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89" t="s">
        <v>393</v>
      </c>
      <c r="C449" s="177" t="s">
        <v>395</v>
      </c>
      <c r="D449" s="402">
        <v>5</v>
      </c>
      <c r="E449" s="402"/>
      <c r="F449" s="402"/>
      <c r="G449" s="127"/>
      <c r="H449" s="39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98"/>
      <c r="P449" s="398"/>
      <c r="Q449" s="398"/>
      <c r="R449" s="398"/>
      <c r="S449" s="398"/>
      <c r="T449" s="398"/>
      <c r="U449" s="39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89" t="s">
        <v>393</v>
      </c>
      <c r="C450" s="177" t="s">
        <v>402</v>
      </c>
      <c r="D450" s="402">
        <v>5</v>
      </c>
      <c r="E450" s="402"/>
      <c r="F450" s="402"/>
      <c r="G450" s="127"/>
      <c r="H450" s="39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98"/>
      <c r="P450" s="398"/>
      <c r="Q450" s="398"/>
      <c r="R450" s="398"/>
      <c r="S450" s="398"/>
      <c r="T450" s="398"/>
      <c r="U450" s="39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89" t="s">
        <v>404</v>
      </c>
      <c r="C451" s="177" t="s">
        <v>405</v>
      </c>
      <c r="D451" s="402">
        <v>5</v>
      </c>
      <c r="E451" s="402"/>
      <c r="F451" s="402"/>
      <c r="G451" s="127"/>
      <c r="H451" s="39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98"/>
      <c r="P451" s="398"/>
      <c r="Q451" s="398"/>
      <c r="R451" s="398"/>
      <c r="S451" s="398"/>
      <c r="T451" s="398"/>
      <c r="U451" s="39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89" t="s">
        <v>342</v>
      </c>
      <c r="C452" s="177" t="s">
        <v>372</v>
      </c>
      <c r="D452" s="402">
        <v>5</v>
      </c>
      <c r="E452" s="402"/>
      <c r="F452" s="402"/>
      <c r="G452" s="127"/>
      <c r="H452" s="39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98"/>
      <c r="P452" s="398"/>
      <c r="Q452" s="398"/>
      <c r="R452" s="398"/>
      <c r="S452" s="398"/>
      <c r="T452" s="398"/>
      <c r="U452" s="39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89" t="s">
        <v>343</v>
      </c>
      <c r="C453" s="125" t="s">
        <v>345</v>
      </c>
      <c r="D453" s="402">
        <v>5</v>
      </c>
      <c r="E453" s="402"/>
      <c r="F453" s="402"/>
      <c r="G453" s="127"/>
      <c r="H453" s="39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98"/>
      <c r="P453" s="398"/>
      <c r="Q453" s="398"/>
      <c r="R453" s="398"/>
      <c r="S453" s="398"/>
      <c r="T453" s="398"/>
      <c r="U453" s="39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89" t="s">
        <v>343</v>
      </c>
      <c r="C454" s="125" t="s">
        <v>347</v>
      </c>
      <c r="D454" s="402">
        <v>5</v>
      </c>
      <c r="E454" s="402"/>
      <c r="F454" s="402"/>
      <c r="G454" s="127"/>
      <c r="H454" s="39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98"/>
      <c r="P454" s="398"/>
      <c r="Q454" s="398"/>
      <c r="R454" s="398"/>
      <c r="S454" s="398"/>
      <c r="T454" s="398"/>
      <c r="U454" s="39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02">
        <v>5.0599999999999996</v>
      </c>
      <c r="E455" s="402"/>
      <c r="F455" s="402"/>
      <c r="G455" s="127"/>
      <c r="H455" s="39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98"/>
      <c r="P455" s="398"/>
      <c r="Q455" s="398"/>
      <c r="R455" s="398"/>
      <c r="S455" s="398"/>
      <c r="T455" s="398"/>
      <c r="U455" s="39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02">
        <v>5.0599999999999996</v>
      </c>
      <c r="E456" s="402"/>
      <c r="F456" s="402"/>
      <c r="G456" s="127"/>
      <c r="H456" s="39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98"/>
      <c r="P456" s="398"/>
      <c r="Q456" s="398"/>
      <c r="R456" s="398"/>
      <c r="S456" s="398"/>
      <c r="T456" s="398"/>
      <c r="U456" s="39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02"/>
      <c r="E457" s="402"/>
      <c r="F457" s="402"/>
      <c r="G457" s="127"/>
      <c r="H457" s="39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98"/>
      <c r="P457" s="398"/>
      <c r="Q457" s="398"/>
      <c r="R457" s="398"/>
      <c r="S457" s="398"/>
      <c r="T457" s="398"/>
      <c r="U457" s="39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02"/>
      <c r="E458" s="402"/>
      <c r="F458" s="402"/>
      <c r="G458" s="127"/>
      <c r="H458" s="39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98"/>
      <c r="P458" s="398"/>
      <c r="Q458" s="398"/>
      <c r="R458" s="398"/>
      <c r="S458" s="398"/>
      <c r="T458" s="398"/>
      <c r="U458" s="39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02"/>
      <c r="E459" s="402"/>
      <c r="F459" s="402"/>
      <c r="G459" s="127"/>
      <c r="H459" s="39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98"/>
      <c r="P459" s="398"/>
      <c r="Q459" s="398"/>
      <c r="R459" s="398"/>
      <c r="S459" s="398"/>
      <c r="T459" s="398"/>
      <c r="U459" s="39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02">
        <v>5.07</v>
      </c>
      <c r="E460" s="402"/>
      <c r="F460" s="402"/>
      <c r="G460" s="127"/>
      <c r="H460" s="39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98"/>
      <c r="P460" s="398"/>
      <c r="Q460" s="398"/>
      <c r="R460" s="398"/>
      <c r="S460" s="398"/>
      <c r="T460" s="398"/>
      <c r="U460" s="39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02">
        <v>5.07</v>
      </c>
      <c r="E461" s="402"/>
      <c r="F461" s="402"/>
      <c r="G461" s="127"/>
      <c r="H461" s="39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98"/>
      <c r="P461" s="398"/>
      <c r="Q461" s="398"/>
      <c r="R461" s="398"/>
      <c r="S461" s="398"/>
      <c r="T461" s="398"/>
      <c r="U461" s="39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02">
        <v>5.0599999999999996</v>
      </c>
      <c r="E462" s="402"/>
      <c r="F462" s="401"/>
      <c r="G462" s="127"/>
      <c r="H462" s="390">
        <f>D462*G462</f>
        <v>0</v>
      </c>
      <c r="I462" s="128"/>
      <c r="J462" s="129" t="str">
        <f t="array" ref="J462">IF(ISERROR(G462/I462),"",G462/I462)</f>
        <v/>
      </c>
      <c r="K462" s="39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98"/>
      <c r="P462" s="398"/>
      <c r="Q462" s="398"/>
      <c r="R462" s="398"/>
      <c r="S462" s="398"/>
      <c r="T462" s="398"/>
      <c r="U462" s="39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11" t="s">
        <v>224</v>
      </c>
      <c r="B463" s="612"/>
      <c r="C463" s="39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02">
        <v>5.03</v>
      </c>
      <c r="E464" s="402"/>
      <c r="F464" s="402"/>
      <c r="G464" s="127"/>
      <c r="H464" s="39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98"/>
      <c r="P464" s="398"/>
      <c r="Q464" s="398"/>
      <c r="R464" s="398"/>
      <c r="S464" s="398"/>
      <c r="T464" s="398"/>
      <c r="U464" s="39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02">
        <v>5.03</v>
      </c>
      <c r="E465" s="402"/>
      <c r="F465" s="402"/>
      <c r="G465" s="127"/>
      <c r="H465" s="39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98"/>
      <c r="P465" s="398"/>
      <c r="Q465" s="398"/>
      <c r="R465" s="398"/>
      <c r="S465" s="398"/>
      <c r="T465" s="398"/>
      <c r="U465" s="39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02">
        <v>5.04</v>
      </c>
      <c r="E466" s="402"/>
      <c r="F466" s="402"/>
      <c r="G466" s="127"/>
      <c r="H466" s="39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98"/>
      <c r="P466" s="398"/>
      <c r="Q466" s="398"/>
      <c r="R466" s="398"/>
      <c r="S466" s="398"/>
      <c r="T466" s="398"/>
      <c r="U466" s="39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02">
        <v>5.03</v>
      </c>
      <c r="E467" s="402"/>
      <c r="F467" s="402"/>
      <c r="G467" s="127"/>
      <c r="H467" s="39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98"/>
      <c r="P467" s="398"/>
      <c r="Q467" s="398"/>
      <c r="R467" s="398"/>
      <c r="S467" s="398"/>
      <c r="T467" s="398"/>
      <c r="U467" s="39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95" t="s">
        <v>203</v>
      </c>
      <c r="D468" s="402">
        <v>5.03</v>
      </c>
      <c r="E468" s="402"/>
      <c r="F468" s="402"/>
      <c r="G468" s="127"/>
      <c r="H468" s="39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98"/>
      <c r="P468" s="398"/>
      <c r="Q468" s="398"/>
      <c r="R468" s="398"/>
      <c r="S468" s="398"/>
      <c r="T468" s="398"/>
      <c r="U468" s="39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02">
        <v>5.03</v>
      </c>
      <c r="E469" s="402"/>
      <c r="F469" s="402"/>
      <c r="G469" s="127"/>
      <c r="H469" s="39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98"/>
      <c r="P469" s="398"/>
      <c r="Q469" s="398"/>
      <c r="R469" s="398"/>
      <c r="S469" s="398"/>
      <c r="T469" s="398"/>
      <c r="U469" s="39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02">
        <v>5.03</v>
      </c>
      <c r="E470" s="402"/>
      <c r="F470" s="402"/>
      <c r="G470" s="127"/>
      <c r="H470" s="39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98"/>
      <c r="P470" s="398"/>
      <c r="Q470" s="398"/>
      <c r="R470" s="398"/>
      <c r="S470" s="398"/>
      <c r="T470" s="398"/>
      <c r="U470" s="39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95" t="s">
        <v>228</v>
      </c>
      <c r="D471" s="402">
        <v>5.03</v>
      </c>
      <c r="E471" s="402"/>
      <c r="F471" s="402"/>
      <c r="G471" s="127"/>
      <c r="H471" s="39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98"/>
      <c r="P471" s="398"/>
      <c r="Q471" s="398"/>
      <c r="R471" s="398"/>
      <c r="S471" s="398"/>
      <c r="T471" s="398"/>
      <c r="U471" s="39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95" t="s">
        <v>212</v>
      </c>
      <c r="D472" s="402">
        <v>5.03</v>
      </c>
      <c r="E472" s="402"/>
      <c r="F472" s="402"/>
      <c r="G472" s="127"/>
      <c r="H472" s="39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98"/>
      <c r="P472" s="398"/>
      <c r="Q472" s="398"/>
      <c r="R472" s="398"/>
      <c r="S472" s="398"/>
      <c r="T472" s="398"/>
      <c r="U472" s="39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95" t="s">
        <v>203</v>
      </c>
      <c r="D473" s="402">
        <v>5.03</v>
      </c>
      <c r="E473" s="402"/>
      <c r="F473" s="402"/>
      <c r="G473" s="127"/>
      <c r="H473" s="39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98"/>
      <c r="P473" s="398"/>
      <c r="Q473" s="398"/>
      <c r="R473" s="398"/>
      <c r="S473" s="398"/>
      <c r="T473" s="398"/>
      <c r="U473" s="39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95" t="s">
        <v>186</v>
      </c>
      <c r="D474" s="402">
        <v>5.03</v>
      </c>
      <c r="E474" s="402"/>
      <c r="F474" s="402"/>
      <c r="G474" s="127"/>
      <c r="H474" s="39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98"/>
      <c r="P474" s="398"/>
      <c r="Q474" s="398"/>
      <c r="R474" s="398"/>
      <c r="S474" s="398"/>
      <c r="T474" s="398"/>
      <c r="U474" s="39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95" t="s">
        <v>228</v>
      </c>
      <c r="D475" s="402">
        <v>5.03</v>
      </c>
      <c r="E475" s="402"/>
      <c r="F475" s="402"/>
      <c r="G475" s="127"/>
      <c r="H475" s="39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98"/>
      <c r="P475" s="398"/>
      <c r="Q475" s="398"/>
      <c r="R475" s="398"/>
      <c r="S475" s="398"/>
      <c r="T475" s="398"/>
      <c r="U475" s="39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95" t="s">
        <v>199</v>
      </c>
      <c r="D476" s="402">
        <v>5.03</v>
      </c>
      <c r="E476" s="402"/>
      <c r="F476" s="402"/>
      <c r="G476" s="127"/>
      <c r="H476" s="39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98"/>
      <c r="P476" s="398"/>
      <c r="Q476" s="398"/>
      <c r="R476" s="398"/>
      <c r="S476" s="398"/>
      <c r="T476" s="398"/>
      <c r="U476" s="39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02">
        <v>5.0599999999999996</v>
      </c>
      <c r="E477" s="402"/>
      <c r="F477" s="402"/>
      <c r="G477" s="127"/>
      <c r="H477" s="39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98"/>
      <c r="P477" s="398"/>
      <c r="Q477" s="398"/>
      <c r="R477" s="398"/>
      <c r="S477" s="398"/>
      <c r="T477" s="398"/>
      <c r="U477" s="39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02">
        <v>5.0599999999999996</v>
      </c>
      <c r="E478" s="402"/>
      <c r="F478" s="402"/>
      <c r="G478" s="127"/>
      <c r="H478" s="39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98"/>
      <c r="P478" s="398"/>
      <c r="Q478" s="398"/>
      <c r="R478" s="398"/>
      <c r="S478" s="398"/>
      <c r="T478" s="398"/>
      <c r="U478" s="39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11" t="s">
        <v>231</v>
      </c>
      <c r="B479" s="612"/>
      <c r="C479" s="39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02">
        <v>5.04</v>
      </c>
      <c r="E480" s="402"/>
      <c r="F480" s="402"/>
      <c r="G480" s="127"/>
      <c r="H480" s="39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98"/>
      <c r="P480" s="398"/>
      <c r="Q480" s="398"/>
      <c r="R480" s="398"/>
      <c r="S480" s="398"/>
      <c r="T480" s="398"/>
      <c r="U480" s="39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02">
        <v>5.04</v>
      </c>
      <c r="E481" s="402"/>
      <c r="F481" s="402"/>
      <c r="G481" s="127"/>
      <c r="H481" s="39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98"/>
      <c r="P481" s="398"/>
      <c r="Q481" s="398"/>
      <c r="R481" s="398"/>
      <c r="S481" s="398"/>
      <c r="T481" s="398"/>
      <c r="U481" s="39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02">
        <v>5.04</v>
      </c>
      <c r="E482" s="402"/>
      <c r="F482" s="402"/>
      <c r="G482" s="127"/>
      <c r="H482" s="39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98"/>
      <c r="P482" s="398"/>
      <c r="Q482" s="398"/>
      <c r="R482" s="398"/>
      <c r="S482" s="398"/>
      <c r="T482" s="398"/>
      <c r="U482" s="39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02">
        <v>5.04</v>
      </c>
      <c r="E483" s="402"/>
      <c r="F483" s="402"/>
      <c r="G483" s="127"/>
      <c r="H483" s="39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98"/>
      <c r="P483" s="398"/>
      <c r="Q483" s="398"/>
      <c r="R483" s="398"/>
      <c r="S483" s="398"/>
      <c r="T483" s="398"/>
      <c r="U483" s="39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02">
        <v>5.04</v>
      </c>
      <c r="E484" s="402"/>
      <c r="F484" s="402"/>
      <c r="G484" s="127"/>
      <c r="H484" s="39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98"/>
      <c r="P484" s="398"/>
      <c r="Q484" s="398"/>
      <c r="R484" s="398"/>
      <c r="S484" s="398"/>
      <c r="T484" s="398"/>
      <c r="U484" s="39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02">
        <v>5.04</v>
      </c>
      <c r="E485" s="402"/>
      <c r="F485" s="402"/>
      <c r="G485" s="127"/>
      <c r="H485" s="39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98"/>
      <c r="P485" s="398"/>
      <c r="Q485" s="398"/>
      <c r="R485" s="398"/>
      <c r="S485" s="398"/>
      <c r="T485" s="398"/>
      <c r="U485" s="39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02">
        <v>5.04</v>
      </c>
      <c r="E486" s="402"/>
      <c r="F486" s="402"/>
      <c r="G486" s="127"/>
      <c r="H486" s="39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98"/>
      <c r="P486" s="398"/>
      <c r="Q486" s="398"/>
      <c r="R486" s="398"/>
      <c r="S486" s="398"/>
      <c r="T486" s="398"/>
      <c r="U486" s="39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02">
        <v>5.04</v>
      </c>
      <c r="E487" s="402"/>
      <c r="F487" s="402"/>
      <c r="G487" s="127"/>
      <c r="H487" s="39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98"/>
      <c r="P487" s="398"/>
      <c r="Q487" s="398"/>
      <c r="R487" s="398"/>
      <c r="S487" s="398"/>
      <c r="T487" s="398"/>
      <c r="U487" s="39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02">
        <v>5.04</v>
      </c>
      <c r="E488" s="402"/>
      <c r="F488" s="402"/>
      <c r="G488" s="127"/>
      <c r="H488" s="39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98"/>
      <c r="P488" s="398"/>
      <c r="Q488" s="398"/>
      <c r="R488" s="398"/>
      <c r="S488" s="398"/>
      <c r="T488" s="398"/>
      <c r="U488" s="39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02">
        <v>5.04</v>
      </c>
      <c r="E489" s="402"/>
      <c r="F489" s="402"/>
      <c r="G489" s="127"/>
      <c r="H489" s="39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98"/>
      <c r="P489" s="398"/>
      <c r="Q489" s="398"/>
      <c r="R489" s="398"/>
      <c r="S489" s="398"/>
      <c r="T489" s="398"/>
      <c r="U489" s="39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11" t="s">
        <v>234</v>
      </c>
      <c r="B490" s="612"/>
      <c r="C490" s="39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96"/>
      <c r="D491" s="402">
        <v>3.65</v>
      </c>
      <c r="E491" s="402"/>
      <c r="F491" s="401"/>
      <c r="G491" s="127"/>
      <c r="H491" s="390">
        <f t="shared" ref="H491:H505" si="127">D491*G491</f>
        <v>0</v>
      </c>
      <c r="I491" s="128"/>
      <c r="J491" s="129" t="str">
        <f t="array" ref="J491">IF(ISERROR(G491/I491),"",G491/I491)</f>
        <v/>
      </c>
      <c r="K491" s="39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98"/>
      <c r="P491" s="398"/>
      <c r="Q491" s="398"/>
      <c r="R491" s="398"/>
      <c r="S491" s="398"/>
      <c r="T491" s="398"/>
      <c r="U491" s="39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96"/>
      <c r="D492" s="402">
        <v>6.58</v>
      </c>
      <c r="E492" s="402"/>
      <c r="F492" s="402"/>
      <c r="G492" s="127"/>
      <c r="H492" s="39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98"/>
      <c r="P492" s="398"/>
      <c r="Q492" s="398"/>
      <c r="R492" s="398"/>
      <c r="S492" s="398"/>
      <c r="T492" s="398"/>
      <c r="U492" s="39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96"/>
      <c r="D493" s="402">
        <v>7.8</v>
      </c>
      <c r="E493" s="402"/>
      <c r="F493" s="402"/>
      <c r="G493" s="127"/>
      <c r="H493" s="39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98"/>
      <c r="P493" s="398"/>
      <c r="Q493" s="398"/>
      <c r="R493" s="398"/>
      <c r="S493" s="398"/>
      <c r="T493" s="398"/>
      <c r="U493" s="39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96"/>
      <c r="D494" s="402">
        <v>4.4000000000000004</v>
      </c>
      <c r="E494" s="402"/>
      <c r="F494" s="402"/>
      <c r="G494" s="127"/>
      <c r="H494" s="39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98"/>
      <c r="P494" s="398"/>
      <c r="Q494" s="398"/>
      <c r="R494" s="398"/>
      <c r="S494" s="398"/>
      <c r="T494" s="398"/>
      <c r="U494" s="39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02"/>
      <c r="E495" s="402"/>
      <c r="F495" s="402"/>
      <c r="G495" s="127"/>
      <c r="H495" s="390">
        <f t="shared" si="127"/>
        <v>0</v>
      </c>
      <c r="I495" s="128"/>
      <c r="J495" s="129"/>
      <c r="K495" s="130"/>
      <c r="L495" s="128"/>
      <c r="M495" s="108"/>
      <c r="N495" s="129"/>
      <c r="O495" s="398"/>
      <c r="P495" s="398"/>
      <c r="Q495" s="398"/>
      <c r="R495" s="398"/>
      <c r="S495" s="398"/>
      <c r="T495" s="398"/>
      <c r="U495" s="39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96"/>
      <c r="D496" s="402"/>
      <c r="E496" s="402"/>
      <c r="F496" s="402"/>
      <c r="G496" s="127"/>
      <c r="H496" s="39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98"/>
      <c r="P496" s="398"/>
      <c r="Q496" s="398"/>
      <c r="R496" s="398"/>
      <c r="S496" s="398"/>
      <c r="T496" s="398"/>
      <c r="U496" s="39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96" t="s">
        <v>239</v>
      </c>
      <c r="C497" s="396" t="s">
        <v>179</v>
      </c>
      <c r="D497" s="402">
        <v>6.04</v>
      </c>
      <c r="E497" s="402"/>
      <c r="F497" s="402"/>
      <c r="G497" s="127"/>
      <c r="H497" s="39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98"/>
      <c r="P497" s="398"/>
      <c r="Q497" s="398"/>
      <c r="R497" s="398"/>
      <c r="S497" s="398"/>
      <c r="T497" s="398"/>
      <c r="U497" s="39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96" t="s">
        <v>239</v>
      </c>
      <c r="C498" s="396" t="s">
        <v>186</v>
      </c>
      <c r="D498" s="402">
        <v>6.04</v>
      </c>
      <c r="E498" s="402"/>
      <c r="F498" s="402"/>
      <c r="G498" s="127"/>
      <c r="H498" s="39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98"/>
      <c r="P498" s="398"/>
      <c r="Q498" s="398"/>
      <c r="R498" s="398"/>
      <c r="S498" s="398"/>
      <c r="T498" s="398"/>
      <c r="U498" s="39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96" t="s">
        <v>440</v>
      </c>
      <c r="C499" s="396" t="s">
        <v>179</v>
      </c>
      <c r="D499" s="402"/>
      <c r="E499" s="402"/>
      <c r="F499" s="402"/>
      <c r="G499" s="127"/>
      <c r="H499" s="390">
        <f t="shared" si="127"/>
        <v>0</v>
      </c>
      <c r="I499" s="128"/>
      <c r="J499" s="129"/>
      <c r="K499" s="130"/>
      <c r="L499" s="128"/>
      <c r="M499" s="108"/>
      <c r="N499" s="129"/>
      <c r="O499" s="398"/>
      <c r="P499" s="398"/>
      <c r="Q499" s="398"/>
      <c r="R499" s="398"/>
      <c r="S499" s="398"/>
      <c r="T499" s="398"/>
      <c r="U499" s="39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96" t="s">
        <v>440</v>
      </c>
      <c r="C500" s="396" t="s">
        <v>186</v>
      </c>
      <c r="D500" s="402"/>
      <c r="E500" s="402"/>
      <c r="F500" s="402"/>
      <c r="G500" s="127"/>
      <c r="H500" s="390">
        <f t="shared" si="127"/>
        <v>0</v>
      </c>
      <c r="I500" s="128"/>
      <c r="J500" s="129"/>
      <c r="K500" s="130"/>
      <c r="L500" s="128"/>
      <c r="M500" s="108"/>
      <c r="N500" s="129"/>
      <c r="O500" s="398"/>
      <c r="P500" s="398"/>
      <c r="Q500" s="398"/>
      <c r="R500" s="398"/>
      <c r="S500" s="398"/>
      <c r="T500" s="398"/>
      <c r="U500" s="39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89" t="s">
        <v>240</v>
      </c>
      <c r="C501" s="125"/>
      <c r="D501" s="402">
        <v>7.3</v>
      </c>
      <c r="E501" s="402"/>
      <c r="F501" s="402"/>
      <c r="G501" s="127"/>
      <c r="H501" s="39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98"/>
      <c r="P501" s="398"/>
      <c r="Q501" s="398"/>
      <c r="R501" s="398"/>
      <c r="S501" s="398"/>
      <c r="T501" s="398"/>
      <c r="U501" s="39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89" t="s">
        <v>241</v>
      </c>
      <c r="C502" s="125"/>
      <c r="D502" s="402">
        <f>78*120/1000</f>
        <v>9.36</v>
      </c>
      <c r="E502" s="402"/>
      <c r="F502" s="402"/>
      <c r="G502" s="127"/>
      <c r="H502" s="390">
        <f t="shared" si="127"/>
        <v>0</v>
      </c>
      <c r="I502" s="128"/>
      <c r="J502" s="129"/>
      <c r="K502" s="130"/>
      <c r="L502" s="128"/>
      <c r="M502" s="108"/>
      <c r="N502" s="129"/>
      <c r="O502" s="398"/>
      <c r="P502" s="398"/>
      <c r="Q502" s="398"/>
      <c r="R502" s="398"/>
      <c r="S502" s="398"/>
      <c r="T502" s="398"/>
      <c r="U502" s="39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89" t="s">
        <v>242</v>
      </c>
      <c r="C503" s="125"/>
      <c r="D503" s="402">
        <v>4.5</v>
      </c>
      <c r="E503" s="402"/>
      <c r="F503" s="402"/>
      <c r="G503" s="127"/>
      <c r="H503" s="390">
        <f t="shared" si="127"/>
        <v>0</v>
      </c>
      <c r="I503" s="128"/>
      <c r="J503" s="129"/>
      <c r="K503" s="130"/>
      <c r="L503" s="128"/>
      <c r="M503" s="108"/>
      <c r="N503" s="129"/>
      <c r="O503" s="398"/>
      <c r="P503" s="398"/>
      <c r="Q503" s="398"/>
      <c r="R503" s="398"/>
      <c r="S503" s="398"/>
      <c r="T503" s="398"/>
      <c r="U503" s="39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89" t="s">
        <v>243</v>
      </c>
      <c r="C504" s="125"/>
      <c r="D504" s="402">
        <v>4.5</v>
      </c>
      <c r="E504" s="402"/>
      <c r="F504" s="402"/>
      <c r="G504" s="127"/>
      <c r="H504" s="390">
        <f t="shared" si="127"/>
        <v>0</v>
      </c>
      <c r="I504" s="128"/>
      <c r="J504" s="129"/>
      <c r="K504" s="130"/>
      <c r="L504" s="128"/>
      <c r="M504" s="108"/>
      <c r="N504" s="129"/>
      <c r="O504" s="398"/>
      <c r="P504" s="398"/>
      <c r="Q504" s="398"/>
      <c r="R504" s="398"/>
      <c r="S504" s="398"/>
      <c r="T504" s="398"/>
      <c r="U504" s="39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89"/>
      <c r="C505" s="125"/>
      <c r="D505" s="402"/>
      <c r="E505" s="402"/>
      <c r="F505" s="402"/>
      <c r="G505" s="127"/>
      <c r="H505" s="390">
        <f t="shared" si="127"/>
        <v>0</v>
      </c>
      <c r="I505" s="128"/>
      <c r="J505" s="129"/>
      <c r="K505" s="130"/>
      <c r="L505" s="128"/>
      <c r="M505" s="108"/>
      <c r="N505" s="129"/>
      <c r="O505" s="398"/>
      <c r="P505" s="398"/>
      <c r="Q505" s="398"/>
      <c r="R505" s="398"/>
      <c r="S505" s="398"/>
      <c r="T505" s="398"/>
      <c r="U505" s="39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11" t="s">
        <v>244</v>
      </c>
      <c r="B506" s="612"/>
      <c r="C506" s="39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13" t="s">
        <v>246</v>
      </c>
      <c r="B507" s="614"/>
      <c r="C507" s="614"/>
      <c r="D507" s="614"/>
      <c r="E507" s="614"/>
      <c r="F507" s="61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6" t="s">
        <v>471</v>
      </c>
      <c r="B508" s="392" t="s">
        <v>247</v>
      </c>
      <c r="C508" s="599" t="s">
        <v>248</v>
      </c>
      <c r="D508" s="600"/>
      <c r="E508" s="670" t="s">
        <v>249</v>
      </c>
      <c r="F508" s="670"/>
      <c r="G508" s="577" t="s">
        <v>250</v>
      </c>
      <c r="H508" s="577"/>
      <c r="I508" s="607" t="s">
        <v>251</v>
      </c>
      <c r="J508" s="607"/>
      <c r="K508" s="607" t="s">
        <v>252</v>
      </c>
      <c r="L508" s="607"/>
      <c r="M508" s="607" t="s">
        <v>253</v>
      </c>
      <c r="N508" s="607"/>
      <c r="O508" s="607" t="s">
        <v>254</v>
      </c>
      <c r="P508" s="577" t="s">
        <v>255</v>
      </c>
      <c r="Q508" s="577"/>
      <c r="R508" s="577" t="s">
        <v>252</v>
      </c>
      <c r="S508" s="577"/>
      <c r="T508" s="577" t="s">
        <v>256</v>
      </c>
      <c r="U508" s="577"/>
      <c r="V508" s="577" t="s">
        <v>257</v>
      </c>
      <c r="W508" s="577"/>
      <c r="X508" s="577" t="s">
        <v>252</v>
      </c>
      <c r="Y508" s="577"/>
      <c r="Z508" s="577" t="s">
        <v>256</v>
      </c>
      <c r="AA508" s="577"/>
    </row>
    <row r="509" spans="1:27" ht="20.100000000000001" hidden="1" customHeight="1">
      <c r="A509" s="617"/>
      <c r="B509" s="392" t="s">
        <v>258</v>
      </c>
      <c r="C509" s="599">
        <v>0</v>
      </c>
      <c r="D509" s="600"/>
      <c r="E509" s="670">
        <f>C509*11</f>
        <v>0</v>
      </c>
      <c r="F509" s="670"/>
      <c r="G509" s="577">
        <v>0</v>
      </c>
      <c r="H509" s="577"/>
      <c r="I509" s="610">
        <f>G509*11</f>
        <v>0</v>
      </c>
      <c r="J509" s="610"/>
      <c r="K509" s="610">
        <f>E509-I509</f>
        <v>0</v>
      </c>
      <c r="L509" s="610"/>
      <c r="M509" s="608" t="str">
        <f>IF(ISERROR(K509/E509),"",K509/E509)</f>
        <v/>
      </c>
      <c r="N509" s="608"/>
      <c r="O509" s="607"/>
      <c r="P509" s="577" t="s">
        <v>201</v>
      </c>
      <c r="Q509" s="577"/>
      <c r="R509" s="606">
        <f>SUM(O370:U370)</f>
        <v>0</v>
      </c>
      <c r="S509" s="606"/>
      <c r="T509" s="601" t="str">
        <f t="array" ref="T509">IF(ISERROR(R509/R516),"",R509/R516)</f>
        <v/>
      </c>
      <c r="U509" s="601"/>
      <c r="V509" s="577" t="s">
        <v>259</v>
      </c>
      <c r="W509" s="577"/>
      <c r="X509" s="604">
        <f>SUM(O370,O428,O463,O479,O490,O506)</f>
        <v>0</v>
      </c>
      <c r="Y509" s="604"/>
      <c r="Z509" s="601" t="str">
        <f t="array" ref="Z509">IF(ISERROR(X509/X516),"",X509/X516)</f>
        <v/>
      </c>
      <c r="AA509" s="601"/>
    </row>
    <row r="510" spans="1:27" ht="20.100000000000001" hidden="1" customHeight="1">
      <c r="A510" s="617"/>
      <c r="B510" s="392" t="s">
        <v>260</v>
      </c>
      <c r="C510" s="599">
        <v>0</v>
      </c>
      <c r="D510" s="600"/>
      <c r="E510" s="670">
        <f>C510*11</f>
        <v>0</v>
      </c>
      <c r="F510" s="670"/>
      <c r="G510" s="577">
        <v>0</v>
      </c>
      <c r="H510" s="577"/>
      <c r="I510" s="610">
        <f>G510*11</f>
        <v>0</v>
      </c>
      <c r="J510" s="610"/>
      <c r="K510" s="610">
        <f>E510-I510</f>
        <v>0</v>
      </c>
      <c r="L510" s="610"/>
      <c r="M510" s="608" t="str">
        <f>IF(ISERROR(K510/E510),"",K510/E510)</f>
        <v/>
      </c>
      <c r="N510" s="608"/>
      <c r="O510" s="607"/>
      <c r="P510" s="577" t="s">
        <v>216</v>
      </c>
      <c r="Q510" s="577"/>
      <c r="R510" s="606">
        <f>SUM(O428:U428)</f>
        <v>0</v>
      </c>
      <c r="S510" s="606"/>
      <c r="T510" s="601" t="str">
        <f>IF(ISERROR(R510/R516),"",R510/R516)</f>
        <v/>
      </c>
      <c r="U510" s="601"/>
      <c r="V510" s="577" t="s">
        <v>261</v>
      </c>
      <c r="W510" s="577"/>
      <c r="X510" s="604">
        <f>SUM(O371,O429,O464,O480,O491,O507)</f>
        <v>0</v>
      </c>
      <c r="Y510" s="604"/>
      <c r="Z510" s="601" t="str">
        <f>IF(ISERROR(X510/X516),"",X510/X516)</f>
        <v/>
      </c>
      <c r="AA510" s="601"/>
    </row>
    <row r="511" spans="1:27" ht="20.100000000000001" hidden="1" customHeight="1">
      <c r="A511" s="617"/>
      <c r="B511" s="392" t="s">
        <v>262</v>
      </c>
      <c r="C511" s="599">
        <v>0</v>
      </c>
      <c r="D511" s="600"/>
      <c r="E511" s="670">
        <f>C511*11</f>
        <v>0</v>
      </c>
      <c r="F511" s="670"/>
      <c r="G511" s="577">
        <v>0</v>
      </c>
      <c r="H511" s="577"/>
      <c r="I511" s="610">
        <f>G511*11</f>
        <v>0</v>
      </c>
      <c r="J511" s="610"/>
      <c r="K511" s="610">
        <f>E511-I511</f>
        <v>0</v>
      </c>
      <c r="L511" s="610"/>
      <c r="M511" s="608" t="str">
        <f>IF(ISERROR(K511/E511),"",K511/E511)</f>
        <v/>
      </c>
      <c r="N511" s="608"/>
      <c r="O511" s="607"/>
      <c r="P511" s="577" t="s">
        <v>224</v>
      </c>
      <c r="Q511" s="577"/>
      <c r="R511" s="606">
        <f>SUM(O463:U463)</f>
        <v>0</v>
      </c>
      <c r="S511" s="606"/>
      <c r="T511" s="601" t="str">
        <f>IF(ISERROR(R511/R516),"",R511/R516)</f>
        <v/>
      </c>
      <c r="U511" s="601"/>
      <c r="V511" s="577" t="s">
        <v>263</v>
      </c>
      <c r="W511" s="577"/>
      <c r="X511" s="604">
        <f>SUM(O373,O430,O465,O481,O492,O508)</f>
        <v>0</v>
      </c>
      <c r="Y511" s="604"/>
      <c r="Z511" s="601" t="str">
        <f>IF(ISERROR(X511/X516),"",X511/X516)</f>
        <v/>
      </c>
      <c r="AA511" s="601"/>
    </row>
    <row r="512" spans="1:27" ht="20.100000000000001" hidden="1" customHeight="1">
      <c r="A512" s="617"/>
      <c r="B512" s="392" t="s">
        <v>264</v>
      </c>
      <c r="C512" s="599">
        <v>1</v>
      </c>
      <c r="D512" s="600"/>
      <c r="E512" s="670">
        <f>C512*11</f>
        <v>11</v>
      </c>
      <c r="F512" s="670"/>
      <c r="G512" s="577">
        <v>1</v>
      </c>
      <c r="H512" s="577"/>
      <c r="I512" s="610">
        <f>G512*11</f>
        <v>11</v>
      </c>
      <c r="J512" s="610"/>
      <c r="K512" s="610">
        <f>E512-I512</f>
        <v>0</v>
      </c>
      <c r="L512" s="610"/>
      <c r="M512" s="608">
        <f>IF(ISERROR(K512/E512),"",K512/E512)</f>
        <v>0</v>
      </c>
      <c r="N512" s="608"/>
      <c r="O512" s="607"/>
      <c r="P512" s="577" t="s">
        <v>231</v>
      </c>
      <c r="Q512" s="577"/>
      <c r="R512" s="606">
        <f>SUM(O479:U479)</f>
        <v>0</v>
      </c>
      <c r="S512" s="606"/>
      <c r="T512" s="601" t="str">
        <f>IF(ISERROR(R512/R516),"",R512/R516)</f>
        <v/>
      </c>
      <c r="U512" s="601"/>
      <c r="V512" s="577" t="s">
        <v>265</v>
      </c>
      <c r="W512" s="577"/>
      <c r="X512" s="604">
        <f>SUM(O374,O431,O466,O482,O493,O509)</f>
        <v>0</v>
      </c>
      <c r="Y512" s="604"/>
      <c r="Z512" s="601" t="str">
        <f>IF(ISERROR(X512/X516),"",X512/X516)</f>
        <v/>
      </c>
      <c r="AA512" s="601"/>
    </row>
    <row r="513" spans="1:27" ht="20.100000000000001" hidden="1" customHeight="1">
      <c r="A513" s="618"/>
      <c r="B513" s="392" t="s">
        <v>266</v>
      </c>
      <c r="C513" s="609">
        <f>SUM(C509:D512)</f>
        <v>1</v>
      </c>
      <c r="D513" s="583"/>
      <c r="E513" s="670">
        <f>SUM(E509:F512)</f>
        <v>11</v>
      </c>
      <c r="F513" s="670"/>
      <c r="G513" s="577">
        <f>SUM(G509:H512)</f>
        <v>1</v>
      </c>
      <c r="H513" s="577"/>
      <c r="I513" s="610">
        <f>SUM(I509:J512)</f>
        <v>11</v>
      </c>
      <c r="J513" s="610"/>
      <c r="K513" s="610">
        <f>SUM(K509:L512)</f>
        <v>0</v>
      </c>
      <c r="L513" s="610"/>
      <c r="M513" s="608">
        <f>IF(ISERROR(K513/E513),"",K513/E513)</f>
        <v>0</v>
      </c>
      <c r="N513" s="608"/>
      <c r="O513" s="607"/>
      <c r="P513" s="577" t="s">
        <v>234</v>
      </c>
      <c r="Q513" s="577"/>
      <c r="R513" s="606">
        <f>SUM(O490:U490)</f>
        <v>0</v>
      </c>
      <c r="S513" s="606"/>
      <c r="T513" s="601" t="str">
        <f>IF(ISERROR(R513/R516),"",R513/R516)</f>
        <v/>
      </c>
      <c r="U513" s="601"/>
      <c r="V513" s="577" t="s">
        <v>267</v>
      </c>
      <c r="W513" s="577"/>
      <c r="X513" s="604">
        <f>SUM(O375,O432,O467,O483,O494,O510)</f>
        <v>0</v>
      </c>
      <c r="Y513" s="604"/>
      <c r="Z513" s="601" t="str">
        <f>IF(ISERROR(X513/X516),"",X513/X516)</f>
        <v/>
      </c>
      <c r="AA513" s="601"/>
    </row>
    <row r="514" spans="1:27" ht="20.100000000000001" hidden="1" customHeight="1">
      <c r="A514" s="261" t="s">
        <v>472</v>
      </c>
      <c r="B514" s="392">
        <f>G507</f>
        <v>0</v>
      </c>
      <c r="C514" s="587" t="s">
        <v>269</v>
      </c>
      <c r="D514" s="586"/>
      <c r="E514" s="669">
        <f>H507</f>
        <v>0</v>
      </c>
      <c r="F514" s="669"/>
      <c r="G514" s="577" t="s">
        <v>270</v>
      </c>
      <c r="H514" s="577"/>
      <c r="I514" s="605" t="str">
        <f>L507</f>
        <v/>
      </c>
      <c r="J514" s="605"/>
      <c r="K514" s="607" t="s">
        <v>271</v>
      </c>
      <c r="L514" s="607"/>
      <c r="M514" s="605" t="str">
        <f>J507</f>
        <v/>
      </c>
      <c r="N514" s="605"/>
      <c r="O514" s="607"/>
      <c r="P514" s="577" t="s">
        <v>244</v>
      </c>
      <c r="Q514" s="577"/>
      <c r="R514" s="606">
        <f>SUM(O506:U506)</f>
        <v>0</v>
      </c>
      <c r="S514" s="606"/>
      <c r="T514" s="601" t="str">
        <f>IF(ISERROR(R514/R516),"",R514/R516)</f>
        <v/>
      </c>
      <c r="U514" s="601"/>
      <c r="V514" s="577" t="s">
        <v>272</v>
      </c>
      <c r="W514" s="577"/>
      <c r="X514" s="604">
        <f>SUM(O376,O433,O468,O484,O495,O511)</f>
        <v>0</v>
      </c>
      <c r="Y514" s="604"/>
      <c r="Z514" s="601" t="str">
        <f>IF(ISERROR(X514/X516),"",X514/X516)</f>
        <v/>
      </c>
      <c r="AA514" s="601"/>
    </row>
    <row r="515" spans="1:27" ht="20.100000000000001" hidden="1" customHeight="1">
      <c r="A515" s="262" t="s">
        <v>473</v>
      </c>
      <c r="B515" s="392">
        <f>I507+C513</f>
        <v>1</v>
      </c>
      <c r="C515" s="584" t="s">
        <v>251</v>
      </c>
      <c r="D515" s="585"/>
      <c r="E515" s="669">
        <f>K507+I513</f>
        <v>11</v>
      </c>
      <c r="F515" s="669"/>
      <c r="G515" s="577" t="s">
        <v>274</v>
      </c>
      <c r="H515" s="577"/>
      <c r="I515" s="605">
        <f>B515-E515</f>
        <v>-10</v>
      </c>
      <c r="J515" s="605"/>
      <c r="K515" s="607" t="s">
        <v>275</v>
      </c>
      <c r="L515" s="607"/>
      <c r="M515" s="608">
        <f>IF(ISERROR(I515/E515),"",I515/E515)</f>
        <v>-0.90909090909090906</v>
      </c>
      <c r="N515" s="608"/>
      <c r="O515" s="607"/>
      <c r="P515" s="577" t="s">
        <v>245</v>
      </c>
      <c r="Q515" s="577"/>
      <c r="R515" s="606"/>
      <c r="S515" s="606"/>
      <c r="T515" s="601" t="str">
        <f>IF(ISERROR(R515/R516),"",R515/R516)</f>
        <v/>
      </c>
      <c r="U515" s="601"/>
      <c r="V515" s="577" t="s">
        <v>264</v>
      </c>
      <c r="W515" s="577"/>
      <c r="X515" s="604">
        <f>SUM(O377,O434,O469,O489,O496,O512)</f>
        <v>0</v>
      </c>
      <c r="Y515" s="604"/>
      <c r="Z515" s="601" t="str">
        <f>IF(ISERROR(X515/X516),"",X515/X516)</f>
        <v/>
      </c>
      <c r="AA515" s="601"/>
    </row>
    <row r="516" spans="1:27" ht="20.100000000000001" hidden="1" customHeight="1">
      <c r="A516" s="262" t="s">
        <v>474</v>
      </c>
      <c r="B516" s="392">
        <f>N507</f>
        <v>0</v>
      </c>
      <c r="C516" s="584" t="s">
        <v>277</v>
      </c>
      <c r="D516" s="585"/>
      <c r="E516" s="669">
        <f>IF(ISERROR(B516/B515),"",B516/B515)</f>
        <v>0</v>
      </c>
      <c r="F516" s="669"/>
      <c r="G516" s="577" t="s">
        <v>278</v>
      </c>
      <c r="H516" s="577"/>
      <c r="I516" s="607">
        <f>V507</f>
        <v>0</v>
      </c>
      <c r="J516" s="607"/>
      <c r="K516" s="607" t="s">
        <v>279</v>
      </c>
      <c r="L516" s="607"/>
      <c r="M516" s="608" t="str">
        <f t="array" ref="M516">IF(ISERROR(I516/B514),"",I516/B514)</f>
        <v/>
      </c>
      <c r="N516" s="608"/>
      <c r="O516" s="607"/>
      <c r="P516" s="577" t="s">
        <v>266</v>
      </c>
      <c r="Q516" s="577"/>
      <c r="R516" s="606">
        <f>SUM(R509:S515)</f>
        <v>0</v>
      </c>
      <c r="S516" s="606"/>
      <c r="T516" s="601"/>
      <c r="U516" s="601"/>
      <c r="V516" s="577" t="s">
        <v>266</v>
      </c>
      <c r="W516" s="577"/>
      <c r="X516" s="604">
        <f>SUM(X509:Y515)</f>
        <v>0</v>
      </c>
      <c r="Y516" s="604"/>
      <c r="Z516" s="601"/>
      <c r="AA516" s="60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03" t="str">
        <f>IF(ISERROR(#REF!/#REF!),"",#REF!/#REF!)</f>
        <v/>
      </c>
      <c r="H517" s="603"/>
      <c r="I517" s="603"/>
      <c r="J517" s="124"/>
      <c r="K517" s="151"/>
      <c r="L517" s="121"/>
      <c r="M517" s="121"/>
      <c r="N517" s="603" t="str">
        <f>IF(ISERROR(G517/#REF!),"",G517/#REF!)</f>
        <v/>
      </c>
      <c r="O517" s="603"/>
      <c r="P517" s="603"/>
      <c r="Q517" s="603"/>
      <c r="R517" s="603"/>
      <c r="S517" s="39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90" t="s">
        <v>268</v>
      </c>
      <c r="B519" s="590"/>
      <c r="C519" s="599">
        <f>SUM(B171,B342,B514)</f>
        <v>0</v>
      </c>
      <c r="D519" s="600"/>
      <c r="E519" s="669" t="s">
        <v>269</v>
      </c>
      <c r="F519" s="669"/>
      <c r="G519" s="602">
        <f>SUM(E171,E342,E514)</f>
        <v>0</v>
      </c>
      <c r="H519" s="602"/>
      <c r="I519" s="577" t="s">
        <v>270</v>
      </c>
      <c r="J519" s="590"/>
      <c r="K519" s="599">
        <f>IF(ISERROR(C519/G520),"",C519/G520)</f>
        <v>0</v>
      </c>
      <c r="L519" s="600"/>
      <c r="M519" s="577" t="s">
        <v>271</v>
      </c>
      <c r="N519" s="577"/>
      <c r="O519" s="578">
        <f t="array" ref="O519">IF(ISERROR(C519/C520),"",C519/C520)</f>
        <v>0</v>
      </c>
      <c r="P519" s="57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7" t="s">
        <v>273</v>
      </c>
      <c r="B520" s="577"/>
      <c r="C520" s="599">
        <f>SUM(B172,B343,B515)</f>
        <v>7</v>
      </c>
      <c r="D520" s="600"/>
      <c r="E520" s="669" t="s">
        <v>251</v>
      </c>
      <c r="F520" s="669"/>
      <c r="G520" s="602">
        <f>SUM(E172,E343,E515)</f>
        <v>82</v>
      </c>
      <c r="H520" s="602"/>
      <c r="I520" s="584" t="s">
        <v>274</v>
      </c>
      <c r="J520" s="585"/>
      <c r="K520" s="587">
        <f>C520-G520</f>
        <v>-75</v>
      </c>
      <c r="L520" s="586"/>
      <c r="M520" s="587" t="s">
        <v>275</v>
      </c>
      <c r="N520" s="586"/>
      <c r="O520" s="591">
        <f>IF(ISERROR(K520/C520),"",K520/C520)</f>
        <v>-10.714285714285714</v>
      </c>
      <c r="P520" s="59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4" t="s">
        <v>276</v>
      </c>
      <c r="B521" s="585"/>
      <c r="C521" s="599">
        <f>SUM(B173,B344,B516)</f>
        <v>0</v>
      </c>
      <c r="D521" s="600"/>
      <c r="E521" s="667" t="s">
        <v>277</v>
      </c>
      <c r="F521" s="668"/>
      <c r="G521" s="601">
        <f>IF(ISERROR(C521/C520),"",C521/C520)</f>
        <v>0</v>
      </c>
      <c r="H521" s="601"/>
      <c r="I521" s="577" t="s">
        <v>278</v>
      </c>
      <c r="J521" s="590"/>
      <c r="K521" s="602">
        <f>SUM(I173,I344,I516)</f>
        <v>0</v>
      </c>
      <c r="L521" s="602"/>
      <c r="M521" s="590" t="s">
        <v>279</v>
      </c>
      <c r="N521" s="590"/>
      <c r="O521" s="591" t="str">
        <f t="array" ref="O521">IF(ISERROR(K521/C519),"",K521/C519)</f>
        <v/>
      </c>
      <c r="P521" s="59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39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4" t="s">
        <v>298</v>
      </c>
      <c r="B523" s="585"/>
      <c r="C523" s="584" t="s">
        <v>299</v>
      </c>
      <c r="D523" s="585"/>
      <c r="E523" s="667" t="s">
        <v>256</v>
      </c>
      <c r="F523" s="668"/>
      <c r="G523" s="593" t="s">
        <v>254</v>
      </c>
      <c r="H523" s="594"/>
      <c r="I523" s="584" t="s">
        <v>255</v>
      </c>
      <c r="J523" s="586"/>
      <c r="K523" s="584" t="s">
        <v>300</v>
      </c>
      <c r="L523" s="585"/>
      <c r="M523" s="584" t="s">
        <v>256</v>
      </c>
      <c r="N523" s="585"/>
      <c r="O523" s="577" t="s">
        <v>257</v>
      </c>
      <c r="P523" s="577"/>
      <c r="Q523" s="584" t="s">
        <v>300</v>
      </c>
      <c r="R523" s="585"/>
      <c r="S523" s="584" t="s">
        <v>256</v>
      </c>
      <c r="T523" s="58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89" t="s">
        <v>201</v>
      </c>
      <c r="B524" s="585"/>
      <c r="C524" s="584">
        <f>SUM(G28,G199,G370)</f>
        <v>0</v>
      </c>
      <c r="D524" s="585"/>
      <c r="E524" s="667" t="str">
        <f>IF(ISERROR(C524/C530),"",C524/C530)</f>
        <v/>
      </c>
      <c r="F524" s="668"/>
      <c r="G524" s="595"/>
      <c r="H524" s="596"/>
      <c r="I524" s="582" t="s">
        <v>301</v>
      </c>
      <c r="J524" s="588"/>
      <c r="K524" s="587">
        <f t="shared" ref="K524:K529" si="130">SUM(R166,U337,U509)</f>
        <v>0</v>
      </c>
      <c r="L524" s="586"/>
      <c r="M524" s="580" t="str">
        <f t="array" ref="M524">IF(ISERROR(K524/K530),"",K524/K530)</f>
        <v/>
      </c>
      <c r="N524" s="581"/>
      <c r="O524" s="577" t="s">
        <v>259</v>
      </c>
      <c r="P524" s="577"/>
      <c r="Q524" s="578">
        <f t="shared" ref="Q524:Q529" si="131">SUM(X166,AA337,AA509)</f>
        <v>0</v>
      </c>
      <c r="R524" s="579"/>
      <c r="S524" s="580" t="str">
        <f t="array" ref="S524">IF(ISERROR(Q524/Q530),"",Q524/Q530)</f>
        <v/>
      </c>
      <c r="T524" s="58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89" t="s">
        <v>216</v>
      </c>
      <c r="B525" s="585"/>
      <c r="C525" s="584">
        <f>SUM(G86,G257,G428)</f>
        <v>0</v>
      </c>
      <c r="D525" s="585"/>
      <c r="E525" s="667" t="str">
        <f>IF(ISERROR(C525/C530),"",C525/C530)</f>
        <v/>
      </c>
      <c r="F525" s="668"/>
      <c r="G525" s="595"/>
      <c r="H525" s="596"/>
      <c r="I525" s="582" t="s">
        <v>302</v>
      </c>
      <c r="J525" s="588"/>
      <c r="K525" s="587">
        <f t="shared" si="130"/>
        <v>0</v>
      </c>
      <c r="L525" s="586"/>
      <c r="M525" s="580" t="str">
        <f>IF(ISERROR(K525/K530),"",K525/K530)</f>
        <v/>
      </c>
      <c r="N525" s="581"/>
      <c r="O525" s="577" t="s">
        <v>261</v>
      </c>
      <c r="P525" s="577"/>
      <c r="Q525" s="578">
        <f t="shared" si="131"/>
        <v>0</v>
      </c>
      <c r="R525" s="579"/>
      <c r="S525" s="580" t="str">
        <f>IF(ISERROR(Q525/Q530),"",Q525/Q530)</f>
        <v/>
      </c>
      <c r="T525" s="58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89" t="s">
        <v>224</v>
      </c>
      <c r="B526" s="585"/>
      <c r="C526" s="584">
        <f>SUM(G121,G292,G463)</f>
        <v>0</v>
      </c>
      <c r="D526" s="585"/>
      <c r="E526" s="667" t="str">
        <f>IF(ISERROR(C526/C530),"",C526/C530)</f>
        <v/>
      </c>
      <c r="F526" s="668"/>
      <c r="G526" s="595"/>
      <c r="H526" s="596"/>
      <c r="I526" s="582" t="s">
        <v>303</v>
      </c>
      <c r="J526" s="588"/>
      <c r="K526" s="587">
        <f t="shared" si="130"/>
        <v>0</v>
      </c>
      <c r="L526" s="586"/>
      <c r="M526" s="580" t="str">
        <f>IF(ISERROR(K526/K530),"",K526/K530)</f>
        <v/>
      </c>
      <c r="N526" s="581"/>
      <c r="O526" s="577" t="s">
        <v>263</v>
      </c>
      <c r="P526" s="577"/>
      <c r="Q526" s="578">
        <f t="shared" si="131"/>
        <v>0</v>
      </c>
      <c r="R526" s="579"/>
      <c r="S526" s="580" t="str">
        <f>IF(ISERROR(Q526/Q530),"",Q526/Q530)</f>
        <v/>
      </c>
      <c r="T526" s="58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89" t="s">
        <v>231</v>
      </c>
      <c r="B527" s="585"/>
      <c r="C527" s="584">
        <f>SUM(G137,G308,G479)</f>
        <v>0</v>
      </c>
      <c r="D527" s="585"/>
      <c r="E527" s="667" t="str">
        <f>IF(ISERROR(C527/C530),"",C527/C530)</f>
        <v/>
      </c>
      <c r="F527" s="668"/>
      <c r="G527" s="595"/>
      <c r="H527" s="596"/>
      <c r="I527" s="582" t="s">
        <v>304</v>
      </c>
      <c r="J527" s="588"/>
      <c r="K527" s="587">
        <f t="shared" si="130"/>
        <v>0</v>
      </c>
      <c r="L527" s="586"/>
      <c r="M527" s="580" t="str">
        <f>IF(ISERROR(K527/K530),"",K527/K530)</f>
        <v/>
      </c>
      <c r="N527" s="581"/>
      <c r="O527" s="577" t="s">
        <v>305</v>
      </c>
      <c r="P527" s="577"/>
      <c r="Q527" s="578">
        <f t="shared" si="131"/>
        <v>0</v>
      </c>
      <c r="R527" s="579"/>
      <c r="S527" s="580" t="str">
        <f>IF(ISERROR(Q527/Q530),"",Q527/Q530)</f>
        <v/>
      </c>
      <c r="T527" s="58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89" t="s">
        <v>234</v>
      </c>
      <c r="B528" s="585"/>
      <c r="C528" s="584">
        <f>SUM(G148,G319,G490)</f>
        <v>0</v>
      </c>
      <c r="D528" s="585"/>
      <c r="E528" s="667" t="str">
        <f>IF(ISERROR(C528/C530),"",C528/C530)</f>
        <v/>
      </c>
      <c r="F528" s="668"/>
      <c r="G528" s="595"/>
      <c r="H528" s="596"/>
      <c r="I528" s="582" t="s">
        <v>306</v>
      </c>
      <c r="J528" s="588"/>
      <c r="K528" s="587">
        <f t="shared" si="130"/>
        <v>0</v>
      </c>
      <c r="L528" s="586"/>
      <c r="M528" s="580" t="str">
        <f>IF(ISERROR(K528/K530),"",K528/K530)</f>
        <v/>
      </c>
      <c r="N528" s="581"/>
      <c r="O528" s="577" t="s">
        <v>267</v>
      </c>
      <c r="P528" s="577"/>
      <c r="Q528" s="578">
        <f t="shared" si="131"/>
        <v>0</v>
      </c>
      <c r="R528" s="579"/>
      <c r="S528" s="580" t="str">
        <f>IF(ISERROR(Q528/Q530),"",Q528/Q530)</f>
        <v/>
      </c>
      <c r="T528" s="58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89" t="s">
        <v>244</v>
      </c>
      <c r="B529" s="585"/>
      <c r="C529" s="584">
        <f>SUM(G163,G334,G506)</f>
        <v>0</v>
      </c>
      <c r="D529" s="585"/>
      <c r="E529" s="667" t="str">
        <f>IF(ISERROR(C529/C530),"",C529/C530)</f>
        <v/>
      </c>
      <c r="F529" s="668"/>
      <c r="G529" s="595"/>
      <c r="H529" s="596"/>
      <c r="I529" s="582" t="s">
        <v>307</v>
      </c>
      <c r="J529" s="588"/>
      <c r="K529" s="587">
        <f t="shared" si="130"/>
        <v>0</v>
      </c>
      <c r="L529" s="586"/>
      <c r="M529" s="580" t="str">
        <f>IF(ISERROR(K529/K530),"",K529/K530)</f>
        <v/>
      </c>
      <c r="N529" s="581"/>
      <c r="O529" s="577" t="s">
        <v>272</v>
      </c>
      <c r="P529" s="577"/>
      <c r="Q529" s="578">
        <f t="shared" si="131"/>
        <v>0</v>
      </c>
      <c r="R529" s="579"/>
      <c r="S529" s="580" t="str">
        <f>IF(ISERROR(Q529/Q530),"",Q529/Q530)</f>
        <v/>
      </c>
      <c r="T529" s="58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4" t="s">
        <v>266</v>
      </c>
      <c r="B530" s="585"/>
      <c r="C530" s="584">
        <f>SUM(C524:C529)</f>
        <v>0</v>
      </c>
      <c r="D530" s="585"/>
      <c r="E530" s="667">
        <f>SUM(E524:F529)</f>
        <v>0</v>
      </c>
      <c r="F530" s="668"/>
      <c r="G530" s="597"/>
      <c r="H530" s="598"/>
      <c r="I530" s="584" t="s">
        <v>266</v>
      </c>
      <c r="J530" s="586"/>
      <c r="K530" s="587">
        <f>SUM(R173,U344,U516)</f>
        <v>0</v>
      </c>
      <c r="L530" s="586"/>
      <c r="M530" s="580"/>
      <c r="N530" s="581"/>
      <c r="O530" s="577" t="s">
        <v>266</v>
      </c>
      <c r="P530" s="577"/>
      <c r="Q530" s="578">
        <f>SUM(Q524:R529)</f>
        <v>0</v>
      </c>
      <c r="R530" s="579"/>
      <c r="S530" s="580">
        <f>SUM(S524:T529)</f>
        <v>0</v>
      </c>
      <c r="T530" s="58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82" t="s">
        <v>308</v>
      </c>
      <c r="B532" s="583"/>
      <c r="C532" s="396" t="s">
        <v>309</v>
      </c>
      <c r="D532" s="396" t="s">
        <v>310</v>
      </c>
      <c r="E532" s="401" t="s">
        <v>311</v>
      </c>
      <c r="F532" s="401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9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90" t="s">
        <v>322</v>
      </c>
      <c r="Q532" s="128" t="s">
        <v>323</v>
      </c>
      <c r="R532" s="108" t="s">
        <v>324</v>
      </c>
      <c r="S532" s="396" t="s">
        <v>325</v>
      </c>
      <c r="T532" s="39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73" t="s">
        <v>327</v>
      </c>
      <c r="B533" s="574"/>
      <c r="C533" s="401">
        <f>D533+E533+F533-G533-O533-P533</f>
        <v>0</v>
      </c>
      <c r="D533" s="401"/>
      <c r="E533" s="401"/>
      <c r="F533" s="401"/>
      <c r="G533" s="106"/>
      <c r="H533" s="401"/>
      <c r="I533" s="401"/>
      <c r="J533" s="401">
        <f>C533-H533-I533</f>
        <v>0</v>
      </c>
      <c r="K533" s="401"/>
      <c r="L533" s="401"/>
      <c r="M533" s="401"/>
      <c r="N533" s="401"/>
      <c r="O533" s="401"/>
      <c r="P533" s="402"/>
      <c r="Q533" s="401">
        <f>J533-K533-L533</f>
        <v>0</v>
      </c>
      <c r="R533" s="108">
        <f>Q533*11-M533-N533</f>
        <v>0</v>
      </c>
      <c r="S533" s="397" t="str">
        <f t="array" ref="S533">IF(ISERROR(Q533/J533),"",Q533/J533)</f>
        <v/>
      </c>
      <c r="T533" s="39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573" t="s">
        <v>328</v>
      </c>
      <c r="B534" s="574"/>
      <c r="C534" s="401">
        <f>D534+E534+F534-G534-O534-P534</f>
        <v>0</v>
      </c>
      <c r="D534" s="109"/>
      <c r="E534" s="109"/>
      <c r="F534" s="109"/>
      <c r="G534" s="106"/>
      <c r="H534" s="401"/>
      <c r="I534" s="401"/>
      <c r="J534" s="401">
        <f>C534-H534-I534</f>
        <v>0</v>
      </c>
      <c r="K534" s="401"/>
      <c r="L534" s="401"/>
      <c r="M534" s="401"/>
      <c r="N534" s="401"/>
      <c r="O534" s="109"/>
      <c r="P534" s="110"/>
      <c r="Q534" s="401">
        <f>J534-K534-L534</f>
        <v>0</v>
      </c>
      <c r="R534" s="108">
        <f>Q534*11-M534-N534</f>
        <v>0</v>
      </c>
      <c r="S534" s="397" t="str">
        <f t="array" ref="S534">IF(ISERROR(Q534/J534),"",Q534/J534)</f>
        <v/>
      </c>
      <c r="T534" s="39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573" t="s">
        <v>329</v>
      </c>
      <c r="B535" s="574"/>
      <c r="C535" s="401">
        <f>D535+E535+F535-G535-O535-P535</f>
        <v>0</v>
      </c>
      <c r="D535" s="109"/>
      <c r="E535" s="109"/>
      <c r="F535" s="109"/>
      <c r="G535" s="106"/>
      <c r="H535" s="401"/>
      <c r="I535" s="401"/>
      <c r="J535" s="401">
        <f>C535-H535-I535</f>
        <v>0</v>
      </c>
      <c r="K535" s="401"/>
      <c r="L535" s="401"/>
      <c r="M535" s="401"/>
      <c r="N535" s="401"/>
      <c r="O535" s="109"/>
      <c r="P535" s="110"/>
      <c r="Q535" s="401">
        <f>J535-K535-L535</f>
        <v>0</v>
      </c>
      <c r="R535" s="108">
        <f>Q535*11-M535-N535</f>
        <v>0</v>
      </c>
      <c r="S535" s="397" t="str">
        <f t="array" ref="S535">IF(ISERROR(Q535/J535),"",Q535/J535)</f>
        <v/>
      </c>
      <c r="T535" s="39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575" t="s">
        <v>330</v>
      </c>
      <c r="B536" s="576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G159" sqref="G159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46" t="s">
        <v>413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</row>
    <row r="2" spans="1:27" ht="18.75">
      <c r="A2" s="647"/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48" t="s">
        <v>12</v>
      </c>
      <c r="B4" s="648" t="s">
        <v>25</v>
      </c>
      <c r="C4" s="648" t="s">
        <v>26</v>
      </c>
      <c r="D4" s="648" t="s">
        <v>27</v>
      </c>
      <c r="E4" s="654" t="s">
        <v>28</v>
      </c>
      <c r="F4" s="654" t="s">
        <v>29</v>
      </c>
      <c r="G4" s="644" t="s">
        <v>30</v>
      </c>
      <c r="H4" s="644"/>
      <c r="I4" s="648" t="s">
        <v>31</v>
      </c>
      <c r="J4" s="659" t="s">
        <v>32</v>
      </c>
      <c r="K4" s="662" t="s">
        <v>33</v>
      </c>
      <c r="L4" s="648" t="s">
        <v>34</v>
      </c>
      <c r="M4" s="665" t="s">
        <v>35</v>
      </c>
      <c r="N4" s="645" t="s">
        <v>36</v>
      </c>
      <c r="O4" s="644" t="s">
        <v>37</v>
      </c>
      <c r="P4" s="644"/>
      <c r="Q4" s="644"/>
      <c r="R4" s="644"/>
      <c r="S4" s="644"/>
      <c r="T4" s="644"/>
      <c r="U4" s="644"/>
      <c r="V4" s="644" t="s">
        <v>38</v>
      </c>
      <c r="W4" s="645" t="s">
        <v>39</v>
      </c>
      <c r="X4" s="644" t="s">
        <v>40</v>
      </c>
      <c r="Y4" s="644"/>
      <c r="Z4" s="644"/>
      <c r="AA4" s="644"/>
    </row>
    <row r="5" spans="1:27" s="104" customFormat="1" ht="15" customHeight="1">
      <c r="A5" s="649"/>
      <c r="B5" s="649"/>
      <c r="C5" s="649"/>
      <c r="D5" s="649"/>
      <c r="E5" s="655"/>
      <c r="F5" s="655"/>
      <c r="G5" s="644"/>
      <c r="H5" s="644"/>
      <c r="I5" s="649"/>
      <c r="J5" s="660"/>
      <c r="K5" s="663"/>
      <c r="L5" s="649"/>
      <c r="M5" s="666"/>
      <c r="N5" s="645"/>
      <c r="O5" s="644" t="s">
        <v>41</v>
      </c>
      <c r="P5" s="644" t="s">
        <v>42</v>
      </c>
      <c r="Q5" s="644" t="s">
        <v>43</v>
      </c>
      <c r="R5" s="657" t="s">
        <v>44</v>
      </c>
      <c r="S5" s="658" t="s">
        <v>45</v>
      </c>
      <c r="T5" s="644" t="s">
        <v>46</v>
      </c>
      <c r="U5" s="644" t="s">
        <v>47</v>
      </c>
      <c r="V5" s="644"/>
      <c r="W5" s="645"/>
      <c r="X5" s="644" t="s">
        <v>13</v>
      </c>
      <c r="Y5" s="644" t="s">
        <v>48</v>
      </c>
      <c r="Z5" s="644" t="s">
        <v>49</v>
      </c>
      <c r="AA5" s="644" t="s">
        <v>47</v>
      </c>
    </row>
    <row r="6" spans="1:27" s="104" customFormat="1" ht="27.75" customHeight="1">
      <c r="A6" s="650"/>
      <c r="B6" s="650"/>
      <c r="C6" s="650"/>
      <c r="D6" s="650"/>
      <c r="E6" s="656"/>
      <c r="F6" s="656"/>
      <c r="G6" s="304" t="s">
        <v>50</v>
      </c>
      <c r="H6" s="408" t="s">
        <v>51</v>
      </c>
      <c r="I6" s="650"/>
      <c r="J6" s="661"/>
      <c r="K6" s="664"/>
      <c r="L6" s="650"/>
      <c r="M6" s="666"/>
      <c r="N6" s="645"/>
      <c r="O6" s="644"/>
      <c r="P6" s="644"/>
      <c r="Q6" s="644"/>
      <c r="R6" s="657"/>
      <c r="S6" s="658"/>
      <c r="T6" s="644"/>
      <c r="U6" s="644"/>
      <c r="V6" s="644"/>
      <c r="W6" s="645"/>
      <c r="X6" s="644"/>
      <c r="Y6" s="644"/>
      <c r="Z6" s="644"/>
      <c r="AA6" s="644"/>
    </row>
    <row r="7" spans="1:27" ht="20.100000000000001" hidden="1" customHeight="1">
      <c r="A7" s="253">
        <v>30100030</v>
      </c>
      <c r="B7" s="411" t="s">
        <v>178</v>
      </c>
      <c r="C7" s="125" t="s">
        <v>179</v>
      </c>
      <c r="D7" s="421">
        <v>5.03</v>
      </c>
      <c r="E7" s="421"/>
      <c r="F7" s="421"/>
      <c r="G7" s="127"/>
      <c r="H7" s="419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10"/>
      <c r="P7" s="410"/>
      <c r="Q7" s="410"/>
      <c r="R7" s="410"/>
      <c r="S7" s="410"/>
      <c r="T7" s="410"/>
      <c r="U7" s="41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21">
        <v>5.03</v>
      </c>
      <c r="E8" s="421"/>
      <c r="F8" s="421"/>
      <c r="G8" s="127"/>
      <c r="H8" s="419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10"/>
      <c r="Q8" s="410"/>
      <c r="R8" s="410"/>
      <c r="S8" s="410"/>
      <c r="T8" s="410"/>
      <c r="U8" s="41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21">
        <v>5.03</v>
      </c>
      <c r="E9" s="421"/>
      <c r="F9" s="421"/>
      <c r="G9" s="127"/>
      <c r="H9" s="419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10"/>
      <c r="P9" s="410"/>
      <c r="Q9" s="410"/>
      <c r="R9" s="410"/>
      <c r="S9" s="410"/>
      <c r="T9" s="410"/>
      <c r="U9" s="41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21">
        <v>5.03</v>
      </c>
      <c r="E10" s="421"/>
      <c r="F10" s="421"/>
      <c r="G10" s="127"/>
      <c r="H10" s="419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10"/>
      <c r="P10" s="410"/>
      <c r="Q10" s="410"/>
      <c r="R10" s="410"/>
      <c r="S10" s="410"/>
      <c r="T10" s="410"/>
      <c r="U10" s="41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21">
        <v>5.03</v>
      </c>
      <c r="E11" s="421"/>
      <c r="F11" s="421">
        <v>20170405</v>
      </c>
      <c r="G11" s="127">
        <f>108*5+105</f>
        <v>645</v>
      </c>
      <c r="H11" s="419">
        <f t="shared" si="0"/>
        <v>3244.3500000000004</v>
      </c>
      <c r="I11" s="128">
        <f>10*4</f>
        <v>40</v>
      </c>
      <c r="J11" s="128">
        <f t="array" ref="J11">IF(ISERROR(G11/I11),"",G11/I11)</f>
        <v>16.125</v>
      </c>
      <c r="K11" s="130">
        <f t="array" ref="K11">IF(ISERROR(G11/L11),"",G11/L11)</f>
        <v>32.25</v>
      </c>
      <c r="L11" s="128">
        <v>20</v>
      </c>
      <c r="M11" s="108">
        <f t="shared" si="1"/>
        <v>7.75</v>
      </c>
      <c r="N11" s="128">
        <f t="shared" si="4"/>
        <v>0</v>
      </c>
      <c r="O11" s="410"/>
      <c r="P11" s="410"/>
      <c r="Q11" s="410"/>
      <c r="R11" s="410"/>
      <c r="S11" s="410"/>
      <c r="T11" s="410"/>
      <c r="U11" s="410"/>
      <c r="V11" s="131">
        <f t="shared" si="2"/>
        <v>0</v>
      </c>
      <c r="W11" s="413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21">
        <v>5.04</v>
      </c>
      <c r="E12" s="421"/>
      <c r="F12" s="366"/>
      <c r="G12" s="134"/>
      <c r="H12" s="419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10"/>
      <c r="P12" s="410"/>
      <c r="Q12" s="410"/>
      <c r="R12" s="410"/>
      <c r="S12" s="410"/>
      <c r="T12" s="410"/>
      <c r="U12" s="41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21">
        <v>5.03</v>
      </c>
      <c r="E13" s="421"/>
      <c r="F13" s="421"/>
      <c r="G13" s="127"/>
      <c r="H13" s="419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10"/>
      <c r="P13" s="410"/>
      <c r="Q13" s="410"/>
      <c r="R13" s="410"/>
      <c r="S13" s="410"/>
      <c r="T13" s="410"/>
      <c r="U13" s="41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21">
        <v>5.03</v>
      </c>
      <c r="E14" s="421"/>
      <c r="F14" s="421"/>
      <c r="G14" s="127"/>
      <c r="H14" s="419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10"/>
      <c r="P14" s="410"/>
      <c r="Q14" s="410"/>
      <c r="R14" s="410"/>
      <c r="S14" s="410"/>
      <c r="T14" s="410"/>
      <c r="U14" s="41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21">
        <v>5.04</v>
      </c>
      <c r="E15" s="421"/>
      <c r="F15" s="367"/>
      <c r="G15" s="127"/>
      <c r="H15" s="419">
        <f t="shared" si="0"/>
        <v>0</v>
      </c>
      <c r="I15" s="419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10"/>
      <c r="P15" s="410"/>
      <c r="Q15" s="410"/>
      <c r="R15" s="410"/>
      <c r="S15" s="410"/>
      <c r="T15" s="410"/>
      <c r="U15" s="41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21">
        <v>5.04</v>
      </c>
      <c r="E16" s="421"/>
      <c r="F16" s="367"/>
      <c r="G16" s="127"/>
      <c r="H16" s="419">
        <f t="shared" si="0"/>
        <v>0</v>
      </c>
      <c r="I16" s="419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10"/>
      <c r="P16" s="410"/>
      <c r="Q16" s="410"/>
      <c r="R16" s="410"/>
      <c r="S16" s="410"/>
      <c r="T16" s="410"/>
      <c r="U16" s="410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21">
        <v>5.03</v>
      </c>
      <c r="E17" s="421"/>
      <c r="F17" s="421"/>
      <c r="G17" s="127"/>
      <c r="H17" s="419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10"/>
      <c r="P17" s="410"/>
      <c r="Q17" s="410"/>
      <c r="R17" s="410"/>
      <c r="S17" s="410"/>
      <c r="T17" s="410"/>
      <c r="U17" s="41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21">
        <v>5.03</v>
      </c>
      <c r="E18" s="421"/>
      <c r="F18" s="421"/>
      <c r="G18" s="127"/>
      <c r="H18" s="419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10"/>
      <c r="P18" s="410"/>
      <c r="Q18" s="410"/>
      <c r="R18" s="410"/>
      <c r="S18" s="410"/>
      <c r="T18" s="410"/>
      <c r="U18" s="410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21">
        <v>5.0599999999999996</v>
      </c>
      <c r="E19" s="421"/>
      <c r="F19" s="421"/>
      <c r="G19" s="127"/>
      <c r="H19" s="419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10"/>
      <c r="P19" s="410"/>
      <c r="Q19" s="410"/>
      <c r="R19" s="410"/>
      <c r="S19" s="410"/>
      <c r="T19" s="410"/>
      <c r="U19" s="410"/>
      <c r="V19" s="131">
        <f>SUM(X19:AA19)</f>
        <v>0</v>
      </c>
      <c r="W19" s="413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421">
        <v>5.09</v>
      </c>
      <c r="E20" s="421"/>
      <c r="F20" s="421">
        <v>20170405</v>
      </c>
      <c r="G20" s="127">
        <f>100*9+74</f>
        <v>974</v>
      </c>
      <c r="H20" s="419">
        <f t="shared" si="0"/>
        <v>4957.66</v>
      </c>
      <c r="I20" s="128">
        <f>8.5*5</f>
        <v>42.5</v>
      </c>
      <c r="J20" s="128">
        <f t="array" ref="J20">IF(ISERROR(G20/I20),"",G20/I20)</f>
        <v>22.91764705882353</v>
      </c>
      <c r="K20" s="130">
        <f t="array" ref="K20">IF(ISERROR(G20/L20),"",G20/L20)</f>
        <v>42.347826086956523</v>
      </c>
      <c r="L20" s="128">
        <v>23</v>
      </c>
      <c r="M20" s="108">
        <f t="shared" si="1"/>
        <v>0.15217391304347672</v>
      </c>
      <c r="N20" s="128">
        <f t="shared" si="4"/>
        <v>0</v>
      </c>
      <c r="O20" s="410"/>
      <c r="P20" s="410"/>
      <c r="Q20" s="410"/>
      <c r="R20" s="410"/>
      <c r="S20" s="410"/>
      <c r="T20" s="410"/>
      <c r="U20" s="410"/>
      <c r="V20" s="131">
        <f>SUM(X20:AA20)</f>
        <v>0</v>
      </c>
      <c r="W20" s="413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21">
        <v>5.09</v>
      </c>
      <c r="E21" s="421"/>
      <c r="F21" s="421"/>
      <c r="G21" s="127"/>
      <c r="H21" s="419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10"/>
      <c r="P21" s="410"/>
      <c r="Q21" s="410"/>
      <c r="R21" s="410"/>
      <c r="S21" s="410"/>
      <c r="T21" s="410"/>
      <c r="U21" s="41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09" t="s">
        <v>190</v>
      </c>
      <c r="D22" s="421">
        <v>4.8</v>
      </c>
      <c r="E22" s="421"/>
      <c r="F22" s="421"/>
      <c r="G22" s="127"/>
      <c r="H22" s="419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10"/>
      <c r="P22" s="410"/>
      <c r="Q22" s="410"/>
      <c r="R22" s="410"/>
      <c r="S22" s="410"/>
      <c r="T22" s="410"/>
      <c r="U22" s="41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09" t="s">
        <v>187</v>
      </c>
      <c r="D23" s="421">
        <v>4.8</v>
      </c>
      <c r="E23" s="421"/>
      <c r="F23" s="421"/>
      <c r="G23" s="127"/>
      <c r="H23" s="419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10"/>
      <c r="P23" s="410"/>
      <c r="Q23" s="410"/>
      <c r="R23" s="410"/>
      <c r="S23" s="410"/>
      <c r="T23" s="410"/>
      <c r="U23" s="41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09" t="s">
        <v>179</v>
      </c>
      <c r="D24" s="421">
        <v>4.8</v>
      </c>
      <c r="E24" s="421"/>
      <c r="F24" s="421"/>
      <c r="G24" s="127"/>
      <c r="H24" s="419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10"/>
      <c r="P24" s="410"/>
      <c r="Q24" s="410"/>
      <c r="R24" s="410"/>
      <c r="S24" s="410"/>
      <c r="T24" s="410"/>
      <c r="U24" s="41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09" t="s">
        <v>199</v>
      </c>
      <c r="D25" s="421">
        <v>4.8</v>
      </c>
      <c r="E25" s="421"/>
      <c r="F25" s="421"/>
      <c r="G25" s="127"/>
      <c r="H25" s="419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10"/>
      <c r="P25" s="410"/>
      <c r="Q25" s="410"/>
      <c r="R25" s="410"/>
      <c r="S25" s="410"/>
      <c r="T25" s="410"/>
      <c r="U25" s="41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21">
        <v>4.99</v>
      </c>
      <c r="E26" s="421"/>
      <c r="F26" s="421"/>
      <c r="G26" s="127"/>
      <c r="H26" s="419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10"/>
      <c r="P26" s="410"/>
      <c r="Q26" s="410"/>
      <c r="R26" s="410"/>
      <c r="S26" s="410"/>
      <c r="T26" s="410"/>
      <c r="U26" s="41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21">
        <v>4.99</v>
      </c>
      <c r="E27" s="421"/>
      <c r="F27" s="421"/>
      <c r="G27" s="127"/>
      <c r="H27" s="419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10"/>
      <c r="P27" s="410"/>
      <c r="Q27" s="410"/>
      <c r="R27" s="410"/>
      <c r="S27" s="410"/>
      <c r="T27" s="410"/>
      <c r="U27" s="41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11" t="s">
        <v>201</v>
      </c>
      <c r="B28" s="612"/>
      <c r="C28" s="417" t="s">
        <v>202</v>
      </c>
      <c r="D28" s="138"/>
      <c r="E28" s="138"/>
      <c r="F28" s="138"/>
      <c r="G28" s="139">
        <f>SUM(G7:G27)</f>
        <v>1619</v>
      </c>
      <c r="H28" s="140">
        <f>SUM(H7:H27)</f>
        <v>8202.01</v>
      </c>
      <c r="I28" s="140">
        <f>SUM(I7:I27)</f>
        <v>82.5</v>
      </c>
      <c r="J28" s="129">
        <f t="array" ref="J28">IF(ISERROR(G28/I28),"",G28/I28)</f>
        <v>19.624242424242425</v>
      </c>
      <c r="K28" s="140">
        <f>SUM(K7:K27)</f>
        <v>74.59782608695653</v>
      </c>
      <c r="L28" s="141"/>
      <c r="M28" s="140">
        <f t="shared" ref="M28:V28" si="5">SUM(M7:M27)</f>
        <v>7.9021739130434767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411" t="s">
        <v>206</v>
      </c>
      <c r="C29" s="125" t="s">
        <v>199</v>
      </c>
      <c r="D29" s="421">
        <v>5.03</v>
      </c>
      <c r="E29" s="421"/>
      <c r="F29" s="421">
        <v>20170405</v>
      </c>
      <c r="G29" s="127">
        <f>108*6+21</f>
        <v>669</v>
      </c>
      <c r="H29" s="419">
        <f t="shared" ref="H29:H85" si="7">D29*G29</f>
        <v>3365.07</v>
      </c>
      <c r="I29" s="128">
        <v>7</v>
      </c>
      <c r="J29" s="128">
        <f t="array" ref="J29">IF(ISERROR(G29/I29),"",G29/I29)</f>
        <v>95.571428571428569</v>
      </c>
      <c r="K29" s="130">
        <f t="array" ref="K29">IF(ISERROR(G29/L29),"",G29/L29)</f>
        <v>12.865384615384615</v>
      </c>
      <c r="L29" s="128">
        <v>52</v>
      </c>
      <c r="M29" s="108">
        <f>IF(ISERROR(I29-K29),"",I29-K29)</f>
        <v>-5.865384615384615</v>
      </c>
      <c r="N29" s="128">
        <f>SUM(O29:U29)</f>
        <v>0</v>
      </c>
      <c r="O29" s="414"/>
      <c r="P29" s="414"/>
      <c r="Q29" s="414"/>
      <c r="R29" s="414"/>
      <c r="S29" s="414"/>
      <c r="T29" s="414"/>
      <c r="U29" s="414"/>
      <c r="V29" s="131">
        <f>SUM(X29:AA29)</f>
        <v>0</v>
      </c>
      <c r="W29" s="413">
        <f t="shared" si="6"/>
        <v>0</v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11" t="s">
        <v>425</v>
      </c>
      <c r="C30" s="177" t="s">
        <v>427</v>
      </c>
      <c r="D30" s="421">
        <v>5.03</v>
      </c>
      <c r="E30" s="421"/>
      <c r="F30" s="421"/>
      <c r="G30" s="127"/>
      <c r="H30" s="419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14"/>
      <c r="P30" s="414"/>
      <c r="Q30" s="414"/>
      <c r="R30" s="414"/>
      <c r="S30" s="414"/>
      <c r="T30" s="414"/>
      <c r="U30" s="414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11" t="s">
        <v>206</v>
      </c>
      <c r="C31" s="125" t="s">
        <v>186</v>
      </c>
      <c r="D31" s="421">
        <v>5.03</v>
      </c>
      <c r="E31" s="421"/>
      <c r="F31" s="421"/>
      <c r="G31" s="127"/>
      <c r="H31" s="419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14"/>
      <c r="P31" s="414"/>
      <c r="Q31" s="414"/>
      <c r="R31" s="414"/>
      <c r="S31" s="414"/>
      <c r="T31" s="414"/>
      <c r="U31" s="41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11" t="s">
        <v>206</v>
      </c>
      <c r="C32" s="125" t="s">
        <v>203</v>
      </c>
      <c r="D32" s="421">
        <v>5.03</v>
      </c>
      <c r="E32" s="421"/>
      <c r="F32" s="421"/>
      <c r="G32" s="127"/>
      <c r="H32" s="419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14"/>
      <c r="P32" s="414"/>
      <c r="Q32" s="414"/>
      <c r="R32" s="414"/>
      <c r="S32" s="414"/>
      <c r="T32" s="414"/>
      <c r="U32" s="41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11" t="s">
        <v>206</v>
      </c>
      <c r="C33" s="125" t="s">
        <v>207</v>
      </c>
      <c r="D33" s="421">
        <v>5.03</v>
      </c>
      <c r="E33" s="421"/>
      <c r="F33" s="421"/>
      <c r="G33" s="127"/>
      <c r="H33" s="419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14"/>
      <c r="P33" s="414"/>
      <c r="Q33" s="414"/>
      <c r="R33" s="414"/>
      <c r="S33" s="414"/>
      <c r="T33" s="414"/>
      <c r="U33" s="41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11" t="s">
        <v>414</v>
      </c>
      <c r="C34" s="177" t="s">
        <v>415</v>
      </c>
      <c r="D34" s="421">
        <v>5.03</v>
      </c>
      <c r="E34" s="421"/>
      <c r="F34" s="421"/>
      <c r="G34" s="127"/>
      <c r="H34" s="419">
        <f t="shared" si="7"/>
        <v>0</v>
      </c>
      <c r="I34" s="128"/>
      <c r="J34" s="129"/>
      <c r="K34" s="130"/>
      <c r="L34" s="128">
        <v>52</v>
      </c>
      <c r="M34" s="108"/>
      <c r="N34" s="129"/>
      <c r="O34" s="414"/>
      <c r="P34" s="414"/>
      <c r="Q34" s="414"/>
      <c r="R34" s="414"/>
      <c r="S34" s="414"/>
      <c r="T34" s="414"/>
      <c r="U34" s="41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11" t="s">
        <v>414</v>
      </c>
      <c r="C35" s="177" t="s">
        <v>416</v>
      </c>
      <c r="D35" s="421">
        <v>5.03</v>
      </c>
      <c r="E35" s="421"/>
      <c r="F35" s="421"/>
      <c r="G35" s="127"/>
      <c r="H35" s="419">
        <f t="shared" si="7"/>
        <v>0</v>
      </c>
      <c r="I35" s="128"/>
      <c r="J35" s="129"/>
      <c r="K35" s="130"/>
      <c r="L35" s="128">
        <v>52</v>
      </c>
      <c r="M35" s="108"/>
      <c r="N35" s="129"/>
      <c r="O35" s="414"/>
      <c r="P35" s="414"/>
      <c r="Q35" s="414"/>
      <c r="R35" s="414"/>
      <c r="S35" s="414"/>
      <c r="T35" s="414"/>
      <c r="U35" s="41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11" t="s">
        <v>414</v>
      </c>
      <c r="C36" s="177" t="s">
        <v>61</v>
      </c>
      <c r="D36" s="421">
        <v>5.03</v>
      </c>
      <c r="E36" s="421"/>
      <c r="F36" s="421"/>
      <c r="G36" s="127"/>
      <c r="H36" s="419">
        <f t="shared" si="7"/>
        <v>0</v>
      </c>
      <c r="I36" s="128"/>
      <c r="J36" s="129"/>
      <c r="K36" s="130"/>
      <c r="L36" s="128">
        <v>52</v>
      </c>
      <c r="M36" s="108"/>
      <c r="N36" s="129"/>
      <c r="O36" s="414"/>
      <c r="P36" s="414"/>
      <c r="Q36" s="414"/>
      <c r="R36" s="414"/>
      <c r="S36" s="414"/>
      <c r="T36" s="414"/>
      <c r="U36" s="414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411" t="s">
        <v>208</v>
      </c>
      <c r="C37" s="125" t="s">
        <v>179</v>
      </c>
      <c r="D37" s="421">
        <v>5.08</v>
      </c>
      <c r="E37" s="421"/>
      <c r="F37" s="421">
        <v>20170405</v>
      </c>
      <c r="G37" s="127">
        <f>108*6+82</f>
        <v>730</v>
      </c>
      <c r="H37" s="419">
        <f t="shared" si="7"/>
        <v>3708.4</v>
      </c>
      <c r="I37" s="128">
        <f>11*2</f>
        <v>22</v>
      </c>
      <c r="J37" s="128">
        <f t="array" ref="J37">IF(ISERROR(G37/I37),"",G37/I37)</f>
        <v>33.18181818181818</v>
      </c>
      <c r="K37" s="130">
        <f t="array" ref="K37">IF(ISERROR(G37/L37),"",G37/L37)</f>
        <v>34.761904761904759</v>
      </c>
      <c r="L37" s="128">
        <v>21</v>
      </c>
      <c r="M37" s="108">
        <f t="shared" ref="M37:M66" si="9">IF(ISERROR(I37-K37),"",I37-K37)</f>
        <v>-12.761904761904759</v>
      </c>
      <c r="N37" s="128">
        <f t="shared" ref="N37:N52" si="10">SUM(O37:U37)</f>
        <v>0</v>
      </c>
      <c r="O37" s="414"/>
      <c r="P37" s="414"/>
      <c r="Q37" s="414"/>
      <c r="R37" s="414"/>
      <c r="S37" s="414"/>
      <c r="T37" s="414"/>
      <c r="U37" s="414"/>
      <c r="V37" s="131">
        <f t="shared" ref="V37:V48" si="11">SUM(X37:AA37)</f>
        <v>0</v>
      </c>
      <c r="W37" s="413">
        <f t="shared" ref="W37:W48" si="12">IF(ISERROR(V37/G37),"",V37/G37)</f>
        <v>0</v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11" t="s">
        <v>208</v>
      </c>
      <c r="C38" s="125" t="s">
        <v>204</v>
      </c>
      <c r="D38" s="421">
        <v>5.08</v>
      </c>
      <c r="E38" s="421"/>
      <c r="F38" s="421"/>
      <c r="G38" s="127"/>
      <c r="H38" s="419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14"/>
      <c r="P38" s="414"/>
      <c r="Q38" s="414"/>
      <c r="R38" s="414"/>
      <c r="S38" s="414"/>
      <c r="T38" s="414"/>
      <c r="U38" s="41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11" t="s">
        <v>208</v>
      </c>
      <c r="C39" s="125" t="s">
        <v>205</v>
      </c>
      <c r="D39" s="421">
        <v>5.08</v>
      </c>
      <c r="E39" s="421"/>
      <c r="F39" s="421"/>
      <c r="G39" s="127"/>
      <c r="H39" s="419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14"/>
      <c r="P39" s="414"/>
      <c r="Q39" s="414"/>
      <c r="R39" s="414"/>
      <c r="S39" s="414"/>
      <c r="T39" s="414"/>
      <c r="U39" s="41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11" t="s">
        <v>208</v>
      </c>
      <c r="C40" s="125" t="s">
        <v>186</v>
      </c>
      <c r="D40" s="421">
        <v>5.08</v>
      </c>
      <c r="E40" s="421"/>
      <c r="F40" s="421"/>
      <c r="G40" s="127"/>
      <c r="H40" s="419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14"/>
      <c r="P40" s="414"/>
      <c r="Q40" s="414"/>
      <c r="R40" s="414"/>
      <c r="S40" s="414"/>
      <c r="T40" s="414"/>
      <c r="U40" s="41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11" t="s">
        <v>208</v>
      </c>
      <c r="C41" s="125" t="s">
        <v>203</v>
      </c>
      <c r="D41" s="421">
        <v>5.08</v>
      </c>
      <c r="E41" s="421"/>
      <c r="F41" s="421"/>
      <c r="G41" s="127"/>
      <c r="H41" s="419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14"/>
      <c r="P41" s="414"/>
      <c r="Q41" s="414"/>
      <c r="R41" s="414"/>
      <c r="S41" s="414"/>
      <c r="T41" s="414"/>
      <c r="U41" s="41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11" t="s">
        <v>208</v>
      </c>
      <c r="C42" s="125" t="s">
        <v>199</v>
      </c>
      <c r="D42" s="421">
        <v>5.08</v>
      </c>
      <c r="E42" s="421"/>
      <c r="F42" s="421"/>
      <c r="G42" s="127"/>
      <c r="H42" s="419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10"/>
      <c r="P42" s="410"/>
      <c r="Q42" s="410"/>
      <c r="R42" s="410"/>
      <c r="S42" s="410"/>
      <c r="T42" s="410"/>
      <c r="U42" s="410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11" t="s">
        <v>208</v>
      </c>
      <c r="C43" s="125" t="s">
        <v>187</v>
      </c>
      <c r="D43" s="421">
        <v>5.08</v>
      </c>
      <c r="E43" s="421"/>
      <c r="F43" s="421"/>
      <c r="G43" s="127"/>
      <c r="H43" s="419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14"/>
      <c r="P43" s="414"/>
      <c r="Q43" s="414"/>
      <c r="R43" s="414"/>
      <c r="S43" s="414"/>
      <c r="T43" s="414"/>
      <c r="U43" s="41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11" t="s">
        <v>208</v>
      </c>
      <c r="C44" s="125" t="s">
        <v>207</v>
      </c>
      <c r="D44" s="421">
        <v>5.08</v>
      </c>
      <c r="E44" s="421"/>
      <c r="F44" s="421"/>
      <c r="G44" s="127"/>
      <c r="H44" s="419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10"/>
      <c r="P44" s="410"/>
      <c r="Q44" s="410"/>
      <c r="R44" s="410"/>
      <c r="S44" s="410"/>
      <c r="T44" s="410"/>
      <c r="U44" s="410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11" t="s">
        <v>209</v>
      </c>
      <c r="C45" s="125" t="s">
        <v>194</v>
      </c>
      <c r="D45" s="421">
        <v>5.03</v>
      </c>
      <c r="E45" s="421"/>
      <c r="F45" s="421"/>
      <c r="G45" s="127"/>
      <c r="H45" s="419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14"/>
      <c r="P45" s="414"/>
      <c r="Q45" s="414"/>
      <c r="R45" s="414"/>
      <c r="S45" s="414"/>
      <c r="T45" s="414"/>
      <c r="U45" s="41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11" t="s">
        <v>209</v>
      </c>
      <c r="C46" s="125" t="s">
        <v>179</v>
      </c>
      <c r="D46" s="421">
        <v>5.03</v>
      </c>
      <c r="E46" s="421"/>
      <c r="F46" s="421"/>
      <c r="G46" s="127"/>
      <c r="H46" s="419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14"/>
      <c r="P46" s="414"/>
      <c r="Q46" s="414"/>
      <c r="R46" s="414"/>
      <c r="S46" s="414"/>
      <c r="T46" s="414"/>
      <c r="U46" s="41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11" t="s">
        <v>209</v>
      </c>
      <c r="C47" s="125" t="s">
        <v>195</v>
      </c>
      <c r="D47" s="421">
        <v>5.03</v>
      </c>
      <c r="E47" s="421"/>
      <c r="F47" s="421"/>
      <c r="G47" s="127"/>
      <c r="H47" s="419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14"/>
      <c r="P47" s="414"/>
      <c r="Q47" s="414"/>
      <c r="R47" s="414"/>
      <c r="S47" s="414"/>
      <c r="T47" s="414"/>
      <c r="U47" s="41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11" t="s">
        <v>209</v>
      </c>
      <c r="C48" s="125" t="s">
        <v>204</v>
      </c>
      <c r="D48" s="421">
        <v>5.03</v>
      </c>
      <c r="E48" s="421"/>
      <c r="F48" s="421"/>
      <c r="G48" s="127"/>
      <c r="H48" s="419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14"/>
      <c r="P48" s="414"/>
      <c r="Q48" s="414"/>
      <c r="R48" s="414"/>
      <c r="S48" s="414"/>
      <c r="T48" s="414"/>
      <c r="U48" s="41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11" t="s">
        <v>382</v>
      </c>
      <c r="C49" s="177" t="s">
        <v>383</v>
      </c>
      <c r="D49" s="421">
        <v>5.03</v>
      </c>
      <c r="E49" s="421"/>
      <c r="F49" s="421"/>
      <c r="G49" s="127"/>
      <c r="H49" s="419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14"/>
      <c r="P49" s="414"/>
      <c r="Q49" s="414"/>
      <c r="R49" s="414"/>
      <c r="S49" s="414"/>
      <c r="T49" s="414"/>
      <c r="U49" s="41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11" t="s">
        <v>382</v>
      </c>
      <c r="C50" s="177" t="s">
        <v>384</v>
      </c>
      <c r="D50" s="421">
        <v>5.03</v>
      </c>
      <c r="E50" s="421"/>
      <c r="F50" s="421"/>
      <c r="G50" s="127"/>
      <c r="H50" s="419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14"/>
      <c r="P50" s="414"/>
      <c r="Q50" s="414"/>
      <c r="R50" s="414"/>
      <c r="S50" s="414"/>
      <c r="T50" s="414"/>
      <c r="U50" s="41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11" t="s">
        <v>382</v>
      </c>
      <c r="C51" s="177" t="s">
        <v>389</v>
      </c>
      <c r="D51" s="421">
        <v>5.03</v>
      </c>
      <c r="E51" s="421"/>
      <c r="F51" s="421"/>
      <c r="G51" s="127"/>
      <c r="H51" s="419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14"/>
      <c r="P51" s="414"/>
      <c r="Q51" s="414"/>
      <c r="R51" s="414"/>
      <c r="S51" s="414"/>
      <c r="T51" s="414"/>
      <c r="U51" s="41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11" t="s">
        <v>382</v>
      </c>
      <c r="C52" s="177" t="s">
        <v>391</v>
      </c>
      <c r="D52" s="421">
        <v>5.03</v>
      </c>
      <c r="E52" s="421"/>
      <c r="F52" s="421"/>
      <c r="G52" s="127"/>
      <c r="H52" s="419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14"/>
      <c r="P52" s="414"/>
      <c r="Q52" s="414"/>
      <c r="R52" s="414"/>
      <c r="S52" s="414"/>
      <c r="T52" s="414"/>
      <c r="U52" s="41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11" t="s">
        <v>418</v>
      </c>
      <c r="C53" s="177" t="s">
        <v>364</v>
      </c>
      <c r="D53" s="421">
        <v>5.03</v>
      </c>
      <c r="E53" s="421"/>
      <c r="F53" s="421"/>
      <c r="G53" s="127"/>
      <c r="H53" s="419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14"/>
      <c r="P53" s="414"/>
      <c r="Q53" s="414"/>
      <c r="R53" s="414"/>
      <c r="S53" s="414"/>
      <c r="T53" s="414"/>
      <c r="U53" s="41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11" t="s">
        <v>418</v>
      </c>
      <c r="C54" s="177" t="s">
        <v>365</v>
      </c>
      <c r="D54" s="421">
        <v>5.03</v>
      </c>
      <c r="E54" s="421"/>
      <c r="F54" s="421"/>
      <c r="G54" s="127"/>
      <c r="H54" s="419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14"/>
      <c r="P54" s="414"/>
      <c r="Q54" s="414"/>
      <c r="R54" s="414"/>
      <c r="S54" s="414"/>
      <c r="T54" s="414"/>
      <c r="U54" s="41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11" t="s">
        <v>418</v>
      </c>
      <c r="C55" s="177" t="s">
        <v>366</v>
      </c>
      <c r="D55" s="421">
        <v>5.03</v>
      </c>
      <c r="E55" s="421"/>
      <c r="F55" s="421"/>
      <c r="G55" s="127"/>
      <c r="H55" s="419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14"/>
      <c r="P55" s="414"/>
      <c r="Q55" s="414"/>
      <c r="R55" s="414"/>
      <c r="S55" s="414"/>
      <c r="T55" s="414"/>
      <c r="U55" s="41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11" t="s">
        <v>418</v>
      </c>
      <c r="C56" s="177" t="s">
        <v>367</v>
      </c>
      <c r="D56" s="421">
        <v>5.03</v>
      </c>
      <c r="E56" s="421"/>
      <c r="F56" s="421"/>
      <c r="G56" s="127"/>
      <c r="H56" s="419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14"/>
      <c r="P56" s="414"/>
      <c r="Q56" s="414"/>
      <c r="R56" s="414"/>
      <c r="S56" s="414"/>
      <c r="T56" s="414"/>
      <c r="U56" s="414"/>
      <c r="V56" s="131"/>
      <c r="W56" s="132"/>
      <c r="X56" s="131"/>
      <c r="Y56" s="131"/>
      <c r="Z56" s="131"/>
      <c r="AA56" s="131"/>
    </row>
    <row r="57" spans="1:27" s="305" customFormat="1" ht="20.100000000000001" customHeight="1">
      <c r="A57" s="254">
        <v>30100036</v>
      </c>
      <c r="B57" s="133" t="s">
        <v>210</v>
      </c>
      <c r="C57" s="125" t="s">
        <v>187</v>
      </c>
      <c r="D57" s="421">
        <v>5.03</v>
      </c>
      <c r="E57" s="421"/>
      <c r="F57" s="421">
        <v>20170402</v>
      </c>
      <c r="G57" s="127">
        <f>108*4+105+109+108+17</f>
        <v>771</v>
      </c>
      <c r="H57" s="419">
        <f t="shared" si="7"/>
        <v>3878.13</v>
      </c>
      <c r="I57" s="128">
        <f>4*2</f>
        <v>8</v>
      </c>
      <c r="J57" s="128">
        <f t="array" ref="J57">IF(ISERROR(G57/I57),"",G57/I57)</f>
        <v>96.375</v>
      </c>
      <c r="K57" s="130">
        <f t="array" ref="K57">IF(ISERROR(G57/L57),"",G57/L57)</f>
        <v>19.274999999999999</v>
      </c>
      <c r="L57" s="128">
        <v>40</v>
      </c>
      <c r="M57" s="108">
        <f t="shared" si="9"/>
        <v>-11.274999999999999</v>
      </c>
      <c r="N57" s="128">
        <f t="shared" ref="N57:N66" si="13">SUM(O57:U57)</f>
        <v>0</v>
      </c>
      <c r="O57" s="410"/>
      <c r="P57" s="410"/>
      <c r="Q57" s="410"/>
      <c r="R57" s="410"/>
      <c r="S57" s="410"/>
      <c r="T57" s="410"/>
      <c r="U57" s="410"/>
      <c r="V57" s="131">
        <f t="shared" ref="V57:V66" si="14">SUM(X57:AA57)</f>
        <v>0</v>
      </c>
      <c r="W57" s="413">
        <f t="shared" ref="W57:W66" si="15">IF(ISERROR(V57/G57),"",V57/G57)</f>
        <v>0</v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21">
        <v>5.03</v>
      </c>
      <c r="E58" s="421"/>
      <c r="F58" s="421">
        <v>20170405</v>
      </c>
      <c r="G58" s="127">
        <v>22</v>
      </c>
      <c r="H58" s="419">
        <f t="shared" si="7"/>
        <v>110.66000000000001</v>
      </c>
      <c r="I58" s="128">
        <f>1.5*3</f>
        <v>4.5</v>
      </c>
      <c r="J58" s="128">
        <f t="array" ref="J58">IF(ISERROR(G58/I58),"",G58/I58)</f>
        <v>4.8888888888888893</v>
      </c>
      <c r="K58" s="130">
        <f t="array" ref="K58">IF(ISERROR(G58/L58),"",G58/L58)</f>
        <v>0.55000000000000004</v>
      </c>
      <c r="L58" s="128">
        <v>40</v>
      </c>
      <c r="M58" s="108">
        <f t="shared" si="9"/>
        <v>3.95</v>
      </c>
      <c r="N58" s="128">
        <f t="shared" si="13"/>
        <v>0</v>
      </c>
      <c r="O58" s="410"/>
      <c r="P58" s="410"/>
      <c r="Q58" s="410"/>
      <c r="R58" s="410"/>
      <c r="S58" s="410"/>
      <c r="T58" s="410"/>
      <c r="U58" s="410"/>
      <c r="V58" s="131">
        <f t="shared" si="14"/>
        <v>0</v>
      </c>
      <c r="W58" s="413">
        <f t="shared" si="15"/>
        <v>0</v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21">
        <v>5.03</v>
      </c>
      <c r="E59" s="421"/>
      <c r="F59" s="421"/>
      <c r="G59" s="127"/>
      <c r="H59" s="419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10"/>
      <c r="P59" s="410"/>
      <c r="Q59" s="410"/>
      <c r="R59" s="410"/>
      <c r="S59" s="410"/>
      <c r="T59" s="410"/>
      <c r="U59" s="410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21">
        <v>5.03</v>
      </c>
      <c r="E60" s="421"/>
      <c r="F60" s="421"/>
      <c r="G60" s="127"/>
      <c r="H60" s="419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10"/>
      <c r="P60" s="410"/>
      <c r="Q60" s="410"/>
      <c r="R60" s="410"/>
      <c r="S60" s="410"/>
      <c r="T60" s="410"/>
      <c r="U60" s="41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21">
        <v>5.03</v>
      </c>
      <c r="E61" s="421"/>
      <c r="F61" s="421"/>
      <c r="G61" s="127"/>
      <c r="H61" s="419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10"/>
      <c r="P61" s="410"/>
      <c r="Q61" s="410"/>
      <c r="R61" s="410"/>
      <c r="S61" s="410"/>
      <c r="T61" s="410"/>
      <c r="U61" s="41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21">
        <v>5.03</v>
      </c>
      <c r="E62" s="421"/>
      <c r="F62" s="421"/>
      <c r="G62" s="127"/>
      <c r="H62" s="419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10"/>
      <c r="P62" s="410"/>
      <c r="Q62" s="410"/>
      <c r="R62" s="410"/>
      <c r="S62" s="410"/>
      <c r="T62" s="410"/>
      <c r="U62" s="41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21">
        <v>5.03</v>
      </c>
      <c r="E63" s="421"/>
      <c r="F63" s="421"/>
      <c r="G63" s="127"/>
      <c r="H63" s="419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10"/>
      <c r="P63" s="410"/>
      <c r="Q63" s="410"/>
      <c r="R63" s="410"/>
      <c r="S63" s="410"/>
      <c r="T63" s="410"/>
      <c r="U63" s="41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21">
        <v>5.03</v>
      </c>
      <c r="E64" s="421"/>
      <c r="F64" s="421"/>
      <c r="G64" s="127"/>
      <c r="H64" s="419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10"/>
      <c r="P64" s="410"/>
      <c r="Q64" s="410"/>
      <c r="R64" s="410"/>
      <c r="S64" s="410"/>
      <c r="T64" s="410"/>
      <c r="U64" s="41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21">
        <v>5.03</v>
      </c>
      <c r="E65" s="421"/>
      <c r="F65" s="421"/>
      <c r="G65" s="127"/>
      <c r="H65" s="419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10"/>
      <c r="P65" s="410"/>
      <c r="Q65" s="410"/>
      <c r="R65" s="410"/>
      <c r="S65" s="410"/>
      <c r="T65" s="410"/>
      <c r="U65" s="41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21">
        <v>5.03</v>
      </c>
      <c r="E66" s="421"/>
      <c r="F66" s="421"/>
      <c r="G66" s="127"/>
      <c r="H66" s="419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10"/>
      <c r="P66" s="410"/>
      <c r="Q66" s="410"/>
      <c r="R66" s="410"/>
      <c r="S66" s="410"/>
      <c r="T66" s="410"/>
      <c r="U66" s="41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21">
        <v>5.03</v>
      </c>
      <c r="E67" s="421"/>
      <c r="F67" s="421"/>
      <c r="G67" s="127"/>
      <c r="H67" s="419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10"/>
      <c r="P67" s="410"/>
      <c r="Q67" s="410"/>
      <c r="R67" s="410"/>
      <c r="S67" s="410"/>
      <c r="T67" s="410"/>
      <c r="U67" s="41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21">
        <v>5</v>
      </c>
      <c r="E68" s="421"/>
      <c r="F68" s="421"/>
      <c r="G68" s="127"/>
      <c r="H68" s="419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10"/>
      <c r="P68" s="410"/>
      <c r="Q68" s="410"/>
      <c r="R68" s="410"/>
      <c r="S68" s="410"/>
      <c r="T68" s="410"/>
      <c r="U68" s="410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21">
        <v>5.03</v>
      </c>
      <c r="E69" s="421"/>
      <c r="F69" s="421"/>
      <c r="G69" s="127"/>
      <c r="H69" s="419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10"/>
      <c r="P69" s="410"/>
      <c r="Q69" s="410"/>
      <c r="R69" s="410"/>
      <c r="S69" s="410"/>
      <c r="T69" s="410"/>
      <c r="U69" s="410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21">
        <v>5.03</v>
      </c>
      <c r="E70" s="421"/>
      <c r="F70" s="421"/>
      <c r="G70" s="127"/>
      <c r="H70" s="419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10"/>
      <c r="P70" s="410"/>
      <c r="Q70" s="410"/>
      <c r="R70" s="410"/>
      <c r="S70" s="410"/>
      <c r="T70" s="410"/>
      <c r="U70" s="410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21">
        <v>5.03</v>
      </c>
      <c r="E71" s="421"/>
      <c r="F71" s="421"/>
      <c r="G71" s="127"/>
      <c r="H71" s="419">
        <f t="shared" si="7"/>
        <v>0</v>
      </c>
      <c r="I71" s="128"/>
      <c r="J71" s="129"/>
      <c r="K71" s="130"/>
      <c r="L71" s="128"/>
      <c r="M71" s="108"/>
      <c r="N71" s="129"/>
      <c r="O71" s="410"/>
      <c r="P71" s="410"/>
      <c r="Q71" s="410"/>
      <c r="R71" s="410"/>
      <c r="S71" s="410"/>
      <c r="T71" s="410"/>
      <c r="U71" s="41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21">
        <v>5.0599999999999996</v>
      </c>
      <c r="E72" s="421"/>
      <c r="F72" s="421"/>
      <c r="G72" s="127"/>
      <c r="H72" s="419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10"/>
      <c r="P72" s="410"/>
      <c r="Q72" s="410"/>
      <c r="R72" s="410"/>
      <c r="S72" s="410"/>
      <c r="T72" s="410"/>
      <c r="U72" s="41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21">
        <v>5.0599999999999996</v>
      </c>
      <c r="E73" s="421"/>
      <c r="F73" s="421"/>
      <c r="G73" s="127"/>
      <c r="H73" s="419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10"/>
      <c r="P73" s="410"/>
      <c r="Q73" s="410"/>
      <c r="R73" s="410"/>
      <c r="S73" s="410"/>
      <c r="T73" s="410"/>
      <c r="U73" s="41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21">
        <v>5.0599999999999996</v>
      </c>
      <c r="E74" s="421"/>
      <c r="F74" s="421"/>
      <c r="G74" s="127"/>
      <c r="H74" s="419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10"/>
      <c r="P74" s="410"/>
      <c r="Q74" s="410"/>
      <c r="R74" s="410"/>
      <c r="S74" s="410"/>
      <c r="T74" s="410"/>
      <c r="U74" s="41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21">
        <v>5.0599999999999996</v>
      </c>
      <c r="E75" s="421"/>
      <c r="F75" s="421"/>
      <c r="G75" s="127"/>
      <c r="H75" s="419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10"/>
      <c r="P75" s="410"/>
      <c r="Q75" s="410"/>
      <c r="R75" s="410"/>
      <c r="S75" s="410"/>
      <c r="T75" s="410"/>
      <c r="U75" s="41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21">
        <v>5.5</v>
      </c>
      <c r="E76" s="421"/>
      <c r="F76" s="421"/>
      <c r="G76" s="127"/>
      <c r="H76" s="419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10"/>
      <c r="P76" s="410"/>
      <c r="Q76" s="410"/>
      <c r="R76" s="410"/>
      <c r="S76" s="410"/>
      <c r="T76" s="410"/>
      <c r="U76" s="41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21">
        <v>5.5</v>
      </c>
      <c r="E77" s="421"/>
      <c r="F77" s="421"/>
      <c r="G77" s="127"/>
      <c r="H77" s="419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10"/>
      <c r="P77" s="410"/>
      <c r="Q77" s="410"/>
      <c r="R77" s="410"/>
      <c r="S77" s="410"/>
      <c r="T77" s="410"/>
      <c r="U77" s="41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21">
        <v>5.5</v>
      </c>
      <c r="E78" s="421"/>
      <c r="F78" s="421"/>
      <c r="G78" s="127"/>
      <c r="H78" s="419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10"/>
      <c r="P78" s="410"/>
      <c r="Q78" s="410"/>
      <c r="R78" s="410"/>
      <c r="S78" s="410"/>
      <c r="T78" s="410"/>
      <c r="U78" s="41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21">
        <v>5.5</v>
      </c>
      <c r="E79" s="421"/>
      <c r="F79" s="421"/>
      <c r="G79" s="127"/>
      <c r="H79" s="419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10"/>
      <c r="P79" s="410"/>
      <c r="Q79" s="410"/>
      <c r="R79" s="410"/>
      <c r="S79" s="410"/>
      <c r="T79" s="410"/>
      <c r="U79" s="41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21">
        <v>5.03</v>
      </c>
      <c r="E80" s="421"/>
      <c r="F80" s="421"/>
      <c r="G80" s="127"/>
      <c r="H80" s="419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10"/>
      <c r="P80" s="410"/>
      <c r="Q80" s="410"/>
      <c r="R80" s="410"/>
      <c r="S80" s="410"/>
      <c r="T80" s="410"/>
      <c r="U80" s="41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21">
        <v>5.03</v>
      </c>
      <c r="E81" s="421"/>
      <c r="F81" s="421"/>
      <c r="G81" s="127"/>
      <c r="H81" s="419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10"/>
      <c r="P81" s="410"/>
      <c r="Q81" s="410"/>
      <c r="R81" s="410"/>
      <c r="S81" s="410"/>
      <c r="T81" s="410"/>
      <c r="U81" s="41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21">
        <v>5.03</v>
      </c>
      <c r="E82" s="421"/>
      <c r="F82" s="421"/>
      <c r="G82" s="127"/>
      <c r="H82" s="419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10"/>
      <c r="P82" s="410"/>
      <c r="Q82" s="410"/>
      <c r="R82" s="410"/>
      <c r="S82" s="410"/>
      <c r="T82" s="410"/>
      <c r="U82" s="41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21">
        <v>5.03</v>
      </c>
      <c r="E83" s="421"/>
      <c r="F83" s="421"/>
      <c r="G83" s="127"/>
      <c r="H83" s="419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10"/>
      <c r="P83" s="410"/>
      <c r="Q83" s="410"/>
      <c r="R83" s="410"/>
      <c r="S83" s="410"/>
      <c r="T83" s="410"/>
      <c r="U83" s="41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21">
        <v>5.03</v>
      </c>
      <c r="E84" s="421"/>
      <c r="F84" s="421"/>
      <c r="G84" s="127"/>
      <c r="H84" s="419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10"/>
      <c r="P84" s="410"/>
      <c r="Q84" s="410"/>
      <c r="R84" s="410"/>
      <c r="S84" s="410"/>
      <c r="T84" s="410"/>
      <c r="U84" s="41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21">
        <v>5.03</v>
      </c>
      <c r="E85" s="421"/>
      <c r="F85" s="421"/>
      <c r="G85" s="127"/>
      <c r="H85" s="419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10"/>
      <c r="P85" s="410"/>
      <c r="Q85" s="410"/>
      <c r="R85" s="410"/>
      <c r="S85" s="410"/>
      <c r="T85" s="410"/>
      <c r="U85" s="410"/>
      <c r="V85" s="131"/>
      <c r="W85" s="132"/>
      <c r="X85" s="131"/>
      <c r="Y85" s="131"/>
      <c r="Z85" s="131"/>
      <c r="AA85" s="131"/>
    </row>
    <row r="86" spans="1:27" ht="20.100000000000001" customHeight="1">
      <c r="A86" s="619" t="s">
        <v>216</v>
      </c>
      <c r="B86" s="619"/>
      <c r="C86" s="417" t="s">
        <v>202</v>
      </c>
      <c r="D86" s="138"/>
      <c r="E86" s="138"/>
      <c r="F86" s="138"/>
      <c r="G86" s="139">
        <f>SUM(G29:G85)</f>
        <v>2192</v>
      </c>
      <c r="H86" s="140">
        <f>SUM(H29:H85)</f>
        <v>11062.26</v>
      </c>
      <c r="I86" s="140">
        <f>SUM(I29:I85)</f>
        <v>41.5</v>
      </c>
      <c r="J86" s="129">
        <f t="array" ref="J86">IF(ISERROR(G86/I86),"",G86/I86)</f>
        <v>52.819277108433738</v>
      </c>
      <c r="K86" s="140">
        <f>SUM(K29:K85)</f>
        <v>67.452289377289375</v>
      </c>
      <c r="L86" s="141"/>
      <c r="M86" s="144">
        <f t="shared" ref="M86:V86" si="17">SUM(M29:M85)</f>
        <v>-25.952289377289372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11" t="s">
        <v>217</v>
      </c>
      <c r="C87" s="125" t="s">
        <v>179</v>
      </c>
      <c r="D87" s="421">
        <v>5.03</v>
      </c>
      <c r="E87" s="421"/>
      <c r="F87" s="421"/>
      <c r="G87" s="127"/>
      <c r="H87" s="419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10"/>
      <c r="P87" s="410"/>
      <c r="Q87" s="410"/>
      <c r="R87" s="410"/>
      <c r="S87" s="410"/>
      <c r="T87" s="410"/>
      <c r="U87" s="41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11" t="s">
        <v>217</v>
      </c>
      <c r="C88" s="125" t="s">
        <v>186</v>
      </c>
      <c r="D88" s="421">
        <v>5.03</v>
      </c>
      <c r="E88" s="421"/>
      <c r="F88" s="421"/>
      <c r="G88" s="127"/>
      <c r="H88" s="419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10"/>
      <c r="P88" s="410"/>
      <c r="Q88" s="410"/>
      <c r="R88" s="410"/>
      <c r="S88" s="410"/>
      <c r="T88" s="410"/>
      <c r="U88" s="410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11" t="s">
        <v>217</v>
      </c>
      <c r="C89" s="125" t="s">
        <v>204</v>
      </c>
      <c r="D89" s="421">
        <v>5.03</v>
      </c>
      <c r="E89" s="421"/>
      <c r="F89" s="421"/>
      <c r="G89" s="127"/>
      <c r="H89" s="419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10"/>
      <c r="P89" s="410"/>
      <c r="Q89" s="410"/>
      <c r="R89" s="410"/>
      <c r="S89" s="410"/>
      <c r="T89" s="410"/>
      <c r="U89" s="410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21">
        <v>5.03</v>
      </c>
      <c r="E90" s="421"/>
      <c r="F90" s="421"/>
      <c r="G90" s="127"/>
      <c r="H90" s="419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10"/>
      <c r="P90" s="410"/>
      <c r="Q90" s="410"/>
      <c r="R90" s="410"/>
      <c r="S90" s="410"/>
      <c r="T90" s="410"/>
      <c r="U90" s="410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21">
        <v>5.03</v>
      </c>
      <c r="E91" s="421"/>
      <c r="F91" s="421"/>
      <c r="G91" s="127"/>
      <c r="H91" s="419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10"/>
      <c r="P91" s="410"/>
      <c r="Q91" s="410"/>
      <c r="R91" s="410"/>
      <c r="S91" s="410"/>
      <c r="T91" s="410"/>
      <c r="U91" s="410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21">
        <v>5.03</v>
      </c>
      <c r="E92" s="421"/>
      <c r="F92" s="421"/>
      <c r="G92" s="127"/>
      <c r="H92" s="419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10"/>
      <c r="P92" s="410"/>
      <c r="Q92" s="410"/>
      <c r="R92" s="410"/>
      <c r="S92" s="410"/>
      <c r="T92" s="410"/>
      <c r="U92" s="41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21">
        <v>5.03</v>
      </c>
      <c r="E93" s="421"/>
      <c r="F93" s="421"/>
      <c r="G93" s="127"/>
      <c r="H93" s="419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10"/>
      <c r="P93" s="410"/>
      <c r="Q93" s="410"/>
      <c r="R93" s="410"/>
      <c r="S93" s="410"/>
      <c r="T93" s="410"/>
      <c r="U93" s="41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21"/>
      <c r="F94" s="421"/>
      <c r="G94" s="127"/>
      <c r="H94" s="419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10"/>
      <c r="P94" s="410"/>
      <c r="Q94" s="410"/>
      <c r="R94" s="410"/>
      <c r="S94" s="410"/>
      <c r="T94" s="410"/>
      <c r="U94" s="41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21">
        <v>5.03</v>
      </c>
      <c r="E95" s="421"/>
      <c r="F95" s="421"/>
      <c r="G95" s="146"/>
      <c r="H95" s="419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10"/>
      <c r="P95" s="410"/>
      <c r="Q95" s="410"/>
      <c r="R95" s="410"/>
      <c r="S95" s="410"/>
      <c r="T95" s="410"/>
      <c r="U95" s="41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21">
        <v>5.03</v>
      </c>
      <c r="E96" s="421"/>
      <c r="F96" s="421"/>
      <c r="G96" s="127"/>
      <c r="H96" s="419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10"/>
      <c r="P96" s="410"/>
      <c r="Q96" s="410"/>
      <c r="R96" s="410"/>
      <c r="S96" s="410"/>
      <c r="T96" s="410"/>
      <c r="U96" s="41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21">
        <v>5.03</v>
      </c>
      <c r="E97" s="421"/>
      <c r="F97" s="421"/>
      <c r="G97" s="127"/>
      <c r="H97" s="419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10"/>
      <c r="P97" s="410"/>
      <c r="Q97" s="410"/>
      <c r="R97" s="410"/>
      <c r="S97" s="410"/>
      <c r="T97" s="410"/>
      <c r="U97" s="41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21">
        <v>5.03</v>
      </c>
      <c r="E98" s="421"/>
      <c r="F98" s="421"/>
      <c r="G98" s="127"/>
      <c r="H98" s="419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10"/>
      <c r="P98" s="410"/>
      <c r="Q98" s="410"/>
      <c r="R98" s="410"/>
      <c r="S98" s="410"/>
      <c r="T98" s="410"/>
      <c r="U98" s="41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21">
        <v>5.03</v>
      </c>
      <c r="E99" s="421"/>
      <c r="F99" s="421"/>
      <c r="G99" s="127"/>
      <c r="H99" s="419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10"/>
      <c r="P99" s="410"/>
      <c r="Q99" s="410"/>
      <c r="R99" s="410"/>
      <c r="S99" s="410"/>
      <c r="T99" s="410"/>
      <c r="U99" s="41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21">
        <v>5.03</v>
      </c>
      <c r="E100" s="421"/>
      <c r="F100" s="421"/>
      <c r="G100" s="127"/>
      <c r="H100" s="419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10"/>
      <c r="P100" s="410"/>
      <c r="Q100" s="410"/>
      <c r="R100" s="410"/>
      <c r="S100" s="410"/>
      <c r="T100" s="410"/>
      <c r="U100" s="41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21">
        <v>5.03</v>
      </c>
      <c r="E101" s="421"/>
      <c r="F101" s="421"/>
      <c r="G101" s="127"/>
      <c r="H101" s="419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10"/>
      <c r="P101" s="410"/>
      <c r="Q101" s="410"/>
      <c r="R101" s="410"/>
      <c r="S101" s="410"/>
      <c r="T101" s="410"/>
      <c r="U101" s="41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21">
        <v>5.03</v>
      </c>
      <c r="E102" s="421"/>
      <c r="F102" s="421"/>
      <c r="G102" s="127"/>
      <c r="H102" s="419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10"/>
      <c r="P102" s="410"/>
      <c r="Q102" s="410"/>
      <c r="R102" s="410"/>
      <c r="S102" s="410"/>
      <c r="T102" s="410"/>
      <c r="U102" s="41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11" t="s">
        <v>222</v>
      </c>
      <c r="C103" s="125" t="s">
        <v>181</v>
      </c>
      <c r="D103" s="421">
        <v>10.199999999999999</v>
      </c>
      <c r="E103" s="421"/>
      <c r="F103" s="421"/>
      <c r="G103" s="127"/>
      <c r="H103" s="419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10"/>
      <c r="P103" s="410"/>
      <c r="Q103" s="410"/>
      <c r="R103" s="410"/>
      <c r="S103" s="410"/>
      <c r="T103" s="410"/>
      <c r="U103" s="41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11" t="s">
        <v>222</v>
      </c>
      <c r="C104" s="125" t="s">
        <v>179</v>
      </c>
      <c r="D104" s="421">
        <v>10.199999999999999</v>
      </c>
      <c r="E104" s="421"/>
      <c r="F104" s="421"/>
      <c r="G104" s="127"/>
      <c r="H104" s="419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10"/>
      <c r="P104" s="410"/>
      <c r="Q104" s="410"/>
      <c r="R104" s="410"/>
      <c r="S104" s="410"/>
      <c r="T104" s="410"/>
      <c r="U104" s="41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11" t="s">
        <v>222</v>
      </c>
      <c r="C105" s="125" t="s">
        <v>221</v>
      </c>
      <c r="D105" s="421">
        <v>10.199999999999999</v>
      </c>
      <c r="E105" s="421"/>
      <c r="F105" s="421"/>
      <c r="G105" s="127"/>
      <c r="H105" s="419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10"/>
      <c r="P105" s="410"/>
      <c r="Q105" s="410"/>
      <c r="R105" s="410"/>
      <c r="S105" s="410"/>
      <c r="T105" s="410"/>
      <c r="U105" s="41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11" t="s">
        <v>222</v>
      </c>
      <c r="C106" s="125" t="s">
        <v>186</v>
      </c>
      <c r="D106" s="421">
        <v>10.199999999999999</v>
      </c>
      <c r="E106" s="421"/>
      <c r="F106" s="421"/>
      <c r="G106" s="127"/>
      <c r="H106" s="419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10"/>
      <c r="P106" s="410"/>
      <c r="Q106" s="410"/>
      <c r="R106" s="410"/>
      <c r="S106" s="410"/>
      <c r="T106" s="410"/>
      <c r="U106" s="41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11" t="s">
        <v>393</v>
      </c>
      <c r="C107" s="177" t="s">
        <v>395</v>
      </c>
      <c r="D107" s="421">
        <v>5</v>
      </c>
      <c r="E107" s="421"/>
      <c r="F107" s="421"/>
      <c r="G107" s="127"/>
      <c r="H107" s="419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10"/>
      <c r="P107" s="410"/>
      <c r="Q107" s="410"/>
      <c r="R107" s="410"/>
      <c r="S107" s="410"/>
      <c r="T107" s="410"/>
      <c r="U107" s="410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11" t="s">
        <v>393</v>
      </c>
      <c r="C108" s="177" t="s">
        <v>402</v>
      </c>
      <c r="D108" s="421">
        <v>5</v>
      </c>
      <c r="E108" s="421"/>
      <c r="F108" s="421"/>
      <c r="G108" s="127"/>
      <c r="H108" s="419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10"/>
      <c r="P108" s="410"/>
      <c r="Q108" s="410"/>
      <c r="R108" s="410"/>
      <c r="S108" s="410"/>
      <c r="T108" s="410"/>
      <c r="U108" s="410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11" t="s">
        <v>404</v>
      </c>
      <c r="C109" s="177" t="s">
        <v>405</v>
      </c>
      <c r="D109" s="421">
        <v>5</v>
      </c>
      <c r="E109" s="421"/>
      <c r="F109" s="421"/>
      <c r="G109" s="127"/>
      <c r="H109" s="419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10"/>
      <c r="P109" s="410"/>
      <c r="Q109" s="410"/>
      <c r="R109" s="410"/>
      <c r="S109" s="410"/>
      <c r="T109" s="410"/>
      <c r="U109" s="41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11" t="s">
        <v>486</v>
      </c>
      <c r="C110" s="177" t="s">
        <v>372</v>
      </c>
      <c r="D110" s="421">
        <v>5</v>
      </c>
      <c r="E110" s="421"/>
      <c r="F110" s="421"/>
      <c r="G110" s="127"/>
      <c r="H110" s="419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10"/>
      <c r="P110" s="410"/>
      <c r="Q110" s="410"/>
      <c r="R110" s="410"/>
      <c r="S110" s="410"/>
      <c r="T110" s="410"/>
      <c r="U110" s="41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11" t="s">
        <v>343</v>
      </c>
      <c r="C111" s="125" t="s">
        <v>345</v>
      </c>
      <c r="D111" s="421">
        <v>5</v>
      </c>
      <c r="E111" s="421"/>
      <c r="F111" s="421"/>
      <c r="G111" s="127"/>
      <c r="H111" s="419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10"/>
      <c r="P111" s="410"/>
      <c r="Q111" s="410"/>
      <c r="R111" s="410"/>
      <c r="S111" s="410"/>
      <c r="T111" s="410"/>
      <c r="U111" s="41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11" t="s">
        <v>343</v>
      </c>
      <c r="C112" s="125" t="s">
        <v>347</v>
      </c>
      <c r="D112" s="421">
        <v>5</v>
      </c>
      <c r="E112" s="421"/>
      <c r="F112" s="421"/>
      <c r="G112" s="127"/>
      <c r="H112" s="419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10"/>
      <c r="P112" s="410"/>
      <c r="Q112" s="410"/>
      <c r="R112" s="410"/>
      <c r="S112" s="410"/>
      <c r="T112" s="410"/>
      <c r="U112" s="410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21">
        <v>5.0599999999999996</v>
      </c>
      <c r="E113" s="421"/>
      <c r="F113" s="421"/>
      <c r="G113" s="127"/>
      <c r="H113" s="419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10"/>
      <c r="P113" s="410"/>
      <c r="Q113" s="410"/>
      <c r="R113" s="410"/>
      <c r="S113" s="410"/>
      <c r="T113" s="410"/>
      <c r="U113" s="410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21">
        <v>5.0599999999999996</v>
      </c>
      <c r="E114" s="421"/>
      <c r="F114" s="421"/>
      <c r="G114" s="127"/>
      <c r="H114" s="419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10"/>
      <c r="P114" s="410"/>
      <c r="Q114" s="410"/>
      <c r="R114" s="410"/>
      <c r="S114" s="410"/>
      <c r="T114" s="410"/>
      <c r="U114" s="41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21">
        <v>5</v>
      </c>
      <c r="E115" s="421"/>
      <c r="F115" s="421"/>
      <c r="G115" s="127"/>
      <c r="H115" s="419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10"/>
      <c r="P115" s="410"/>
      <c r="Q115" s="410"/>
      <c r="R115" s="410"/>
      <c r="S115" s="410"/>
      <c r="T115" s="410"/>
      <c r="U115" s="410"/>
      <c r="V115" s="131"/>
      <c r="W115" s="132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21">
        <v>5</v>
      </c>
      <c r="E116" s="421"/>
      <c r="F116" s="421">
        <v>20170402</v>
      </c>
      <c r="G116" s="127">
        <f>90*3+79+17+90+75+74</f>
        <v>605</v>
      </c>
      <c r="H116" s="419">
        <f t="shared" si="19"/>
        <v>3025</v>
      </c>
      <c r="I116" s="128">
        <f>1.5+1.5+1.5+1*4+7.5*2</f>
        <v>23.5</v>
      </c>
      <c r="J116" s="128"/>
      <c r="K116" s="130">
        <f t="array" ref="K116">IF(ISERROR(G116/L116),"",G116/L116)</f>
        <v>25.208333333333332</v>
      </c>
      <c r="L116" s="128">
        <v>24</v>
      </c>
      <c r="M116" s="108"/>
      <c r="N116" s="128"/>
      <c r="O116" s="410"/>
      <c r="P116" s="410"/>
      <c r="Q116" s="410"/>
      <c r="R116" s="410"/>
      <c r="S116" s="410"/>
      <c r="T116" s="410"/>
      <c r="U116" s="410"/>
      <c r="V116" s="131"/>
      <c r="W116" s="413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21">
        <v>5</v>
      </c>
      <c r="E117" s="421"/>
      <c r="F117" s="421">
        <v>20170402</v>
      </c>
      <c r="G117" s="127">
        <v>63</v>
      </c>
      <c r="H117" s="419">
        <f t="shared" si="19"/>
        <v>315</v>
      </c>
      <c r="I117" s="128">
        <v>1.5</v>
      </c>
      <c r="J117" s="128"/>
      <c r="K117" s="130">
        <f t="array" ref="K117">IF(ISERROR(G117/L117),"",G117/L117)</f>
        <v>2.625</v>
      </c>
      <c r="L117" s="128">
        <v>24</v>
      </c>
      <c r="M117" s="108"/>
      <c r="N117" s="128"/>
      <c r="O117" s="410"/>
      <c r="P117" s="410"/>
      <c r="Q117" s="410"/>
      <c r="R117" s="410"/>
      <c r="S117" s="410"/>
      <c r="T117" s="410"/>
      <c r="U117" s="410"/>
      <c r="V117" s="131"/>
      <c r="W117" s="413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21">
        <v>5.07</v>
      </c>
      <c r="E118" s="421"/>
      <c r="F118" s="421"/>
      <c r="G118" s="127"/>
      <c r="H118" s="419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10"/>
      <c r="P118" s="410"/>
      <c r="Q118" s="410"/>
      <c r="R118" s="410"/>
      <c r="S118" s="410"/>
      <c r="T118" s="410"/>
      <c r="U118" s="41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21">
        <v>5.07</v>
      </c>
      <c r="E119" s="421"/>
      <c r="F119" s="421"/>
      <c r="G119" s="127"/>
      <c r="H119" s="419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10"/>
      <c r="P119" s="410"/>
      <c r="Q119" s="410"/>
      <c r="R119" s="410"/>
      <c r="S119" s="410"/>
      <c r="T119" s="410"/>
      <c r="U119" s="41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21">
        <v>5.0599999999999996</v>
      </c>
      <c r="E120" s="421"/>
      <c r="F120" s="420"/>
      <c r="G120" s="127"/>
      <c r="H120" s="419">
        <f t="shared" si="19"/>
        <v>0</v>
      </c>
      <c r="I120" s="128"/>
      <c r="J120" s="129" t="str">
        <f t="array" ref="J120">IF(ISERROR(G120/I120),"",G120/I120)</f>
        <v/>
      </c>
      <c r="K120" s="419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10"/>
      <c r="P120" s="410"/>
      <c r="Q120" s="410"/>
      <c r="R120" s="410"/>
      <c r="S120" s="410"/>
      <c r="T120" s="410"/>
      <c r="U120" s="410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11" t="s">
        <v>224</v>
      </c>
      <c r="B121" s="612"/>
      <c r="C121" s="417" t="s">
        <v>202</v>
      </c>
      <c r="D121" s="138"/>
      <c r="E121" s="138"/>
      <c r="F121" s="138"/>
      <c r="G121" s="139">
        <f>SUM(G87:G120)</f>
        <v>668</v>
      </c>
      <c r="H121" s="140">
        <f>SUM(H87:H120)</f>
        <v>3340</v>
      </c>
      <c r="I121" s="140">
        <f>SUM(I87:I120)</f>
        <v>25</v>
      </c>
      <c r="J121" s="129">
        <f t="array" ref="J121">IF(ISERROR(G121/I121),"",G121/I121)</f>
        <v>26.72</v>
      </c>
      <c r="K121" s="140">
        <f>SUM(K87:K120)</f>
        <v>27.833333333333332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21">
        <v>5.03</v>
      </c>
      <c r="E122" s="421"/>
      <c r="F122" s="421"/>
      <c r="G122" s="127"/>
      <c r="H122" s="419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10"/>
      <c r="P122" s="410"/>
      <c r="Q122" s="410"/>
      <c r="R122" s="410"/>
      <c r="S122" s="410"/>
      <c r="T122" s="410"/>
      <c r="U122" s="410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21">
        <v>5.03</v>
      </c>
      <c r="E123" s="421"/>
      <c r="F123" s="421"/>
      <c r="G123" s="127"/>
      <c r="H123" s="419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10"/>
      <c r="P123" s="410"/>
      <c r="Q123" s="410"/>
      <c r="R123" s="410"/>
      <c r="S123" s="410"/>
      <c r="T123" s="410"/>
      <c r="U123" s="410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21">
        <v>5.04</v>
      </c>
      <c r="E124" s="421"/>
      <c r="F124" s="421"/>
      <c r="G124" s="127"/>
      <c r="H124" s="419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10"/>
      <c r="P124" s="410"/>
      <c r="Q124" s="410"/>
      <c r="R124" s="410"/>
      <c r="S124" s="410"/>
      <c r="T124" s="410"/>
      <c r="U124" s="410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21">
        <v>5.03</v>
      </c>
      <c r="E125" s="421"/>
      <c r="F125" s="421"/>
      <c r="G125" s="127"/>
      <c r="H125" s="419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10"/>
      <c r="P125" s="410"/>
      <c r="Q125" s="410"/>
      <c r="R125" s="410"/>
      <c r="S125" s="410"/>
      <c r="T125" s="410"/>
      <c r="U125" s="41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15" t="s">
        <v>203</v>
      </c>
      <c r="D126" s="421">
        <v>5.03</v>
      </c>
      <c r="E126" s="421"/>
      <c r="F126" s="421"/>
      <c r="G126" s="127"/>
      <c r="H126" s="419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10"/>
      <c r="P126" s="410"/>
      <c r="Q126" s="410"/>
      <c r="R126" s="410"/>
      <c r="S126" s="410"/>
      <c r="T126" s="410"/>
      <c r="U126" s="41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21">
        <v>5.03</v>
      </c>
      <c r="E127" s="421"/>
      <c r="F127" s="421"/>
      <c r="G127" s="127"/>
      <c r="H127" s="419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10"/>
      <c r="P127" s="410"/>
      <c r="Q127" s="410"/>
      <c r="R127" s="410"/>
      <c r="S127" s="410"/>
      <c r="T127" s="410"/>
      <c r="U127" s="41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21">
        <v>5.03</v>
      </c>
      <c r="E128" s="421"/>
      <c r="F128" s="421"/>
      <c r="G128" s="127"/>
      <c r="H128" s="419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10"/>
      <c r="P128" s="410"/>
      <c r="Q128" s="410"/>
      <c r="R128" s="410"/>
      <c r="S128" s="410"/>
      <c r="T128" s="410"/>
      <c r="U128" s="41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15" t="s">
        <v>228</v>
      </c>
      <c r="D129" s="421">
        <v>5.03</v>
      </c>
      <c r="E129" s="421"/>
      <c r="F129" s="421"/>
      <c r="G129" s="127"/>
      <c r="H129" s="419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10"/>
      <c r="P129" s="410"/>
      <c r="Q129" s="410"/>
      <c r="R129" s="410"/>
      <c r="S129" s="410"/>
      <c r="T129" s="410"/>
      <c r="U129" s="41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15" t="s">
        <v>212</v>
      </c>
      <c r="D130" s="421">
        <v>5.03</v>
      </c>
      <c r="E130" s="421"/>
      <c r="F130" s="421"/>
      <c r="G130" s="127"/>
      <c r="H130" s="419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10"/>
      <c r="P130" s="410"/>
      <c r="Q130" s="410"/>
      <c r="R130" s="410"/>
      <c r="S130" s="410"/>
      <c r="T130" s="410"/>
      <c r="U130" s="41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15" t="s">
        <v>203</v>
      </c>
      <c r="D131" s="421">
        <v>5.03</v>
      </c>
      <c r="E131" s="421"/>
      <c r="F131" s="421"/>
      <c r="G131" s="127"/>
      <c r="H131" s="419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10"/>
      <c r="P131" s="410"/>
      <c r="Q131" s="410"/>
      <c r="R131" s="410"/>
      <c r="S131" s="410"/>
      <c r="T131" s="410"/>
      <c r="U131" s="41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15" t="s">
        <v>186</v>
      </c>
      <c r="D132" s="421">
        <v>5.03</v>
      </c>
      <c r="E132" s="421"/>
      <c r="F132" s="421"/>
      <c r="G132" s="127"/>
      <c r="H132" s="419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10"/>
      <c r="P132" s="410"/>
      <c r="Q132" s="410"/>
      <c r="R132" s="410"/>
      <c r="S132" s="410"/>
      <c r="T132" s="410"/>
      <c r="U132" s="41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15" t="s">
        <v>228</v>
      </c>
      <c r="D133" s="421">
        <v>5.03</v>
      </c>
      <c r="E133" s="421"/>
      <c r="F133" s="421"/>
      <c r="G133" s="127"/>
      <c r="H133" s="419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10"/>
      <c r="P133" s="410"/>
      <c r="Q133" s="410"/>
      <c r="R133" s="410"/>
      <c r="S133" s="410"/>
      <c r="T133" s="410"/>
      <c r="U133" s="41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15" t="s">
        <v>199</v>
      </c>
      <c r="D134" s="421">
        <v>5.03</v>
      </c>
      <c r="E134" s="421"/>
      <c r="F134" s="421"/>
      <c r="G134" s="127"/>
      <c r="H134" s="419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10"/>
      <c r="P134" s="410"/>
      <c r="Q134" s="410"/>
      <c r="R134" s="410"/>
      <c r="S134" s="410"/>
      <c r="T134" s="410"/>
      <c r="U134" s="41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21">
        <v>5.0599999999999996</v>
      </c>
      <c r="E135" s="421"/>
      <c r="F135" s="421"/>
      <c r="G135" s="127"/>
      <c r="H135" s="419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10"/>
      <c r="P135" s="410"/>
      <c r="Q135" s="410"/>
      <c r="R135" s="410"/>
      <c r="S135" s="410"/>
      <c r="T135" s="410"/>
      <c r="U135" s="41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21">
        <v>5.0599999999999996</v>
      </c>
      <c r="E136" s="421"/>
      <c r="F136" s="421"/>
      <c r="G136" s="127"/>
      <c r="H136" s="419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10"/>
      <c r="P136" s="410"/>
      <c r="Q136" s="410"/>
      <c r="R136" s="410"/>
      <c r="S136" s="410"/>
      <c r="T136" s="410"/>
      <c r="U136" s="41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11" t="s">
        <v>231</v>
      </c>
      <c r="B137" s="612"/>
      <c r="C137" s="417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21">
        <v>5.04</v>
      </c>
      <c r="E138" s="421"/>
      <c r="F138" s="421"/>
      <c r="G138" s="127"/>
      <c r="H138" s="419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10"/>
      <c r="P138" s="410"/>
      <c r="Q138" s="410"/>
      <c r="R138" s="410"/>
      <c r="S138" s="410"/>
      <c r="T138" s="410"/>
      <c r="U138" s="41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21">
        <v>5.04</v>
      </c>
      <c r="E139" s="421"/>
      <c r="F139" s="421"/>
      <c r="G139" s="127"/>
      <c r="H139" s="419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10"/>
      <c r="P139" s="410"/>
      <c r="Q139" s="410"/>
      <c r="R139" s="410"/>
      <c r="S139" s="410"/>
      <c r="T139" s="410"/>
      <c r="U139" s="41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21">
        <v>5.04</v>
      </c>
      <c r="E140" s="421"/>
      <c r="F140" s="421"/>
      <c r="G140" s="127"/>
      <c r="H140" s="419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10"/>
      <c r="P140" s="410"/>
      <c r="Q140" s="410"/>
      <c r="R140" s="410"/>
      <c r="S140" s="410"/>
      <c r="T140" s="410"/>
      <c r="U140" s="41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21">
        <v>5.04</v>
      </c>
      <c r="E141" s="421"/>
      <c r="F141" s="421"/>
      <c r="G141" s="127"/>
      <c r="H141" s="419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10"/>
      <c r="P141" s="410"/>
      <c r="Q141" s="410"/>
      <c r="R141" s="410"/>
      <c r="S141" s="410"/>
      <c r="T141" s="410"/>
      <c r="U141" s="41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21">
        <v>5.04</v>
      </c>
      <c r="E142" s="421"/>
      <c r="F142" s="421"/>
      <c r="G142" s="127"/>
      <c r="H142" s="419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10"/>
      <c r="P142" s="410"/>
      <c r="Q142" s="410"/>
      <c r="R142" s="410"/>
      <c r="S142" s="410"/>
      <c r="T142" s="410"/>
      <c r="U142" s="41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05" customFormat="1" ht="20.100000000000001" customHeight="1">
      <c r="A143" s="254">
        <v>30400019</v>
      </c>
      <c r="B143" s="133" t="s">
        <v>436</v>
      </c>
      <c r="C143" s="177" t="s">
        <v>438</v>
      </c>
      <c r="D143" s="421">
        <v>5.04</v>
      </c>
      <c r="E143" s="421"/>
      <c r="F143" s="421">
        <v>20170402</v>
      </c>
      <c r="G143" s="127">
        <f>90*4+67+89+5-90</f>
        <v>431</v>
      </c>
      <c r="H143" s="419">
        <f t="shared" si="32"/>
        <v>2172.2400000000002</v>
      </c>
      <c r="I143" s="128">
        <f>6*3</f>
        <v>18</v>
      </c>
      <c r="J143" s="128"/>
      <c r="K143" s="130">
        <f t="array" ref="K143">IF(ISERROR(G143/L143),"",G143/L143)</f>
        <v>31.925925925925927</v>
      </c>
      <c r="L143" s="128">
        <v>13.5</v>
      </c>
      <c r="M143" s="108"/>
      <c r="N143" s="128"/>
      <c r="O143" s="410"/>
      <c r="P143" s="410"/>
      <c r="Q143" s="410"/>
      <c r="R143" s="410"/>
      <c r="S143" s="410"/>
      <c r="T143" s="410"/>
      <c r="U143" s="410"/>
      <c r="V143" s="131"/>
      <c r="W143" s="413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21">
        <v>5.04</v>
      </c>
      <c r="E144" s="421"/>
      <c r="F144" s="421"/>
      <c r="G144" s="127"/>
      <c r="H144" s="419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10"/>
      <c r="P144" s="410"/>
      <c r="Q144" s="410"/>
      <c r="R144" s="410"/>
      <c r="S144" s="410"/>
      <c r="T144" s="410"/>
      <c r="U144" s="410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21">
        <v>5.04</v>
      </c>
      <c r="E145" s="421"/>
      <c r="F145" s="421"/>
      <c r="G145" s="127"/>
      <c r="H145" s="419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10"/>
      <c r="P145" s="410"/>
      <c r="Q145" s="410"/>
      <c r="R145" s="410"/>
      <c r="S145" s="410"/>
      <c r="T145" s="410"/>
      <c r="U145" s="410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21">
        <v>5.04</v>
      </c>
      <c r="E146" s="421"/>
      <c r="F146" s="421"/>
      <c r="G146" s="127"/>
      <c r="H146" s="419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10"/>
      <c r="P146" s="410"/>
      <c r="Q146" s="410"/>
      <c r="R146" s="410"/>
      <c r="S146" s="410"/>
      <c r="T146" s="410"/>
      <c r="U146" s="410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21">
        <v>5.04</v>
      </c>
      <c r="E147" s="421"/>
      <c r="F147" s="421"/>
      <c r="G147" s="127"/>
      <c r="H147" s="419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10"/>
      <c r="P147" s="410"/>
      <c r="Q147" s="410"/>
      <c r="R147" s="410"/>
      <c r="S147" s="410"/>
      <c r="T147" s="410"/>
      <c r="U147" s="41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11" t="s">
        <v>234</v>
      </c>
      <c r="B148" s="612"/>
      <c r="C148" s="417" t="s">
        <v>202</v>
      </c>
      <c r="D148" s="138"/>
      <c r="E148" s="138"/>
      <c r="F148" s="138"/>
      <c r="G148" s="139">
        <f>SUM(G138:G147)</f>
        <v>431</v>
      </c>
      <c r="H148" s="140">
        <f>SUM(H138:H147)</f>
        <v>2172.2400000000002</v>
      </c>
      <c r="I148" s="140">
        <f>SUM(I138:I147)</f>
        <v>18</v>
      </c>
      <c r="J148" s="129">
        <f t="array" ref="J148">IF(ISERROR(G148/I148),"",G148/I148)</f>
        <v>23.944444444444443</v>
      </c>
      <c r="K148" s="140">
        <f>SUM(K138:K147)</f>
        <v>31.925925925925927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09"/>
      <c r="D149" s="421">
        <v>3.65</v>
      </c>
      <c r="E149" s="421"/>
      <c r="F149" s="420"/>
      <c r="G149" s="127"/>
      <c r="H149" s="419">
        <f t="shared" ref="H149:H162" si="40">D149*G149</f>
        <v>0</v>
      </c>
      <c r="I149" s="128"/>
      <c r="J149" s="129" t="str">
        <f t="array" ref="J149">IF(ISERROR(G149/I149),"",G149/I149)</f>
        <v/>
      </c>
      <c r="K149" s="419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10"/>
      <c r="P149" s="410"/>
      <c r="Q149" s="410"/>
      <c r="R149" s="410"/>
      <c r="S149" s="410"/>
      <c r="T149" s="410"/>
      <c r="U149" s="410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09"/>
      <c r="D150" s="421">
        <v>6.58</v>
      </c>
      <c r="E150" s="421"/>
      <c r="F150" s="421"/>
      <c r="G150" s="127"/>
      <c r="H150" s="419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10"/>
      <c r="P150" s="410"/>
      <c r="Q150" s="410"/>
      <c r="R150" s="410"/>
      <c r="S150" s="410"/>
      <c r="T150" s="410"/>
      <c r="U150" s="41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09"/>
      <c r="D151" s="421">
        <v>7.8</v>
      </c>
      <c r="E151" s="421"/>
      <c r="F151" s="421"/>
      <c r="G151" s="127"/>
      <c r="H151" s="419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10"/>
      <c r="P151" s="410"/>
      <c r="Q151" s="410"/>
      <c r="R151" s="410"/>
      <c r="S151" s="410"/>
      <c r="T151" s="410"/>
      <c r="U151" s="410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09"/>
      <c r="D152" s="421">
        <v>4.4000000000000004</v>
      </c>
      <c r="E152" s="421"/>
      <c r="F152" s="421">
        <v>20170402</v>
      </c>
      <c r="G152" s="127">
        <f>72*3+55+72+60+65</f>
        <v>468</v>
      </c>
      <c r="H152" s="419">
        <f t="shared" si="40"/>
        <v>2059.2000000000003</v>
      </c>
      <c r="I152" s="128">
        <v>80</v>
      </c>
      <c r="J152" s="128">
        <f t="array" ref="J152">IF(ISERROR(G152/I152),"",G152/I152)</f>
        <v>5.85</v>
      </c>
      <c r="K152" s="130">
        <f t="array" ref="K152">IF(ISERROR(G152/L152),"",G152/L152)</f>
        <v>80.689655172413794</v>
      </c>
      <c r="L152" s="128">
        <v>5.8</v>
      </c>
      <c r="M152" s="108">
        <f>IF(ISERROR(I152-K152),"",I152-K152)</f>
        <v>-0.68965517241379359</v>
      </c>
      <c r="N152" s="128">
        <f>SUM(O152:U152)</f>
        <v>0</v>
      </c>
      <c r="O152" s="410"/>
      <c r="P152" s="410"/>
      <c r="Q152" s="410"/>
      <c r="R152" s="410"/>
      <c r="S152" s="410"/>
      <c r="T152" s="410"/>
      <c r="U152" s="410"/>
      <c r="V152" s="131">
        <f>SUM(X152:AA152)</f>
        <v>0</v>
      </c>
      <c r="W152" s="413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21"/>
      <c r="E153" s="421"/>
      <c r="F153" s="421"/>
      <c r="G153" s="127"/>
      <c r="H153" s="419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10"/>
      <c r="P153" s="410"/>
      <c r="Q153" s="410"/>
      <c r="R153" s="410"/>
      <c r="S153" s="410"/>
      <c r="T153" s="410"/>
      <c r="U153" s="41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09" t="s">
        <v>239</v>
      </c>
      <c r="C154" s="409" t="s">
        <v>179</v>
      </c>
      <c r="D154" s="421">
        <v>6.04</v>
      </c>
      <c r="E154" s="421"/>
      <c r="F154" s="421"/>
      <c r="G154" s="127"/>
      <c r="H154" s="419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10"/>
      <c r="P154" s="410"/>
      <c r="Q154" s="410"/>
      <c r="R154" s="410"/>
      <c r="S154" s="410"/>
      <c r="T154" s="410"/>
      <c r="U154" s="41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09" t="s">
        <v>239</v>
      </c>
      <c r="C155" s="409" t="s">
        <v>186</v>
      </c>
      <c r="D155" s="421">
        <v>6.04</v>
      </c>
      <c r="E155" s="421"/>
      <c r="F155" s="421"/>
      <c r="G155" s="127"/>
      <c r="H155" s="419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10"/>
      <c r="P155" s="410"/>
      <c r="Q155" s="410"/>
      <c r="R155" s="410"/>
      <c r="S155" s="410"/>
      <c r="T155" s="410"/>
      <c r="U155" s="410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09" t="s">
        <v>440</v>
      </c>
      <c r="C156" s="409" t="s">
        <v>179</v>
      </c>
      <c r="D156" s="421">
        <v>6</v>
      </c>
      <c r="E156" s="421"/>
      <c r="F156" s="421"/>
      <c r="G156" s="127"/>
      <c r="H156" s="419">
        <f t="shared" si="40"/>
        <v>0</v>
      </c>
      <c r="I156" s="128"/>
      <c r="J156" s="129"/>
      <c r="K156" s="130"/>
      <c r="L156" s="128"/>
      <c r="M156" s="108"/>
      <c r="N156" s="129"/>
      <c r="O156" s="410"/>
      <c r="P156" s="410"/>
      <c r="Q156" s="410"/>
      <c r="R156" s="410"/>
      <c r="S156" s="410"/>
      <c r="T156" s="410"/>
      <c r="U156" s="410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09" t="s">
        <v>440</v>
      </c>
      <c r="C157" s="409" t="s">
        <v>60</v>
      </c>
      <c r="D157" s="421">
        <v>6</v>
      </c>
      <c r="E157" s="421"/>
      <c r="F157" s="421"/>
      <c r="G157" s="127"/>
      <c r="H157" s="419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10"/>
      <c r="P157" s="410"/>
      <c r="Q157" s="410"/>
      <c r="R157" s="410"/>
      <c r="S157" s="410"/>
      <c r="T157" s="410"/>
      <c r="U157" s="410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11" t="s">
        <v>240</v>
      </c>
      <c r="C158" s="125"/>
      <c r="D158" s="421">
        <v>7.3</v>
      </c>
      <c r="E158" s="421"/>
      <c r="F158" s="421"/>
      <c r="G158" s="127"/>
      <c r="H158" s="419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10"/>
      <c r="P158" s="410"/>
      <c r="Q158" s="410"/>
      <c r="R158" s="410"/>
      <c r="S158" s="410"/>
      <c r="T158" s="410"/>
      <c r="U158" s="41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54*14</f>
        <v>756</v>
      </c>
      <c r="H159" s="378">
        <f t="shared" si="40"/>
        <v>7076.16</v>
      </c>
      <c r="I159" s="379">
        <f>11*8</f>
        <v>88</v>
      </c>
      <c r="J159" s="379">
        <f t="array" ref="J159">IF(ISERROR(G159/I159),"",G159/I159)</f>
        <v>8.5909090909090917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11" t="s">
        <v>242</v>
      </c>
      <c r="C160" s="125"/>
      <c r="D160" s="421">
        <v>4.5</v>
      </c>
      <c r="E160" s="421"/>
      <c r="F160" s="421"/>
      <c r="G160" s="127"/>
      <c r="H160" s="419">
        <f t="shared" si="40"/>
        <v>0</v>
      </c>
      <c r="I160" s="128"/>
      <c r="J160" s="129"/>
      <c r="K160" s="130"/>
      <c r="L160" s="128"/>
      <c r="M160" s="108"/>
      <c r="N160" s="129"/>
      <c r="O160" s="410"/>
      <c r="P160" s="410"/>
      <c r="Q160" s="410"/>
      <c r="R160" s="410"/>
      <c r="S160" s="410"/>
      <c r="T160" s="410"/>
      <c r="U160" s="41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11" t="s">
        <v>243</v>
      </c>
      <c r="C161" s="125"/>
      <c r="D161" s="421">
        <v>4.5</v>
      </c>
      <c r="E161" s="421"/>
      <c r="F161" s="421"/>
      <c r="G161" s="127"/>
      <c r="H161" s="419">
        <f t="shared" si="40"/>
        <v>0</v>
      </c>
      <c r="I161" s="128"/>
      <c r="J161" s="129"/>
      <c r="K161" s="130"/>
      <c r="L161" s="128"/>
      <c r="M161" s="108"/>
      <c r="N161" s="129"/>
      <c r="O161" s="410"/>
      <c r="P161" s="410"/>
      <c r="Q161" s="410"/>
      <c r="R161" s="410"/>
      <c r="S161" s="410"/>
      <c r="T161" s="410"/>
      <c r="U161" s="41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21">
        <v>5.03</v>
      </c>
      <c r="E162" s="421"/>
      <c r="F162" s="421"/>
      <c r="G162" s="127"/>
      <c r="H162" s="419">
        <f t="shared" si="40"/>
        <v>0</v>
      </c>
      <c r="I162" s="128"/>
      <c r="J162" s="129"/>
      <c r="K162" s="130"/>
      <c r="L162" s="128"/>
      <c r="M162" s="108"/>
      <c r="N162" s="129"/>
      <c r="O162" s="410"/>
      <c r="P162" s="410"/>
      <c r="Q162" s="410"/>
      <c r="R162" s="410"/>
      <c r="S162" s="410"/>
      <c r="T162" s="410"/>
      <c r="U162" s="410"/>
      <c r="V162" s="131"/>
      <c r="W162" s="132"/>
      <c r="X162" s="131"/>
      <c r="Y162" s="131"/>
      <c r="Z162" s="131"/>
      <c r="AA162" s="131"/>
    </row>
    <row r="163" spans="1:27" ht="20.100000000000001" customHeight="1">
      <c r="A163" s="611" t="s">
        <v>244</v>
      </c>
      <c r="B163" s="612"/>
      <c r="C163" s="417" t="s">
        <v>202</v>
      </c>
      <c r="D163" s="138"/>
      <c r="E163" s="138"/>
      <c r="F163" s="138"/>
      <c r="G163" s="139">
        <f>SUM(G149:G161)</f>
        <v>1224</v>
      </c>
      <c r="H163" s="140">
        <f>SUM(H149:H159)</f>
        <v>9135.36</v>
      </c>
      <c r="I163" s="140">
        <f>SUM(I149:I161)</f>
        <v>168</v>
      </c>
      <c r="J163" s="129">
        <f t="array" ref="J163">IF(ISERROR(G163/I163),"",G163/I163)</f>
        <v>7.2857142857142856</v>
      </c>
      <c r="K163" s="140">
        <f>SUM(K149:K159)</f>
        <v>80.689655172413794</v>
      </c>
      <c r="L163" s="141"/>
      <c r="M163" s="144">
        <f t="shared" ref="M163:V163" si="41">SUM(M149:M159)</f>
        <v>-0.68965517241379359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13" t="s">
        <v>246</v>
      </c>
      <c r="B164" s="614"/>
      <c r="C164" s="614"/>
      <c r="D164" s="614"/>
      <c r="E164" s="614"/>
      <c r="F164" s="615"/>
      <c r="G164" s="147">
        <f>SUM(G28,G86,G121,G137,G148,G163)</f>
        <v>6134</v>
      </c>
      <c r="H164" s="147">
        <f>SUM(H28,H86,H121,H137,H148,H163)</f>
        <v>33911.870000000003</v>
      </c>
      <c r="I164" s="147">
        <f>SUM(I28,I86,I121,I137,I148,I163)</f>
        <v>335</v>
      </c>
      <c r="J164" s="148">
        <f t="array" ref="J164">IF(ISERROR(G164/I164),"",G164/I164)</f>
        <v>18.31044776119403</v>
      </c>
      <c r="K164" s="147">
        <f>SUM(K28,K86,K121,K137,K148,K163)</f>
        <v>282.49902989591897</v>
      </c>
      <c r="L164" s="148">
        <f>IF(ISERROR(G164/K164),"",G164/K164)</f>
        <v>21.713348899852676</v>
      </c>
      <c r="M164" s="147">
        <f t="shared" ref="M164:AA164" si="42">SUM(M28,M86,M121,M137,M148,M163)</f>
        <v>-18.739770636659689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6" t="s">
        <v>471</v>
      </c>
      <c r="B165" s="416" t="s">
        <v>247</v>
      </c>
      <c r="C165" s="599" t="s">
        <v>248</v>
      </c>
      <c r="D165" s="600"/>
      <c r="E165" s="670" t="s">
        <v>249</v>
      </c>
      <c r="F165" s="670"/>
      <c r="G165" s="577" t="s">
        <v>250</v>
      </c>
      <c r="H165" s="577"/>
      <c r="I165" s="607" t="s">
        <v>251</v>
      </c>
      <c r="J165" s="607"/>
      <c r="K165" s="607" t="s">
        <v>252</v>
      </c>
      <c r="L165" s="607"/>
      <c r="M165" s="607" t="s">
        <v>253</v>
      </c>
      <c r="N165" s="607"/>
      <c r="O165" s="607" t="s">
        <v>254</v>
      </c>
      <c r="P165" s="577" t="s">
        <v>255</v>
      </c>
      <c r="Q165" s="577"/>
      <c r="R165" s="577" t="s">
        <v>252</v>
      </c>
      <c r="S165" s="577"/>
      <c r="T165" s="577" t="s">
        <v>256</v>
      </c>
      <c r="U165" s="577"/>
      <c r="V165" s="577" t="s">
        <v>257</v>
      </c>
      <c r="W165" s="577"/>
      <c r="X165" s="577" t="s">
        <v>252</v>
      </c>
      <c r="Y165" s="577"/>
      <c r="Z165" s="577" t="s">
        <v>256</v>
      </c>
      <c r="AA165" s="577"/>
    </row>
    <row r="166" spans="1:27" ht="20.100000000000001" customHeight="1">
      <c r="A166" s="617"/>
      <c r="B166" s="416" t="s">
        <v>258</v>
      </c>
      <c r="C166" s="599">
        <v>1</v>
      </c>
      <c r="D166" s="600"/>
      <c r="E166" s="670">
        <f>C166*11</f>
        <v>11</v>
      </c>
      <c r="F166" s="670"/>
      <c r="G166" s="577">
        <v>1</v>
      </c>
      <c r="H166" s="577"/>
      <c r="I166" s="610">
        <f>G166*11</f>
        <v>11</v>
      </c>
      <c r="J166" s="610"/>
      <c r="K166" s="610">
        <f>E166-I166</f>
        <v>0</v>
      </c>
      <c r="L166" s="610"/>
      <c r="M166" s="608">
        <f>IF(ISERROR(K166/E166),"",K166/E166)</f>
        <v>0</v>
      </c>
      <c r="N166" s="608"/>
      <c r="O166" s="607"/>
      <c r="P166" s="577" t="s">
        <v>201</v>
      </c>
      <c r="Q166" s="577"/>
      <c r="R166" s="606">
        <f>SUM(O28:U28)</f>
        <v>0</v>
      </c>
      <c r="S166" s="606"/>
      <c r="T166" s="601" t="str">
        <f t="array" ref="T166">IF(ISERROR(R166/R173),"",R166/R173)</f>
        <v/>
      </c>
      <c r="U166" s="601"/>
      <c r="V166" s="577" t="s">
        <v>259</v>
      </c>
      <c r="W166" s="577"/>
      <c r="X166" s="604">
        <f>SUM(P27,P85,P120,P136,P147,P161)</f>
        <v>0</v>
      </c>
      <c r="Y166" s="604"/>
      <c r="Z166" s="601" t="str">
        <f t="array" ref="Z166">IF(ISERROR(X166/X173),"",X166/X173)</f>
        <v/>
      </c>
      <c r="AA166" s="601"/>
    </row>
    <row r="167" spans="1:27" ht="20.100000000000001" customHeight="1">
      <c r="A167" s="617"/>
      <c r="B167" s="416" t="s">
        <v>260</v>
      </c>
      <c r="C167" s="599">
        <v>1</v>
      </c>
      <c r="D167" s="600"/>
      <c r="E167" s="670">
        <f>C167*11</f>
        <v>11</v>
      </c>
      <c r="F167" s="670"/>
      <c r="G167" s="577">
        <v>1</v>
      </c>
      <c r="H167" s="577"/>
      <c r="I167" s="610">
        <f>G167*11</f>
        <v>11</v>
      </c>
      <c r="J167" s="610"/>
      <c r="K167" s="610">
        <f>E167-I167</f>
        <v>0</v>
      </c>
      <c r="L167" s="610"/>
      <c r="M167" s="608">
        <f>IF(ISERROR(K167/E167),"",K167/E167)</f>
        <v>0</v>
      </c>
      <c r="N167" s="608"/>
      <c r="O167" s="607"/>
      <c r="P167" s="577" t="s">
        <v>216</v>
      </c>
      <c r="Q167" s="577"/>
      <c r="R167" s="606">
        <f>SUM(O86:U86)</f>
        <v>0</v>
      </c>
      <c r="S167" s="606"/>
      <c r="T167" s="601" t="str">
        <f>IF(ISERROR(R167/R173),"",R167/R173)</f>
        <v/>
      </c>
      <c r="U167" s="601"/>
      <c r="V167" s="577" t="s">
        <v>261</v>
      </c>
      <c r="W167" s="577"/>
      <c r="X167" s="604">
        <f>SUM(P28,P86,P121,P137,P148,P163)</f>
        <v>0</v>
      </c>
      <c r="Y167" s="604"/>
      <c r="Z167" s="601" t="str">
        <f>IF(ISERROR(X167/X173),"",X167/X173)</f>
        <v/>
      </c>
      <c r="AA167" s="601"/>
    </row>
    <row r="168" spans="1:27" ht="20.100000000000001" customHeight="1">
      <c r="A168" s="617"/>
      <c r="B168" s="416" t="s">
        <v>262</v>
      </c>
      <c r="C168" s="599">
        <v>1</v>
      </c>
      <c r="D168" s="600"/>
      <c r="E168" s="670">
        <f>C168*8</f>
        <v>8</v>
      </c>
      <c r="F168" s="670"/>
      <c r="G168" s="577">
        <v>1</v>
      </c>
      <c r="H168" s="577"/>
      <c r="I168" s="610">
        <f>G168*8</f>
        <v>8</v>
      </c>
      <c r="J168" s="610"/>
      <c r="K168" s="610">
        <f>E168-I168</f>
        <v>0</v>
      </c>
      <c r="L168" s="610"/>
      <c r="M168" s="608">
        <f>IF(ISERROR(K168/E168),"",K168/E168)</f>
        <v>0</v>
      </c>
      <c r="N168" s="608"/>
      <c r="O168" s="607"/>
      <c r="P168" s="577" t="s">
        <v>224</v>
      </c>
      <c r="Q168" s="577"/>
      <c r="R168" s="606">
        <f>SUM(O121:U121)</f>
        <v>0</v>
      </c>
      <c r="S168" s="606"/>
      <c r="T168" s="601" t="str">
        <f>IF(ISERROR(R168/R173),"",R168/R173)</f>
        <v/>
      </c>
      <c r="U168" s="601"/>
      <c r="V168" s="577" t="s">
        <v>263</v>
      </c>
      <c r="W168" s="577"/>
      <c r="X168" s="604">
        <f>SUM(P29,P87,P122,P138,P149,P164)</f>
        <v>0</v>
      </c>
      <c r="Y168" s="604"/>
      <c r="Z168" s="601" t="str">
        <f>IF(ISERROR(X168/X173),"",X168/X173)</f>
        <v/>
      </c>
      <c r="AA168" s="601"/>
    </row>
    <row r="169" spans="1:27" ht="20.100000000000001" customHeight="1">
      <c r="A169" s="617"/>
      <c r="B169" s="416" t="s">
        <v>264</v>
      </c>
      <c r="C169" s="599">
        <v>1</v>
      </c>
      <c r="D169" s="600"/>
      <c r="E169" s="670">
        <f>C169*11</f>
        <v>11</v>
      </c>
      <c r="F169" s="670"/>
      <c r="G169" s="577">
        <v>1</v>
      </c>
      <c r="H169" s="577"/>
      <c r="I169" s="610">
        <f>G169*11</f>
        <v>11</v>
      </c>
      <c r="J169" s="610"/>
      <c r="K169" s="610">
        <f>E169-I169</f>
        <v>0</v>
      </c>
      <c r="L169" s="610"/>
      <c r="M169" s="608">
        <f>IF(ISERROR(K169/E169),"",K169/E169)</f>
        <v>0</v>
      </c>
      <c r="N169" s="608"/>
      <c r="O169" s="607"/>
      <c r="P169" s="577" t="s">
        <v>231</v>
      </c>
      <c r="Q169" s="577"/>
      <c r="R169" s="606">
        <f>SUM(O137:U137)</f>
        <v>0</v>
      </c>
      <c r="S169" s="606"/>
      <c r="T169" s="601" t="str">
        <f>IF(ISERROR(R169/R173),"",R169/R173)</f>
        <v/>
      </c>
      <c r="U169" s="601"/>
      <c r="V169" s="577" t="s">
        <v>265</v>
      </c>
      <c r="W169" s="577"/>
      <c r="X169" s="604">
        <f>SUM(P31,P88,P123,P139,P150,P165)</f>
        <v>0</v>
      </c>
      <c r="Y169" s="604"/>
      <c r="Z169" s="601" t="str">
        <f>IF(ISERROR(X169/X173),"",X169/X173)</f>
        <v/>
      </c>
      <c r="AA169" s="601"/>
    </row>
    <row r="170" spans="1:27" ht="20.100000000000001" customHeight="1">
      <c r="A170" s="618"/>
      <c r="B170" s="416" t="s">
        <v>266</v>
      </c>
      <c r="C170" s="609">
        <f>SUM(C166:D169)</f>
        <v>4</v>
      </c>
      <c r="D170" s="583"/>
      <c r="E170" s="670">
        <f>SUM(E166:F169)</f>
        <v>41</v>
      </c>
      <c r="F170" s="670"/>
      <c r="G170" s="577">
        <f>SUM(G166:H169)</f>
        <v>4</v>
      </c>
      <c r="H170" s="577"/>
      <c r="I170" s="610">
        <f>SUM(I166:J169)</f>
        <v>41</v>
      </c>
      <c r="J170" s="610"/>
      <c r="K170" s="610">
        <f>SUM(K166:L169)</f>
        <v>0</v>
      </c>
      <c r="L170" s="610"/>
      <c r="M170" s="608">
        <f>IF(ISERROR(K170/E170),"",K170/E170)</f>
        <v>0</v>
      </c>
      <c r="N170" s="608"/>
      <c r="O170" s="607"/>
      <c r="P170" s="577" t="s">
        <v>234</v>
      </c>
      <c r="Q170" s="577"/>
      <c r="R170" s="606">
        <f>SUM(O148:U148)</f>
        <v>0</v>
      </c>
      <c r="S170" s="606"/>
      <c r="T170" s="601" t="str">
        <f>IF(ISERROR(R170/R173),"",R170/R173)</f>
        <v/>
      </c>
      <c r="U170" s="601"/>
      <c r="V170" s="577" t="s">
        <v>267</v>
      </c>
      <c r="W170" s="577"/>
      <c r="X170" s="604">
        <f>SUM(P32,P89,P124,P140,P151,P166)</f>
        <v>0</v>
      </c>
      <c r="Y170" s="604"/>
      <c r="Z170" s="601" t="str">
        <f>IF(ISERROR(X170/X173),"",X170/X173)</f>
        <v/>
      </c>
      <c r="AA170" s="601"/>
    </row>
    <row r="171" spans="1:27" ht="20.100000000000001" customHeight="1">
      <c r="A171" s="261" t="s">
        <v>472</v>
      </c>
      <c r="B171" s="416">
        <f>G164</f>
        <v>6134</v>
      </c>
      <c r="C171" s="587" t="s">
        <v>269</v>
      </c>
      <c r="D171" s="586"/>
      <c r="E171" s="669">
        <f>H164</f>
        <v>33911.870000000003</v>
      </c>
      <c r="F171" s="669"/>
      <c r="G171" s="577" t="s">
        <v>270</v>
      </c>
      <c r="H171" s="577"/>
      <c r="I171" s="605">
        <f>L164</f>
        <v>21.713348899852676</v>
      </c>
      <c r="J171" s="605"/>
      <c r="K171" s="607" t="s">
        <v>271</v>
      </c>
      <c r="L171" s="607"/>
      <c r="M171" s="605">
        <f>J164</f>
        <v>18.31044776119403</v>
      </c>
      <c r="N171" s="605"/>
      <c r="O171" s="607"/>
      <c r="P171" s="577" t="s">
        <v>244</v>
      </c>
      <c r="Q171" s="577"/>
      <c r="R171" s="606">
        <f>SUM(O163:U163)</f>
        <v>0</v>
      </c>
      <c r="S171" s="606"/>
      <c r="T171" s="601" t="str">
        <f>IF(ISERROR(R171/R173),"",R171/R173)</f>
        <v/>
      </c>
      <c r="U171" s="601"/>
      <c r="V171" s="577" t="s">
        <v>272</v>
      </c>
      <c r="W171" s="577"/>
      <c r="X171" s="604">
        <f>SUM(P33,P90,P125,P141,P152,P167)</f>
        <v>0</v>
      </c>
      <c r="Y171" s="604"/>
      <c r="Z171" s="601" t="str">
        <f>IF(ISERROR(X171/X173),"",X171/X173)</f>
        <v/>
      </c>
      <c r="AA171" s="601"/>
    </row>
    <row r="172" spans="1:27" ht="20.100000000000001" customHeight="1">
      <c r="A172" s="262" t="s">
        <v>473</v>
      </c>
      <c r="B172" s="416">
        <f>I164+C170</f>
        <v>339</v>
      </c>
      <c r="C172" s="584" t="s">
        <v>251</v>
      </c>
      <c r="D172" s="585"/>
      <c r="E172" s="669">
        <f>K164+I170</f>
        <v>323.49902989591897</v>
      </c>
      <c r="F172" s="669"/>
      <c r="G172" s="577" t="s">
        <v>274</v>
      </c>
      <c r="H172" s="577"/>
      <c r="I172" s="605">
        <f>B172-E172</f>
        <v>15.500970104081034</v>
      </c>
      <c r="J172" s="605"/>
      <c r="K172" s="607" t="s">
        <v>275</v>
      </c>
      <c r="L172" s="607"/>
      <c r="M172" s="608">
        <f>IF(ISERROR(I172/E172),"",I172/E172)</f>
        <v>4.7916589144234044E-2</v>
      </c>
      <c r="N172" s="608"/>
      <c r="O172" s="607"/>
      <c r="P172" s="577" t="s">
        <v>245</v>
      </c>
      <c r="Q172" s="577"/>
      <c r="R172" s="606"/>
      <c r="S172" s="606"/>
      <c r="T172" s="601" t="str">
        <f>IF(ISERROR(R172/R173),"",R172/R173)</f>
        <v/>
      </c>
      <c r="U172" s="601"/>
      <c r="V172" s="577" t="s">
        <v>264</v>
      </c>
      <c r="W172" s="577"/>
      <c r="X172" s="604"/>
      <c r="Y172" s="604"/>
      <c r="Z172" s="601" t="str">
        <f>IF(ISERROR(X172/X173),"",X172/X173)</f>
        <v/>
      </c>
      <c r="AA172" s="601"/>
    </row>
    <row r="173" spans="1:27" ht="20.100000000000001" customHeight="1">
      <c r="A173" s="262" t="s">
        <v>474</v>
      </c>
      <c r="B173" s="416">
        <f>N164</f>
        <v>0</v>
      </c>
      <c r="C173" s="584" t="s">
        <v>277</v>
      </c>
      <c r="D173" s="585"/>
      <c r="E173" s="669">
        <f>IF(ISERROR(B173/B172),"",B173/B172)</f>
        <v>0</v>
      </c>
      <c r="F173" s="669"/>
      <c r="G173" s="577" t="s">
        <v>278</v>
      </c>
      <c r="H173" s="577"/>
      <c r="I173" s="607">
        <f>V164</f>
        <v>0</v>
      </c>
      <c r="J173" s="607"/>
      <c r="K173" s="607" t="s">
        <v>279</v>
      </c>
      <c r="L173" s="607"/>
      <c r="M173" s="608">
        <f t="array" ref="M173">IF(ISERROR(I173/B171),"",I173/B171)</f>
        <v>0</v>
      </c>
      <c r="N173" s="608"/>
      <c r="O173" s="607"/>
      <c r="P173" s="577" t="s">
        <v>266</v>
      </c>
      <c r="Q173" s="577"/>
      <c r="R173" s="606">
        <f>SUM(R166:S172)</f>
        <v>0</v>
      </c>
      <c r="S173" s="606"/>
      <c r="T173" s="601"/>
      <c r="U173" s="601"/>
      <c r="V173" s="577" t="s">
        <v>266</v>
      </c>
      <c r="W173" s="577"/>
      <c r="X173" s="604">
        <f>SUM(X166:Y172)</f>
        <v>0</v>
      </c>
      <c r="Y173" s="604"/>
      <c r="Z173" s="601"/>
      <c r="AA173" s="60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27" t="s">
        <v>475</v>
      </c>
      <c r="B175" s="630" t="s">
        <v>280</v>
      </c>
      <c r="C175" s="630" t="s">
        <v>281</v>
      </c>
      <c r="D175" s="630" t="s">
        <v>282</v>
      </c>
      <c r="E175" s="624" t="s">
        <v>283</v>
      </c>
      <c r="F175" s="624" t="s">
        <v>284</v>
      </c>
      <c r="G175" s="607" t="s">
        <v>285</v>
      </c>
      <c r="H175" s="607"/>
      <c r="I175" s="630" t="s">
        <v>286</v>
      </c>
      <c r="J175" s="636" t="s">
        <v>271</v>
      </c>
      <c r="K175" s="639" t="s">
        <v>287</v>
      </c>
      <c r="L175" s="630" t="s">
        <v>270</v>
      </c>
      <c r="M175" s="620" t="s">
        <v>288</v>
      </c>
      <c r="N175" s="622" t="s">
        <v>252</v>
      </c>
      <c r="O175" s="607" t="s">
        <v>289</v>
      </c>
      <c r="P175" s="607"/>
      <c r="Q175" s="607"/>
      <c r="R175" s="607"/>
      <c r="S175" s="607"/>
      <c r="T175" s="607"/>
      <c r="U175" s="607"/>
      <c r="V175" s="607" t="s">
        <v>290</v>
      </c>
      <c r="W175" s="622" t="s">
        <v>291</v>
      </c>
      <c r="X175" s="607" t="s">
        <v>292</v>
      </c>
      <c r="Y175" s="607"/>
      <c r="Z175" s="607"/>
      <c r="AA175" s="607"/>
    </row>
    <row r="176" spans="1:27" ht="21.95" hidden="1" customHeight="1">
      <c r="A176" s="628"/>
      <c r="B176" s="631"/>
      <c r="C176" s="631"/>
      <c r="D176" s="631"/>
      <c r="E176" s="625"/>
      <c r="F176" s="625"/>
      <c r="G176" s="607"/>
      <c r="H176" s="607"/>
      <c r="I176" s="631"/>
      <c r="J176" s="637"/>
      <c r="K176" s="640"/>
      <c r="L176" s="631"/>
      <c r="M176" s="621"/>
      <c r="N176" s="622"/>
      <c r="O176" s="607" t="s">
        <v>259</v>
      </c>
      <c r="P176" s="607" t="s">
        <v>261</v>
      </c>
      <c r="Q176" s="607" t="s">
        <v>263</v>
      </c>
      <c r="R176" s="623" t="s">
        <v>265</v>
      </c>
      <c r="S176" s="577" t="s">
        <v>267</v>
      </c>
      <c r="T176" s="607" t="s">
        <v>272</v>
      </c>
      <c r="U176" s="607" t="s">
        <v>264</v>
      </c>
      <c r="V176" s="607"/>
      <c r="W176" s="622"/>
      <c r="X176" s="607" t="s">
        <v>293</v>
      </c>
      <c r="Y176" s="607" t="s">
        <v>294</v>
      </c>
      <c r="Z176" s="607" t="s">
        <v>295</v>
      </c>
      <c r="AA176" s="607" t="s">
        <v>264</v>
      </c>
    </row>
    <row r="177" spans="1:27" ht="21.95" hidden="1" customHeight="1">
      <c r="A177" s="629"/>
      <c r="B177" s="632"/>
      <c r="C177" s="632"/>
      <c r="D177" s="632"/>
      <c r="E177" s="626"/>
      <c r="F177" s="626"/>
      <c r="G177" s="302" t="s">
        <v>296</v>
      </c>
      <c r="H177" s="409" t="s">
        <v>297</v>
      </c>
      <c r="I177" s="632"/>
      <c r="J177" s="638"/>
      <c r="K177" s="641"/>
      <c r="L177" s="632"/>
      <c r="M177" s="621"/>
      <c r="N177" s="622"/>
      <c r="O177" s="607"/>
      <c r="P177" s="607"/>
      <c r="Q177" s="607"/>
      <c r="R177" s="623"/>
      <c r="S177" s="577"/>
      <c r="T177" s="607"/>
      <c r="U177" s="607"/>
      <c r="V177" s="607"/>
      <c r="W177" s="622"/>
      <c r="X177" s="607"/>
      <c r="Y177" s="607"/>
      <c r="Z177" s="607"/>
      <c r="AA177" s="607"/>
    </row>
    <row r="178" spans="1:27" ht="20.100000000000001" hidden="1" customHeight="1">
      <c r="A178" s="253">
        <v>30100030</v>
      </c>
      <c r="B178" s="411" t="s">
        <v>178</v>
      </c>
      <c r="C178" s="125" t="s">
        <v>179</v>
      </c>
      <c r="D178" s="421">
        <v>5.03</v>
      </c>
      <c r="E178" s="421"/>
      <c r="F178" s="421"/>
      <c r="G178" s="146"/>
      <c r="H178" s="419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10"/>
      <c r="P178" s="410"/>
      <c r="Q178" s="410"/>
      <c r="R178" s="410"/>
      <c r="S178" s="410"/>
      <c r="T178" s="410"/>
      <c r="U178" s="41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21">
        <v>5.03</v>
      </c>
      <c r="E179" s="421"/>
      <c r="F179" s="421"/>
      <c r="G179" s="127"/>
      <c r="H179" s="419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10"/>
      <c r="P179" s="410"/>
      <c r="Q179" s="410"/>
      <c r="R179" s="410"/>
      <c r="S179" s="410"/>
      <c r="T179" s="410"/>
      <c r="U179" s="41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21">
        <v>5.03</v>
      </c>
      <c r="E180" s="421"/>
      <c r="F180" s="421"/>
      <c r="G180" s="127"/>
      <c r="H180" s="419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10"/>
      <c r="P180" s="410"/>
      <c r="Q180" s="410"/>
      <c r="R180" s="410"/>
      <c r="S180" s="410"/>
      <c r="T180" s="410"/>
      <c r="U180" s="41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21">
        <v>5.03</v>
      </c>
      <c r="E181" s="421"/>
      <c r="F181" s="421"/>
      <c r="G181" s="127"/>
      <c r="H181" s="419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10"/>
      <c r="P181" s="410"/>
      <c r="Q181" s="410"/>
      <c r="R181" s="410"/>
      <c r="S181" s="410"/>
      <c r="T181" s="410"/>
      <c r="U181" s="41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21">
        <v>5.03</v>
      </c>
      <c r="E182" s="421"/>
      <c r="F182" s="421"/>
      <c r="G182" s="127"/>
      <c r="H182" s="419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10"/>
      <c r="P182" s="410"/>
      <c r="Q182" s="410"/>
      <c r="R182" s="410"/>
      <c r="S182" s="410"/>
      <c r="T182" s="410"/>
      <c r="U182" s="41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21">
        <v>5.04</v>
      </c>
      <c r="E183" s="421"/>
      <c r="F183" s="366"/>
      <c r="G183" s="134"/>
      <c r="H183" s="419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10"/>
      <c r="P183" s="410"/>
      <c r="Q183" s="410"/>
      <c r="R183" s="410"/>
      <c r="S183" s="410"/>
      <c r="T183" s="410"/>
      <c r="U183" s="41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21">
        <v>5.03</v>
      </c>
      <c r="E184" s="421"/>
      <c r="F184" s="421"/>
      <c r="G184" s="127"/>
      <c r="H184" s="419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10"/>
      <c r="P184" s="410"/>
      <c r="Q184" s="410"/>
      <c r="R184" s="410"/>
      <c r="S184" s="410"/>
      <c r="T184" s="410"/>
      <c r="U184" s="41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21">
        <v>5.03</v>
      </c>
      <c r="E185" s="421"/>
      <c r="F185" s="421"/>
      <c r="G185" s="127"/>
      <c r="H185" s="419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10"/>
      <c r="P185" s="410"/>
      <c r="Q185" s="410"/>
      <c r="R185" s="410"/>
      <c r="S185" s="410"/>
      <c r="T185" s="410"/>
      <c r="U185" s="410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21">
        <v>5.04</v>
      </c>
      <c r="E186" s="421"/>
      <c r="F186" s="367"/>
      <c r="G186" s="127"/>
      <c r="H186" s="419">
        <f t="shared" si="43"/>
        <v>0</v>
      </c>
      <c r="I186" s="419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10"/>
      <c r="P186" s="410"/>
      <c r="Q186" s="410"/>
      <c r="R186" s="410"/>
      <c r="S186" s="410"/>
      <c r="T186" s="410"/>
      <c r="U186" s="410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21">
        <v>5.04</v>
      </c>
      <c r="E187" s="421"/>
      <c r="F187" s="367"/>
      <c r="G187" s="127"/>
      <c r="H187" s="419">
        <f t="shared" si="43"/>
        <v>0</v>
      </c>
      <c r="I187" s="419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10"/>
      <c r="P187" s="410"/>
      <c r="Q187" s="410"/>
      <c r="R187" s="410"/>
      <c r="S187" s="410"/>
      <c r="T187" s="410"/>
      <c r="U187" s="41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21"/>
      <c r="E188" s="421"/>
      <c r="F188" s="421"/>
      <c r="G188" s="127"/>
      <c r="H188" s="419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10"/>
      <c r="P188" s="410"/>
      <c r="Q188" s="410"/>
      <c r="R188" s="410"/>
      <c r="S188" s="410"/>
      <c r="T188" s="410"/>
      <c r="U188" s="41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21"/>
      <c r="E189" s="421"/>
      <c r="F189" s="421"/>
      <c r="G189" s="127"/>
      <c r="H189" s="419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10"/>
      <c r="P189" s="410"/>
      <c r="Q189" s="410"/>
      <c r="R189" s="410"/>
      <c r="S189" s="410"/>
      <c r="T189" s="410"/>
      <c r="U189" s="41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21">
        <v>5.0599999999999996</v>
      </c>
      <c r="E190" s="421"/>
      <c r="F190" s="421"/>
      <c r="G190" s="127"/>
      <c r="H190" s="419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10"/>
      <c r="P190" s="410"/>
      <c r="Q190" s="410"/>
      <c r="R190" s="410"/>
      <c r="S190" s="410"/>
      <c r="T190" s="410"/>
      <c r="U190" s="41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21">
        <v>5.09</v>
      </c>
      <c r="E191" s="421"/>
      <c r="F191" s="421"/>
      <c r="G191" s="127"/>
      <c r="H191" s="419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10"/>
      <c r="P191" s="410"/>
      <c r="Q191" s="410"/>
      <c r="R191" s="410"/>
      <c r="S191" s="410"/>
      <c r="T191" s="410"/>
      <c r="U191" s="410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21">
        <v>5.09</v>
      </c>
      <c r="E192" s="421"/>
      <c r="F192" s="421"/>
      <c r="G192" s="127"/>
      <c r="H192" s="419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10"/>
      <c r="P192" s="410"/>
      <c r="Q192" s="410"/>
      <c r="R192" s="410"/>
      <c r="S192" s="410"/>
      <c r="T192" s="410"/>
      <c r="U192" s="41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09" t="s">
        <v>190</v>
      </c>
      <c r="D193" s="421">
        <v>4.8</v>
      </c>
      <c r="E193" s="421"/>
      <c r="F193" s="421"/>
      <c r="G193" s="127"/>
      <c r="H193" s="419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10"/>
      <c r="P193" s="410"/>
      <c r="Q193" s="410"/>
      <c r="R193" s="410"/>
      <c r="S193" s="410"/>
      <c r="T193" s="410"/>
      <c r="U193" s="41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09" t="s">
        <v>187</v>
      </c>
      <c r="D194" s="421">
        <v>4.8</v>
      </c>
      <c r="E194" s="421"/>
      <c r="F194" s="421"/>
      <c r="G194" s="127"/>
      <c r="H194" s="419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10"/>
      <c r="P194" s="410"/>
      <c r="Q194" s="410"/>
      <c r="R194" s="410"/>
      <c r="S194" s="410"/>
      <c r="T194" s="410"/>
      <c r="U194" s="41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09" t="s">
        <v>179</v>
      </c>
      <c r="D195" s="421">
        <v>4.8</v>
      </c>
      <c r="E195" s="421"/>
      <c r="F195" s="421"/>
      <c r="G195" s="127"/>
      <c r="H195" s="419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10"/>
      <c r="P195" s="410"/>
      <c r="Q195" s="410"/>
      <c r="R195" s="410"/>
      <c r="S195" s="410"/>
      <c r="T195" s="410"/>
      <c r="U195" s="41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09" t="s">
        <v>199</v>
      </c>
      <c r="D196" s="421">
        <v>4.8</v>
      </c>
      <c r="E196" s="421"/>
      <c r="F196" s="421"/>
      <c r="G196" s="127"/>
      <c r="H196" s="419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10"/>
      <c r="P196" s="410"/>
      <c r="Q196" s="410"/>
      <c r="R196" s="410"/>
      <c r="S196" s="410"/>
      <c r="T196" s="410"/>
      <c r="U196" s="41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21">
        <v>4.99</v>
      </c>
      <c r="E197" s="421"/>
      <c r="F197" s="421"/>
      <c r="G197" s="127"/>
      <c r="H197" s="419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10"/>
      <c r="P197" s="410"/>
      <c r="Q197" s="410"/>
      <c r="R197" s="410"/>
      <c r="S197" s="410"/>
      <c r="T197" s="410"/>
      <c r="U197" s="41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21">
        <v>4.99</v>
      </c>
      <c r="E198" s="421"/>
      <c r="F198" s="421"/>
      <c r="G198" s="127"/>
      <c r="H198" s="419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10"/>
      <c r="P198" s="410"/>
      <c r="Q198" s="410"/>
      <c r="R198" s="410"/>
      <c r="S198" s="410"/>
      <c r="T198" s="410"/>
      <c r="U198" s="41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11" t="s">
        <v>201</v>
      </c>
      <c r="B199" s="612"/>
      <c r="C199" s="417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11" t="s">
        <v>206</v>
      </c>
      <c r="C200" s="125" t="s">
        <v>199</v>
      </c>
      <c r="D200" s="421">
        <v>5.03</v>
      </c>
      <c r="E200" s="421"/>
      <c r="F200" s="421"/>
      <c r="G200" s="127"/>
      <c r="H200" s="419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14"/>
      <c r="P200" s="414"/>
      <c r="Q200" s="414"/>
      <c r="R200" s="414"/>
      <c r="S200" s="414"/>
      <c r="T200" s="414"/>
      <c r="U200" s="41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11" t="s">
        <v>425</v>
      </c>
      <c r="C201" s="177" t="s">
        <v>427</v>
      </c>
      <c r="D201" s="421">
        <v>5.03</v>
      </c>
      <c r="E201" s="421"/>
      <c r="F201" s="421"/>
      <c r="G201" s="127"/>
      <c r="H201" s="419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14"/>
      <c r="P201" s="414"/>
      <c r="Q201" s="414"/>
      <c r="R201" s="414"/>
      <c r="S201" s="414"/>
      <c r="T201" s="414"/>
      <c r="U201" s="41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11" t="s">
        <v>206</v>
      </c>
      <c r="C202" s="125" t="s">
        <v>186</v>
      </c>
      <c r="D202" s="421">
        <v>5.03</v>
      </c>
      <c r="E202" s="421"/>
      <c r="F202" s="421"/>
      <c r="G202" s="127"/>
      <c r="H202" s="419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14"/>
      <c r="P202" s="414"/>
      <c r="Q202" s="414"/>
      <c r="R202" s="414"/>
      <c r="S202" s="414"/>
      <c r="T202" s="414"/>
      <c r="U202" s="41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11" t="s">
        <v>206</v>
      </c>
      <c r="C203" s="125" t="s">
        <v>203</v>
      </c>
      <c r="D203" s="421">
        <v>5.03</v>
      </c>
      <c r="E203" s="421"/>
      <c r="F203" s="421"/>
      <c r="G203" s="127"/>
      <c r="H203" s="419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14"/>
      <c r="P203" s="414"/>
      <c r="Q203" s="414"/>
      <c r="R203" s="414"/>
      <c r="S203" s="414"/>
      <c r="T203" s="414"/>
      <c r="U203" s="41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11" t="s">
        <v>206</v>
      </c>
      <c r="C204" s="125" t="s">
        <v>207</v>
      </c>
      <c r="D204" s="421">
        <v>5.03</v>
      </c>
      <c r="E204" s="421"/>
      <c r="F204" s="421"/>
      <c r="G204" s="127"/>
      <c r="H204" s="419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14"/>
      <c r="P204" s="414"/>
      <c r="Q204" s="414"/>
      <c r="R204" s="414"/>
      <c r="S204" s="414"/>
      <c r="T204" s="414"/>
      <c r="U204" s="41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11" t="s">
        <v>414</v>
      </c>
      <c r="C205" s="177" t="s">
        <v>415</v>
      </c>
      <c r="D205" s="421">
        <v>5.03</v>
      </c>
      <c r="E205" s="421"/>
      <c r="F205" s="421"/>
      <c r="G205" s="127"/>
      <c r="H205" s="419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14"/>
      <c r="P205" s="414"/>
      <c r="Q205" s="414"/>
      <c r="R205" s="414"/>
      <c r="S205" s="414"/>
      <c r="T205" s="414"/>
      <c r="U205" s="41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11" t="s">
        <v>414</v>
      </c>
      <c r="C206" s="177" t="s">
        <v>416</v>
      </c>
      <c r="D206" s="421">
        <v>5.03</v>
      </c>
      <c r="E206" s="421"/>
      <c r="F206" s="421"/>
      <c r="G206" s="127"/>
      <c r="H206" s="419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14"/>
      <c r="P206" s="414"/>
      <c r="Q206" s="414"/>
      <c r="R206" s="414"/>
      <c r="S206" s="414"/>
      <c r="T206" s="414"/>
      <c r="U206" s="41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11" t="s">
        <v>414</v>
      </c>
      <c r="C207" s="177" t="s">
        <v>61</v>
      </c>
      <c r="D207" s="421">
        <v>5.03</v>
      </c>
      <c r="E207" s="421"/>
      <c r="F207" s="421"/>
      <c r="G207" s="127"/>
      <c r="H207" s="419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14"/>
      <c r="P207" s="414"/>
      <c r="Q207" s="414"/>
      <c r="R207" s="414"/>
      <c r="S207" s="414"/>
      <c r="T207" s="414"/>
      <c r="U207" s="41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11" t="s">
        <v>208</v>
      </c>
      <c r="C208" s="125" t="s">
        <v>179</v>
      </c>
      <c r="D208" s="421">
        <v>5.08</v>
      </c>
      <c r="E208" s="421"/>
      <c r="F208" s="421"/>
      <c r="G208" s="127"/>
      <c r="H208" s="419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14"/>
      <c r="P208" s="414"/>
      <c r="Q208" s="414"/>
      <c r="R208" s="414"/>
      <c r="S208" s="414"/>
      <c r="T208" s="414"/>
      <c r="U208" s="41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11" t="s">
        <v>208</v>
      </c>
      <c r="C209" s="125" t="s">
        <v>204</v>
      </c>
      <c r="D209" s="421">
        <v>5.08</v>
      </c>
      <c r="E209" s="421"/>
      <c r="F209" s="421"/>
      <c r="G209" s="127"/>
      <c r="H209" s="419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14"/>
      <c r="P209" s="414"/>
      <c r="Q209" s="414"/>
      <c r="R209" s="414"/>
      <c r="S209" s="414"/>
      <c r="T209" s="414"/>
      <c r="U209" s="41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11" t="s">
        <v>208</v>
      </c>
      <c r="C210" s="125" t="s">
        <v>205</v>
      </c>
      <c r="D210" s="421">
        <v>5.08</v>
      </c>
      <c r="E210" s="421"/>
      <c r="F210" s="421"/>
      <c r="G210" s="127"/>
      <c r="H210" s="419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14"/>
      <c r="P210" s="414"/>
      <c r="Q210" s="414"/>
      <c r="R210" s="414"/>
      <c r="S210" s="414"/>
      <c r="T210" s="414"/>
      <c r="U210" s="41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11" t="s">
        <v>208</v>
      </c>
      <c r="C211" s="125" t="s">
        <v>186</v>
      </c>
      <c r="D211" s="421">
        <v>5.08</v>
      </c>
      <c r="E211" s="421"/>
      <c r="F211" s="421"/>
      <c r="G211" s="127"/>
      <c r="H211" s="419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14"/>
      <c r="P211" s="414"/>
      <c r="Q211" s="414"/>
      <c r="R211" s="414"/>
      <c r="S211" s="414"/>
      <c r="T211" s="414"/>
      <c r="U211" s="41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11" t="s">
        <v>208</v>
      </c>
      <c r="C212" s="125" t="s">
        <v>203</v>
      </c>
      <c r="D212" s="421">
        <v>5.08</v>
      </c>
      <c r="E212" s="421"/>
      <c r="F212" s="421"/>
      <c r="G212" s="127"/>
      <c r="H212" s="419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14"/>
      <c r="P212" s="414"/>
      <c r="Q212" s="414"/>
      <c r="R212" s="414"/>
      <c r="S212" s="414"/>
      <c r="T212" s="414"/>
      <c r="U212" s="41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11" t="s">
        <v>208</v>
      </c>
      <c r="C213" s="125" t="s">
        <v>199</v>
      </c>
      <c r="D213" s="421">
        <v>5.08</v>
      </c>
      <c r="E213" s="421"/>
      <c r="F213" s="421"/>
      <c r="G213" s="127"/>
      <c r="H213" s="419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10"/>
      <c r="P213" s="410"/>
      <c r="Q213" s="410"/>
      <c r="R213" s="410"/>
      <c r="S213" s="410"/>
      <c r="T213" s="410"/>
      <c r="U213" s="410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11" t="s">
        <v>208</v>
      </c>
      <c r="C214" s="125" t="s">
        <v>187</v>
      </c>
      <c r="D214" s="421">
        <v>5.08</v>
      </c>
      <c r="E214" s="421"/>
      <c r="F214" s="421"/>
      <c r="G214" s="127"/>
      <c r="H214" s="419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14"/>
      <c r="P214" s="414"/>
      <c r="Q214" s="414"/>
      <c r="R214" s="414"/>
      <c r="S214" s="414"/>
      <c r="T214" s="414"/>
      <c r="U214" s="41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11" t="s">
        <v>208</v>
      </c>
      <c r="C215" s="125" t="s">
        <v>207</v>
      </c>
      <c r="D215" s="421">
        <v>5.08</v>
      </c>
      <c r="E215" s="421"/>
      <c r="F215" s="421"/>
      <c r="G215" s="127"/>
      <c r="H215" s="419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10"/>
      <c r="P215" s="410"/>
      <c r="Q215" s="410"/>
      <c r="R215" s="410"/>
      <c r="S215" s="410"/>
      <c r="T215" s="410"/>
      <c r="U215" s="410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11" t="s">
        <v>209</v>
      </c>
      <c r="C216" s="125" t="s">
        <v>194</v>
      </c>
      <c r="D216" s="421">
        <v>5.03</v>
      </c>
      <c r="E216" s="421"/>
      <c r="F216" s="421"/>
      <c r="G216" s="127"/>
      <c r="H216" s="419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14"/>
      <c r="P216" s="414"/>
      <c r="Q216" s="414"/>
      <c r="R216" s="414"/>
      <c r="S216" s="414"/>
      <c r="T216" s="414"/>
      <c r="U216" s="41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11" t="s">
        <v>209</v>
      </c>
      <c r="C217" s="125" t="s">
        <v>179</v>
      </c>
      <c r="D217" s="421">
        <v>5.03</v>
      </c>
      <c r="E217" s="421"/>
      <c r="F217" s="421"/>
      <c r="G217" s="127"/>
      <c r="H217" s="419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14"/>
      <c r="P217" s="414"/>
      <c r="Q217" s="414"/>
      <c r="R217" s="414"/>
      <c r="S217" s="414"/>
      <c r="T217" s="414"/>
      <c r="U217" s="41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11" t="s">
        <v>209</v>
      </c>
      <c r="C218" s="125" t="s">
        <v>195</v>
      </c>
      <c r="D218" s="421">
        <v>5.03</v>
      </c>
      <c r="E218" s="421"/>
      <c r="F218" s="421"/>
      <c r="G218" s="127"/>
      <c r="H218" s="419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14"/>
      <c r="P218" s="414"/>
      <c r="Q218" s="414"/>
      <c r="R218" s="414"/>
      <c r="S218" s="414"/>
      <c r="T218" s="414"/>
      <c r="U218" s="41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11" t="s">
        <v>209</v>
      </c>
      <c r="C219" s="125" t="s">
        <v>204</v>
      </c>
      <c r="D219" s="421">
        <v>5.03</v>
      </c>
      <c r="E219" s="421"/>
      <c r="F219" s="421"/>
      <c r="G219" s="127"/>
      <c r="H219" s="419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14"/>
      <c r="P219" s="414"/>
      <c r="Q219" s="414"/>
      <c r="R219" s="414"/>
      <c r="S219" s="414"/>
      <c r="T219" s="414"/>
      <c r="U219" s="41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11" t="s">
        <v>382</v>
      </c>
      <c r="C220" s="177" t="s">
        <v>383</v>
      </c>
      <c r="D220" s="421">
        <v>5.03</v>
      </c>
      <c r="E220" s="421"/>
      <c r="F220" s="421"/>
      <c r="G220" s="127"/>
      <c r="H220" s="419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14"/>
      <c r="P220" s="414"/>
      <c r="Q220" s="414"/>
      <c r="R220" s="414"/>
      <c r="S220" s="414"/>
      <c r="T220" s="414"/>
      <c r="U220" s="41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11" t="s">
        <v>382</v>
      </c>
      <c r="C221" s="177" t="s">
        <v>384</v>
      </c>
      <c r="D221" s="421">
        <v>5.03</v>
      </c>
      <c r="E221" s="421"/>
      <c r="F221" s="421"/>
      <c r="G221" s="127"/>
      <c r="H221" s="419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14"/>
      <c r="P221" s="414"/>
      <c r="Q221" s="414"/>
      <c r="R221" s="414"/>
      <c r="S221" s="414"/>
      <c r="T221" s="414"/>
      <c r="U221" s="41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11" t="s">
        <v>382</v>
      </c>
      <c r="C222" s="177" t="s">
        <v>389</v>
      </c>
      <c r="D222" s="421">
        <v>5.03</v>
      </c>
      <c r="E222" s="421"/>
      <c r="F222" s="421"/>
      <c r="G222" s="127"/>
      <c r="H222" s="419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14"/>
      <c r="P222" s="414"/>
      <c r="Q222" s="414"/>
      <c r="R222" s="414"/>
      <c r="S222" s="414"/>
      <c r="T222" s="414"/>
      <c r="U222" s="41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11" t="s">
        <v>382</v>
      </c>
      <c r="C223" s="177" t="s">
        <v>391</v>
      </c>
      <c r="D223" s="421">
        <v>5.03</v>
      </c>
      <c r="E223" s="421"/>
      <c r="F223" s="421"/>
      <c r="G223" s="127"/>
      <c r="H223" s="419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14"/>
      <c r="P223" s="414"/>
      <c r="Q223" s="414"/>
      <c r="R223" s="414"/>
      <c r="S223" s="414"/>
      <c r="T223" s="414"/>
      <c r="U223" s="41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11" t="s">
        <v>418</v>
      </c>
      <c r="C224" s="177" t="s">
        <v>364</v>
      </c>
      <c r="D224" s="421">
        <v>5.03</v>
      </c>
      <c r="E224" s="421"/>
      <c r="F224" s="421"/>
      <c r="G224" s="127"/>
      <c r="H224" s="419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14"/>
      <c r="P224" s="414"/>
      <c r="Q224" s="414"/>
      <c r="R224" s="414"/>
      <c r="S224" s="414"/>
      <c r="T224" s="414"/>
      <c r="U224" s="41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11" t="s">
        <v>418</v>
      </c>
      <c r="C225" s="177" t="s">
        <v>365</v>
      </c>
      <c r="D225" s="421">
        <v>5.03</v>
      </c>
      <c r="E225" s="421"/>
      <c r="F225" s="421"/>
      <c r="G225" s="127"/>
      <c r="H225" s="419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14"/>
      <c r="P225" s="414"/>
      <c r="Q225" s="414"/>
      <c r="R225" s="414"/>
      <c r="S225" s="414"/>
      <c r="T225" s="414"/>
      <c r="U225" s="41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11" t="s">
        <v>418</v>
      </c>
      <c r="C226" s="177" t="s">
        <v>366</v>
      </c>
      <c r="D226" s="421">
        <v>5.03</v>
      </c>
      <c r="E226" s="421"/>
      <c r="F226" s="421"/>
      <c r="G226" s="127"/>
      <c r="H226" s="419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14"/>
      <c r="P226" s="414"/>
      <c r="Q226" s="414"/>
      <c r="R226" s="414"/>
      <c r="S226" s="414"/>
      <c r="T226" s="414"/>
      <c r="U226" s="41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11" t="s">
        <v>418</v>
      </c>
      <c r="C227" s="177" t="s">
        <v>367</v>
      </c>
      <c r="D227" s="421">
        <v>5.03</v>
      </c>
      <c r="E227" s="421"/>
      <c r="F227" s="421"/>
      <c r="G227" s="127"/>
      <c r="H227" s="419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14"/>
      <c r="P227" s="414"/>
      <c r="Q227" s="414"/>
      <c r="R227" s="414"/>
      <c r="S227" s="414"/>
      <c r="T227" s="414"/>
      <c r="U227" s="41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21">
        <v>5.03</v>
      </c>
      <c r="E228" s="421"/>
      <c r="F228" s="421"/>
      <c r="G228" s="146"/>
      <c r="H228" s="419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10"/>
      <c r="P228" s="410"/>
      <c r="Q228" s="410"/>
      <c r="R228" s="410"/>
      <c r="S228" s="410"/>
      <c r="T228" s="410"/>
      <c r="U228" s="41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21">
        <v>5.03</v>
      </c>
      <c r="E229" s="421"/>
      <c r="F229" s="421"/>
      <c r="G229" s="146"/>
      <c r="H229" s="419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10"/>
      <c r="P229" s="410"/>
      <c r="Q229" s="410"/>
      <c r="R229" s="410"/>
      <c r="S229" s="410"/>
      <c r="T229" s="410"/>
      <c r="U229" s="41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21">
        <v>5.03</v>
      </c>
      <c r="E230" s="421"/>
      <c r="F230" s="421"/>
      <c r="G230" s="146"/>
      <c r="H230" s="419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10"/>
      <c r="P230" s="410"/>
      <c r="Q230" s="410"/>
      <c r="R230" s="410"/>
      <c r="S230" s="410"/>
      <c r="T230" s="410"/>
      <c r="U230" s="41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21">
        <v>5.03</v>
      </c>
      <c r="E231" s="421"/>
      <c r="F231" s="421"/>
      <c r="G231" s="127"/>
      <c r="H231" s="419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10"/>
      <c r="P231" s="410"/>
      <c r="Q231" s="410"/>
      <c r="R231" s="410"/>
      <c r="S231" s="410"/>
      <c r="T231" s="410"/>
      <c r="U231" s="41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21">
        <v>5.03</v>
      </c>
      <c r="E232" s="421"/>
      <c r="F232" s="421"/>
      <c r="G232" s="127"/>
      <c r="H232" s="419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10"/>
      <c r="P232" s="410"/>
      <c r="Q232" s="410"/>
      <c r="R232" s="410"/>
      <c r="S232" s="410"/>
      <c r="T232" s="410"/>
      <c r="U232" s="41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21">
        <v>5.03</v>
      </c>
      <c r="E233" s="421"/>
      <c r="F233" s="421"/>
      <c r="G233" s="127"/>
      <c r="H233" s="419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10"/>
      <c r="P233" s="410"/>
      <c r="Q233" s="410"/>
      <c r="R233" s="410"/>
      <c r="S233" s="410"/>
      <c r="T233" s="410"/>
      <c r="U233" s="41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21">
        <v>5.03</v>
      </c>
      <c r="E234" s="421"/>
      <c r="F234" s="421"/>
      <c r="G234" s="127"/>
      <c r="H234" s="419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10"/>
      <c r="P234" s="410"/>
      <c r="Q234" s="410"/>
      <c r="R234" s="410"/>
      <c r="S234" s="410"/>
      <c r="T234" s="410"/>
      <c r="U234" s="41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21">
        <v>5.03</v>
      </c>
      <c r="E235" s="421"/>
      <c r="F235" s="421"/>
      <c r="G235" s="127"/>
      <c r="H235" s="419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10"/>
      <c r="P235" s="410"/>
      <c r="Q235" s="410"/>
      <c r="R235" s="410"/>
      <c r="S235" s="410"/>
      <c r="T235" s="410"/>
      <c r="U235" s="41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21">
        <v>5.03</v>
      </c>
      <c r="E236" s="421"/>
      <c r="F236" s="421"/>
      <c r="G236" s="127"/>
      <c r="H236" s="419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10"/>
      <c r="P236" s="410"/>
      <c r="Q236" s="410"/>
      <c r="R236" s="410"/>
      <c r="S236" s="410"/>
      <c r="T236" s="410"/>
      <c r="U236" s="41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21">
        <v>5.03</v>
      </c>
      <c r="E237" s="421"/>
      <c r="F237" s="421"/>
      <c r="G237" s="127"/>
      <c r="H237" s="419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10"/>
      <c r="P237" s="410"/>
      <c r="Q237" s="410"/>
      <c r="R237" s="410"/>
      <c r="S237" s="410"/>
      <c r="T237" s="410"/>
      <c r="U237" s="41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21">
        <v>5.03</v>
      </c>
      <c r="E238" s="421"/>
      <c r="F238" s="421"/>
      <c r="G238" s="127"/>
      <c r="H238" s="419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10"/>
      <c r="P238" s="410"/>
      <c r="Q238" s="410"/>
      <c r="R238" s="410"/>
      <c r="S238" s="410"/>
      <c r="T238" s="410"/>
      <c r="U238" s="410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21">
        <v>5</v>
      </c>
      <c r="E239" s="421"/>
      <c r="F239" s="421"/>
      <c r="G239" s="127"/>
      <c r="H239" s="419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10"/>
      <c r="P239" s="410"/>
      <c r="Q239" s="410"/>
      <c r="R239" s="410"/>
      <c r="S239" s="410"/>
      <c r="T239" s="410"/>
      <c r="U239" s="41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21">
        <v>5.03</v>
      </c>
      <c r="E240" s="421"/>
      <c r="F240" s="421"/>
      <c r="G240" s="127"/>
      <c r="H240" s="419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10"/>
      <c r="P240" s="410"/>
      <c r="Q240" s="410"/>
      <c r="R240" s="410"/>
      <c r="S240" s="410"/>
      <c r="T240" s="410"/>
      <c r="U240" s="41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21">
        <v>5.03</v>
      </c>
      <c r="E241" s="421"/>
      <c r="F241" s="421"/>
      <c r="G241" s="127"/>
      <c r="H241" s="419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10"/>
      <c r="P241" s="410"/>
      <c r="Q241" s="410"/>
      <c r="R241" s="410"/>
      <c r="S241" s="410"/>
      <c r="T241" s="410"/>
      <c r="U241" s="41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21"/>
      <c r="E242" s="421"/>
      <c r="F242" s="421"/>
      <c r="G242" s="127"/>
      <c r="H242" s="419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10"/>
      <c r="P242" s="410"/>
      <c r="Q242" s="410"/>
      <c r="R242" s="410"/>
      <c r="S242" s="410"/>
      <c r="T242" s="410"/>
      <c r="U242" s="41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21">
        <v>5.0599999999999996</v>
      </c>
      <c r="E243" s="421"/>
      <c r="F243" s="421"/>
      <c r="G243" s="127"/>
      <c r="H243" s="419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10"/>
      <c r="P243" s="410"/>
      <c r="Q243" s="410"/>
      <c r="R243" s="410"/>
      <c r="S243" s="410"/>
      <c r="T243" s="410"/>
      <c r="U243" s="41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21">
        <v>5.0599999999999996</v>
      </c>
      <c r="E244" s="421"/>
      <c r="F244" s="421"/>
      <c r="G244" s="127"/>
      <c r="H244" s="419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10"/>
      <c r="P244" s="410"/>
      <c r="Q244" s="410"/>
      <c r="R244" s="410"/>
      <c r="S244" s="410"/>
      <c r="T244" s="410"/>
      <c r="U244" s="41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21">
        <v>5.0599999999999996</v>
      </c>
      <c r="E245" s="421"/>
      <c r="F245" s="421"/>
      <c r="G245" s="127"/>
      <c r="H245" s="419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10"/>
      <c r="P245" s="410"/>
      <c r="Q245" s="410"/>
      <c r="R245" s="410"/>
      <c r="S245" s="410"/>
      <c r="T245" s="410"/>
      <c r="U245" s="41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21">
        <v>5.0599999999999996</v>
      </c>
      <c r="E246" s="421"/>
      <c r="F246" s="421"/>
      <c r="G246" s="127"/>
      <c r="H246" s="419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10"/>
      <c r="P246" s="410"/>
      <c r="Q246" s="410"/>
      <c r="R246" s="410"/>
      <c r="S246" s="410"/>
      <c r="T246" s="410"/>
      <c r="U246" s="41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21"/>
      <c r="E247" s="421"/>
      <c r="F247" s="421"/>
      <c r="G247" s="127"/>
      <c r="H247" s="419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10"/>
      <c r="P247" s="410"/>
      <c r="Q247" s="410"/>
      <c r="R247" s="410"/>
      <c r="S247" s="410"/>
      <c r="T247" s="410"/>
      <c r="U247" s="41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21"/>
      <c r="E248" s="421"/>
      <c r="F248" s="421"/>
      <c r="G248" s="127"/>
      <c r="H248" s="419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10"/>
      <c r="P248" s="410"/>
      <c r="Q248" s="410"/>
      <c r="R248" s="410"/>
      <c r="S248" s="410"/>
      <c r="T248" s="410"/>
      <c r="U248" s="41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21"/>
      <c r="E249" s="421"/>
      <c r="F249" s="421"/>
      <c r="G249" s="127"/>
      <c r="H249" s="419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10"/>
      <c r="P249" s="410"/>
      <c r="Q249" s="410"/>
      <c r="R249" s="410"/>
      <c r="S249" s="410"/>
      <c r="T249" s="410"/>
      <c r="U249" s="41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21"/>
      <c r="E250" s="421"/>
      <c r="F250" s="421"/>
      <c r="G250" s="127"/>
      <c r="H250" s="419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10"/>
      <c r="P250" s="410"/>
      <c r="Q250" s="410"/>
      <c r="R250" s="410"/>
      <c r="S250" s="410"/>
      <c r="T250" s="410"/>
      <c r="U250" s="41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21"/>
      <c r="E251" s="421"/>
      <c r="F251" s="421"/>
      <c r="G251" s="127"/>
      <c r="H251" s="419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10"/>
      <c r="P251" s="410"/>
      <c r="Q251" s="410"/>
      <c r="R251" s="410"/>
      <c r="S251" s="410"/>
      <c r="T251" s="410"/>
      <c r="U251" s="41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21"/>
      <c r="E252" s="421"/>
      <c r="F252" s="421"/>
      <c r="G252" s="127"/>
      <c r="H252" s="419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10"/>
      <c r="P252" s="410"/>
      <c r="Q252" s="410"/>
      <c r="R252" s="410"/>
      <c r="S252" s="410"/>
      <c r="T252" s="410"/>
      <c r="U252" s="41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21"/>
      <c r="E253" s="421"/>
      <c r="F253" s="421"/>
      <c r="G253" s="127"/>
      <c r="H253" s="419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10"/>
      <c r="P253" s="410"/>
      <c r="Q253" s="410"/>
      <c r="R253" s="410"/>
      <c r="S253" s="410"/>
      <c r="T253" s="410"/>
      <c r="U253" s="41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21"/>
      <c r="E254" s="421"/>
      <c r="F254" s="421"/>
      <c r="G254" s="127"/>
      <c r="H254" s="419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10"/>
      <c r="P254" s="410"/>
      <c r="Q254" s="410"/>
      <c r="R254" s="410"/>
      <c r="S254" s="410"/>
      <c r="T254" s="410"/>
      <c r="U254" s="41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21"/>
      <c r="E255" s="421"/>
      <c r="F255" s="421"/>
      <c r="G255" s="127"/>
      <c r="H255" s="419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10"/>
      <c r="P255" s="410"/>
      <c r="Q255" s="410"/>
      <c r="R255" s="410"/>
      <c r="S255" s="410"/>
      <c r="T255" s="410"/>
      <c r="U255" s="41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21"/>
      <c r="E256" s="421"/>
      <c r="F256" s="421"/>
      <c r="G256" s="127"/>
      <c r="H256" s="419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10"/>
      <c r="P256" s="410"/>
      <c r="Q256" s="410"/>
      <c r="R256" s="410"/>
      <c r="S256" s="410"/>
      <c r="T256" s="410"/>
      <c r="U256" s="410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9" t="s">
        <v>216</v>
      </c>
      <c r="B257" s="619"/>
      <c r="C257" s="417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11" t="s">
        <v>217</v>
      </c>
      <c r="C258" s="125" t="s">
        <v>179</v>
      </c>
      <c r="D258" s="421">
        <v>5.03</v>
      </c>
      <c r="E258" s="421"/>
      <c r="F258" s="421"/>
      <c r="G258" s="127"/>
      <c r="H258" s="419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10"/>
      <c r="P258" s="410"/>
      <c r="Q258" s="410"/>
      <c r="R258" s="410"/>
      <c r="S258" s="410"/>
      <c r="T258" s="410"/>
      <c r="U258" s="41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11" t="s">
        <v>217</v>
      </c>
      <c r="C259" s="125" t="s">
        <v>186</v>
      </c>
      <c r="D259" s="421">
        <v>5.03</v>
      </c>
      <c r="E259" s="421"/>
      <c r="F259" s="421"/>
      <c r="G259" s="127"/>
      <c r="H259" s="419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10"/>
      <c r="P259" s="410"/>
      <c r="Q259" s="410"/>
      <c r="R259" s="410"/>
      <c r="S259" s="410"/>
      <c r="T259" s="410"/>
      <c r="U259" s="41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11" t="s">
        <v>217</v>
      </c>
      <c r="C260" s="125" t="s">
        <v>204</v>
      </c>
      <c r="D260" s="421">
        <v>5.03</v>
      </c>
      <c r="E260" s="421"/>
      <c r="F260" s="421"/>
      <c r="G260" s="127"/>
      <c r="H260" s="419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10"/>
      <c r="P260" s="410"/>
      <c r="Q260" s="410"/>
      <c r="R260" s="410"/>
      <c r="S260" s="410"/>
      <c r="T260" s="410"/>
      <c r="U260" s="41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21">
        <v>5.03</v>
      </c>
      <c r="E261" s="421"/>
      <c r="F261" s="421"/>
      <c r="G261" s="127"/>
      <c r="H261" s="419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10"/>
      <c r="P261" s="410"/>
      <c r="Q261" s="410"/>
      <c r="R261" s="410"/>
      <c r="S261" s="410"/>
      <c r="T261" s="410"/>
      <c r="U261" s="41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21">
        <v>5.03</v>
      </c>
      <c r="E262" s="421"/>
      <c r="F262" s="421"/>
      <c r="G262" s="127"/>
      <c r="H262" s="419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10"/>
      <c r="P262" s="410"/>
      <c r="Q262" s="410"/>
      <c r="R262" s="410"/>
      <c r="S262" s="410"/>
      <c r="T262" s="410"/>
      <c r="U262" s="41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21">
        <v>5.03</v>
      </c>
      <c r="E263" s="421"/>
      <c r="F263" s="421"/>
      <c r="G263" s="127"/>
      <c r="H263" s="419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10"/>
      <c r="P263" s="410"/>
      <c r="Q263" s="410"/>
      <c r="R263" s="410"/>
      <c r="S263" s="410"/>
      <c r="T263" s="410"/>
      <c r="U263" s="41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21">
        <v>5.03</v>
      </c>
      <c r="E264" s="421"/>
      <c r="F264" s="421"/>
      <c r="G264" s="127"/>
      <c r="H264" s="419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10"/>
      <c r="P264" s="410"/>
      <c r="Q264" s="410"/>
      <c r="R264" s="410"/>
      <c r="S264" s="410"/>
      <c r="T264" s="410"/>
      <c r="U264" s="41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21">
        <v>5.03</v>
      </c>
      <c r="E265" s="421"/>
      <c r="F265" s="421"/>
      <c r="G265" s="127"/>
      <c r="H265" s="419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10"/>
      <c r="P265" s="410"/>
      <c r="Q265" s="410"/>
      <c r="R265" s="410"/>
      <c r="S265" s="410"/>
      <c r="T265" s="410"/>
      <c r="U265" s="41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21">
        <v>5.03</v>
      </c>
      <c r="E266" s="421"/>
      <c r="F266" s="421"/>
      <c r="G266" s="146"/>
      <c r="H266" s="419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10"/>
      <c r="P266" s="410"/>
      <c r="Q266" s="410"/>
      <c r="R266" s="410"/>
      <c r="S266" s="410"/>
      <c r="T266" s="410"/>
      <c r="U266" s="41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21">
        <v>5.03</v>
      </c>
      <c r="E267" s="421"/>
      <c r="F267" s="421"/>
      <c r="G267" s="127"/>
      <c r="H267" s="419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10"/>
      <c r="P267" s="410"/>
      <c r="Q267" s="410"/>
      <c r="R267" s="410"/>
      <c r="S267" s="410"/>
      <c r="T267" s="410"/>
      <c r="U267" s="41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21">
        <v>5.03</v>
      </c>
      <c r="E268" s="421"/>
      <c r="F268" s="421"/>
      <c r="G268" s="127"/>
      <c r="H268" s="419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10"/>
      <c r="P268" s="410"/>
      <c r="Q268" s="410"/>
      <c r="R268" s="410"/>
      <c r="S268" s="410"/>
      <c r="T268" s="410"/>
      <c r="U268" s="41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21">
        <v>5.03</v>
      </c>
      <c r="E269" s="421"/>
      <c r="F269" s="421"/>
      <c r="G269" s="127"/>
      <c r="H269" s="419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10"/>
      <c r="P269" s="410"/>
      <c r="Q269" s="410"/>
      <c r="R269" s="410"/>
      <c r="S269" s="410"/>
      <c r="T269" s="410"/>
      <c r="U269" s="41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21">
        <v>5.03</v>
      </c>
      <c r="E270" s="421"/>
      <c r="F270" s="421"/>
      <c r="G270" s="127"/>
      <c r="H270" s="419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10"/>
      <c r="P270" s="410"/>
      <c r="Q270" s="410"/>
      <c r="R270" s="410"/>
      <c r="S270" s="410"/>
      <c r="T270" s="410"/>
      <c r="U270" s="41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21">
        <v>5.03</v>
      </c>
      <c r="E271" s="421"/>
      <c r="F271" s="421"/>
      <c r="G271" s="127"/>
      <c r="H271" s="419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10"/>
      <c r="P271" s="410"/>
      <c r="Q271" s="410"/>
      <c r="R271" s="410"/>
      <c r="S271" s="410"/>
      <c r="T271" s="410"/>
      <c r="U271" s="41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21">
        <v>5.03</v>
      </c>
      <c r="E272" s="421"/>
      <c r="F272" s="421"/>
      <c r="G272" s="127"/>
      <c r="H272" s="419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10"/>
      <c r="P272" s="410"/>
      <c r="Q272" s="410"/>
      <c r="R272" s="410"/>
      <c r="S272" s="410"/>
      <c r="T272" s="410"/>
      <c r="U272" s="41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21">
        <v>5.03</v>
      </c>
      <c r="E273" s="421"/>
      <c r="F273" s="421"/>
      <c r="G273" s="127"/>
      <c r="H273" s="419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10"/>
      <c r="P273" s="410"/>
      <c r="Q273" s="410"/>
      <c r="R273" s="410"/>
      <c r="S273" s="410"/>
      <c r="T273" s="410"/>
      <c r="U273" s="41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11" t="s">
        <v>222</v>
      </c>
      <c r="C274" s="125" t="s">
        <v>181</v>
      </c>
      <c r="D274" s="421">
        <v>9.36</v>
      </c>
      <c r="E274" s="421"/>
      <c r="F274" s="421"/>
      <c r="G274" s="127"/>
      <c r="H274" s="419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10"/>
      <c r="P274" s="410"/>
      <c r="Q274" s="410"/>
      <c r="R274" s="410"/>
      <c r="S274" s="410"/>
      <c r="T274" s="410"/>
      <c r="U274" s="41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11" t="s">
        <v>222</v>
      </c>
      <c r="C275" s="125" t="s">
        <v>179</v>
      </c>
      <c r="D275" s="421">
        <v>9.36</v>
      </c>
      <c r="E275" s="421"/>
      <c r="F275" s="421"/>
      <c r="G275" s="127"/>
      <c r="H275" s="419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10"/>
      <c r="P275" s="410"/>
      <c r="Q275" s="410"/>
      <c r="R275" s="410"/>
      <c r="S275" s="410"/>
      <c r="T275" s="410"/>
      <c r="U275" s="410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11" t="s">
        <v>222</v>
      </c>
      <c r="C276" s="125" t="s">
        <v>221</v>
      </c>
      <c r="D276" s="421">
        <v>9.36</v>
      </c>
      <c r="E276" s="421"/>
      <c r="F276" s="421"/>
      <c r="G276" s="127"/>
      <c r="H276" s="419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10"/>
      <c r="P276" s="410"/>
      <c r="Q276" s="410"/>
      <c r="R276" s="410"/>
      <c r="S276" s="410"/>
      <c r="T276" s="410"/>
      <c r="U276" s="41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11" t="s">
        <v>222</v>
      </c>
      <c r="C277" s="125" t="s">
        <v>186</v>
      </c>
      <c r="D277" s="421">
        <v>9.36</v>
      </c>
      <c r="E277" s="421"/>
      <c r="F277" s="421"/>
      <c r="G277" s="127"/>
      <c r="H277" s="419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10"/>
      <c r="P277" s="410"/>
      <c r="Q277" s="410"/>
      <c r="R277" s="410"/>
      <c r="S277" s="410"/>
      <c r="T277" s="410"/>
      <c r="U277" s="410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11" t="s">
        <v>393</v>
      </c>
      <c r="C278" s="177" t="s">
        <v>395</v>
      </c>
      <c r="D278" s="421">
        <v>5</v>
      </c>
      <c r="E278" s="421"/>
      <c r="F278" s="421"/>
      <c r="G278" s="127"/>
      <c r="H278" s="419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10"/>
      <c r="P278" s="410"/>
      <c r="Q278" s="410"/>
      <c r="R278" s="410"/>
      <c r="S278" s="410"/>
      <c r="T278" s="410"/>
      <c r="U278" s="410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11" t="s">
        <v>393</v>
      </c>
      <c r="C279" s="177" t="s">
        <v>402</v>
      </c>
      <c r="D279" s="421">
        <v>5</v>
      </c>
      <c r="E279" s="421"/>
      <c r="F279" s="421"/>
      <c r="G279" s="127"/>
      <c r="H279" s="419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10"/>
      <c r="P279" s="410"/>
      <c r="Q279" s="410"/>
      <c r="R279" s="410"/>
      <c r="S279" s="410"/>
      <c r="T279" s="410"/>
      <c r="U279" s="410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11" t="s">
        <v>404</v>
      </c>
      <c r="C280" s="177" t="s">
        <v>405</v>
      </c>
      <c r="D280" s="421">
        <v>5</v>
      </c>
      <c r="E280" s="421"/>
      <c r="F280" s="421"/>
      <c r="G280" s="127"/>
      <c r="H280" s="419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10"/>
      <c r="P280" s="410"/>
      <c r="Q280" s="410"/>
      <c r="R280" s="410"/>
      <c r="S280" s="410"/>
      <c r="T280" s="410"/>
      <c r="U280" s="410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11" t="s">
        <v>342</v>
      </c>
      <c r="C281" s="177" t="s">
        <v>372</v>
      </c>
      <c r="D281" s="421">
        <v>5</v>
      </c>
      <c r="E281" s="421"/>
      <c r="F281" s="421"/>
      <c r="G281" s="127"/>
      <c r="H281" s="419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10"/>
      <c r="P281" s="410"/>
      <c r="Q281" s="410"/>
      <c r="R281" s="410"/>
      <c r="S281" s="410"/>
      <c r="T281" s="410"/>
      <c r="U281" s="410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11" t="s">
        <v>343</v>
      </c>
      <c r="C282" s="125" t="s">
        <v>345</v>
      </c>
      <c r="D282" s="421">
        <v>5</v>
      </c>
      <c r="E282" s="421"/>
      <c r="F282" s="421"/>
      <c r="G282" s="127"/>
      <c r="H282" s="419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10"/>
      <c r="P282" s="410"/>
      <c r="Q282" s="410"/>
      <c r="R282" s="410"/>
      <c r="S282" s="410"/>
      <c r="T282" s="410"/>
      <c r="U282" s="410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11" t="s">
        <v>343</v>
      </c>
      <c r="C283" s="125" t="s">
        <v>347</v>
      </c>
      <c r="D283" s="421">
        <v>5</v>
      </c>
      <c r="E283" s="421"/>
      <c r="F283" s="421"/>
      <c r="G283" s="127"/>
      <c r="H283" s="419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10"/>
      <c r="P283" s="410"/>
      <c r="Q283" s="410"/>
      <c r="R283" s="410"/>
      <c r="S283" s="410"/>
      <c r="T283" s="410"/>
      <c r="U283" s="410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21">
        <v>5.0599999999999996</v>
      </c>
      <c r="E284" s="421"/>
      <c r="F284" s="421"/>
      <c r="G284" s="127"/>
      <c r="H284" s="419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10"/>
      <c r="P284" s="410"/>
      <c r="Q284" s="410"/>
      <c r="R284" s="410"/>
      <c r="S284" s="410"/>
      <c r="T284" s="410"/>
      <c r="U284" s="410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21">
        <v>5.0599999999999996</v>
      </c>
      <c r="E285" s="421"/>
      <c r="F285" s="421"/>
      <c r="G285" s="127"/>
      <c r="H285" s="419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10"/>
      <c r="P285" s="410"/>
      <c r="Q285" s="410"/>
      <c r="R285" s="410"/>
      <c r="S285" s="410"/>
      <c r="T285" s="410"/>
      <c r="U285" s="410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21">
        <v>5.03</v>
      </c>
      <c r="E286" s="421"/>
      <c r="F286" s="421"/>
      <c r="G286" s="127"/>
      <c r="H286" s="419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10"/>
      <c r="P286" s="410"/>
      <c r="Q286" s="410"/>
      <c r="R286" s="410"/>
      <c r="S286" s="410"/>
      <c r="T286" s="410"/>
      <c r="U286" s="410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21">
        <v>5.03</v>
      </c>
      <c r="E287" s="421"/>
      <c r="F287" s="421"/>
      <c r="G287" s="127"/>
      <c r="H287" s="419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10"/>
      <c r="P287" s="410"/>
      <c r="Q287" s="410"/>
      <c r="R287" s="410"/>
      <c r="S287" s="410"/>
      <c r="T287" s="410"/>
      <c r="U287" s="410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21">
        <v>5.03</v>
      </c>
      <c r="E288" s="421"/>
      <c r="F288" s="421"/>
      <c r="G288" s="127"/>
      <c r="H288" s="419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10"/>
      <c r="P288" s="410"/>
      <c r="Q288" s="410"/>
      <c r="R288" s="410"/>
      <c r="S288" s="410"/>
      <c r="T288" s="410"/>
      <c r="U288" s="410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21">
        <v>5.07</v>
      </c>
      <c r="E289" s="421"/>
      <c r="F289" s="421"/>
      <c r="G289" s="127"/>
      <c r="H289" s="419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10"/>
      <c r="P289" s="410"/>
      <c r="Q289" s="410"/>
      <c r="R289" s="410"/>
      <c r="S289" s="410"/>
      <c r="T289" s="410"/>
      <c r="U289" s="41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21">
        <v>5.07</v>
      </c>
      <c r="E290" s="421"/>
      <c r="F290" s="421"/>
      <c r="G290" s="127"/>
      <c r="H290" s="419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10"/>
      <c r="P290" s="410"/>
      <c r="Q290" s="410"/>
      <c r="R290" s="410"/>
      <c r="S290" s="410"/>
      <c r="T290" s="410"/>
      <c r="U290" s="41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21">
        <v>5.0599999999999996</v>
      </c>
      <c r="E291" s="421"/>
      <c r="F291" s="420"/>
      <c r="G291" s="127"/>
      <c r="H291" s="419">
        <f>D291*G291</f>
        <v>0</v>
      </c>
      <c r="I291" s="128"/>
      <c r="J291" s="129" t="str">
        <f t="array" ref="J291">IF(ISERROR(G291/I291),"",G291/I291)</f>
        <v/>
      </c>
      <c r="K291" s="419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10"/>
      <c r="P291" s="410"/>
      <c r="Q291" s="410"/>
      <c r="R291" s="410"/>
      <c r="S291" s="410"/>
      <c r="T291" s="410"/>
      <c r="U291" s="41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11" t="s">
        <v>224</v>
      </c>
      <c r="B292" s="612"/>
      <c r="C292" s="417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21">
        <v>5.03</v>
      </c>
      <c r="E293" s="421"/>
      <c r="F293" s="421"/>
      <c r="G293" s="146"/>
      <c r="H293" s="419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10"/>
      <c r="P293" s="410"/>
      <c r="Q293" s="410"/>
      <c r="R293" s="410"/>
      <c r="S293" s="410"/>
      <c r="T293" s="410"/>
      <c r="U293" s="410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21">
        <v>5.03</v>
      </c>
      <c r="E294" s="421"/>
      <c r="F294" s="421"/>
      <c r="G294" s="127"/>
      <c r="H294" s="419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10"/>
      <c r="P294" s="410"/>
      <c r="Q294" s="410"/>
      <c r="R294" s="410"/>
      <c r="S294" s="410"/>
      <c r="T294" s="410"/>
      <c r="U294" s="410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21">
        <v>5.04</v>
      </c>
      <c r="E295" s="421"/>
      <c r="F295" s="421"/>
      <c r="G295" s="127"/>
      <c r="H295" s="419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10"/>
      <c r="P295" s="410"/>
      <c r="Q295" s="410"/>
      <c r="R295" s="410"/>
      <c r="S295" s="410"/>
      <c r="T295" s="410"/>
      <c r="U295" s="41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21">
        <v>5.03</v>
      </c>
      <c r="E296" s="421"/>
      <c r="F296" s="421"/>
      <c r="G296" s="127"/>
      <c r="H296" s="419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10"/>
      <c r="P296" s="410"/>
      <c r="Q296" s="410"/>
      <c r="R296" s="410"/>
      <c r="S296" s="410"/>
      <c r="T296" s="410"/>
      <c r="U296" s="41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15" t="s">
        <v>203</v>
      </c>
      <c r="D297" s="421">
        <v>5.03</v>
      </c>
      <c r="E297" s="421"/>
      <c r="F297" s="421"/>
      <c r="G297" s="146"/>
      <c r="H297" s="419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10"/>
      <c r="P297" s="410"/>
      <c r="Q297" s="410"/>
      <c r="R297" s="410"/>
      <c r="S297" s="410"/>
      <c r="T297" s="410"/>
      <c r="U297" s="41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21">
        <v>5.03</v>
      </c>
      <c r="E298" s="421"/>
      <c r="F298" s="421"/>
      <c r="G298" s="127"/>
      <c r="H298" s="419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10"/>
      <c r="P298" s="410"/>
      <c r="Q298" s="410"/>
      <c r="R298" s="410"/>
      <c r="S298" s="410"/>
      <c r="T298" s="410"/>
      <c r="U298" s="41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21">
        <v>5.03</v>
      </c>
      <c r="E299" s="421"/>
      <c r="F299" s="421"/>
      <c r="G299" s="127"/>
      <c r="H299" s="419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10"/>
      <c r="P299" s="410"/>
      <c r="Q299" s="410"/>
      <c r="R299" s="410"/>
      <c r="S299" s="410"/>
      <c r="T299" s="410"/>
      <c r="U299" s="41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15" t="s">
        <v>228</v>
      </c>
      <c r="D300" s="421">
        <v>5.03</v>
      </c>
      <c r="E300" s="421"/>
      <c r="F300" s="421"/>
      <c r="G300" s="127"/>
      <c r="H300" s="419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10"/>
      <c r="P300" s="410"/>
      <c r="Q300" s="410"/>
      <c r="R300" s="410"/>
      <c r="S300" s="410"/>
      <c r="T300" s="410"/>
      <c r="U300" s="41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15" t="s">
        <v>212</v>
      </c>
      <c r="D301" s="421">
        <v>5.03</v>
      </c>
      <c r="E301" s="421"/>
      <c r="F301" s="421"/>
      <c r="G301" s="127"/>
      <c r="H301" s="419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10"/>
      <c r="P301" s="410"/>
      <c r="Q301" s="410"/>
      <c r="R301" s="410"/>
      <c r="S301" s="410"/>
      <c r="T301" s="410"/>
      <c r="U301" s="41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15" t="s">
        <v>203</v>
      </c>
      <c r="D302" s="421">
        <v>5.03</v>
      </c>
      <c r="E302" s="421"/>
      <c r="F302" s="421"/>
      <c r="G302" s="127"/>
      <c r="H302" s="419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10"/>
      <c r="P302" s="410"/>
      <c r="Q302" s="410"/>
      <c r="R302" s="410"/>
      <c r="S302" s="410"/>
      <c r="T302" s="410"/>
      <c r="U302" s="41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15" t="s">
        <v>186</v>
      </c>
      <c r="D303" s="421">
        <v>5.03</v>
      </c>
      <c r="E303" s="421"/>
      <c r="F303" s="421"/>
      <c r="G303" s="127"/>
      <c r="H303" s="419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10"/>
      <c r="P303" s="410"/>
      <c r="Q303" s="410"/>
      <c r="R303" s="410"/>
      <c r="S303" s="410"/>
      <c r="T303" s="410"/>
      <c r="U303" s="41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15" t="s">
        <v>228</v>
      </c>
      <c r="D304" s="421">
        <v>5.03</v>
      </c>
      <c r="E304" s="421"/>
      <c r="F304" s="421"/>
      <c r="G304" s="127"/>
      <c r="H304" s="419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10"/>
      <c r="P304" s="410"/>
      <c r="Q304" s="410"/>
      <c r="R304" s="410"/>
      <c r="S304" s="410"/>
      <c r="T304" s="410"/>
      <c r="U304" s="41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15" t="s">
        <v>199</v>
      </c>
      <c r="D305" s="421">
        <v>5.03</v>
      </c>
      <c r="E305" s="421"/>
      <c r="F305" s="421"/>
      <c r="G305" s="127"/>
      <c r="H305" s="419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10"/>
      <c r="P305" s="410"/>
      <c r="Q305" s="410"/>
      <c r="R305" s="410"/>
      <c r="S305" s="410"/>
      <c r="T305" s="410"/>
      <c r="U305" s="41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21">
        <v>5.0599999999999996</v>
      </c>
      <c r="E306" s="421"/>
      <c r="F306" s="421"/>
      <c r="G306" s="127"/>
      <c r="H306" s="419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10"/>
      <c r="P306" s="410"/>
      <c r="Q306" s="410"/>
      <c r="R306" s="410"/>
      <c r="S306" s="410"/>
      <c r="T306" s="410"/>
      <c r="U306" s="41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21">
        <v>5.0599999999999996</v>
      </c>
      <c r="E307" s="421"/>
      <c r="F307" s="421"/>
      <c r="G307" s="127"/>
      <c r="H307" s="419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10"/>
      <c r="P307" s="410"/>
      <c r="Q307" s="410"/>
      <c r="R307" s="410"/>
      <c r="S307" s="410"/>
      <c r="T307" s="410"/>
      <c r="U307" s="41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11" t="s">
        <v>231</v>
      </c>
      <c r="B308" s="612"/>
      <c r="C308" s="417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21">
        <v>5.04</v>
      </c>
      <c r="E309" s="421"/>
      <c r="F309" s="421"/>
      <c r="G309" s="127"/>
      <c r="H309" s="419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10"/>
      <c r="P309" s="410"/>
      <c r="Q309" s="410"/>
      <c r="R309" s="410"/>
      <c r="S309" s="410"/>
      <c r="T309" s="410"/>
      <c r="U309" s="41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21">
        <v>5.04</v>
      </c>
      <c r="E310" s="421"/>
      <c r="F310" s="421"/>
      <c r="G310" s="127"/>
      <c r="H310" s="419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10"/>
      <c r="P310" s="410"/>
      <c r="Q310" s="410"/>
      <c r="R310" s="410"/>
      <c r="S310" s="410"/>
      <c r="T310" s="410"/>
      <c r="U310" s="41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21">
        <v>5.04</v>
      </c>
      <c r="E311" s="421"/>
      <c r="F311" s="421"/>
      <c r="G311" s="127"/>
      <c r="H311" s="419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10"/>
      <c r="P311" s="410"/>
      <c r="Q311" s="410"/>
      <c r="R311" s="410"/>
      <c r="S311" s="410"/>
      <c r="T311" s="410"/>
      <c r="U311" s="41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21">
        <v>5.04</v>
      </c>
      <c r="E312" s="421"/>
      <c r="F312" s="421"/>
      <c r="G312" s="127"/>
      <c r="H312" s="419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10"/>
      <c r="P312" s="410"/>
      <c r="Q312" s="410"/>
      <c r="R312" s="410"/>
      <c r="S312" s="410"/>
      <c r="T312" s="410"/>
      <c r="U312" s="41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21">
        <v>5.04</v>
      </c>
      <c r="E313" s="421"/>
      <c r="F313" s="421"/>
      <c r="G313" s="127"/>
      <c r="H313" s="419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10"/>
      <c r="P313" s="410"/>
      <c r="Q313" s="410"/>
      <c r="R313" s="410"/>
      <c r="S313" s="410"/>
      <c r="T313" s="410"/>
      <c r="U313" s="41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21">
        <v>5.03</v>
      </c>
      <c r="E314" s="421"/>
      <c r="F314" s="421"/>
      <c r="G314" s="127"/>
      <c r="H314" s="419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10"/>
      <c r="P314" s="410"/>
      <c r="Q314" s="410"/>
      <c r="R314" s="410"/>
      <c r="S314" s="410"/>
      <c r="T314" s="410"/>
      <c r="U314" s="410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21">
        <v>5.03</v>
      </c>
      <c r="E315" s="421"/>
      <c r="F315" s="421"/>
      <c r="G315" s="127"/>
      <c r="H315" s="419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10"/>
      <c r="P315" s="410"/>
      <c r="Q315" s="410"/>
      <c r="R315" s="410"/>
      <c r="S315" s="410"/>
      <c r="T315" s="410"/>
      <c r="U315" s="41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21">
        <v>5.03</v>
      </c>
      <c r="E316" s="421"/>
      <c r="F316" s="421"/>
      <c r="G316" s="127"/>
      <c r="H316" s="419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10"/>
      <c r="P316" s="410"/>
      <c r="Q316" s="410"/>
      <c r="R316" s="410"/>
      <c r="S316" s="410"/>
      <c r="T316" s="410"/>
      <c r="U316" s="410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21">
        <v>5.03</v>
      </c>
      <c r="E317" s="421"/>
      <c r="F317" s="421"/>
      <c r="G317" s="127"/>
      <c r="H317" s="419">
        <f t="shared" si="75"/>
        <v>0</v>
      </c>
      <c r="I317" s="128"/>
      <c r="J317" s="129"/>
      <c r="K317" s="130"/>
      <c r="L317" s="128"/>
      <c r="M317" s="108"/>
      <c r="N317" s="129"/>
      <c r="O317" s="410"/>
      <c r="P317" s="410"/>
      <c r="Q317" s="410"/>
      <c r="R317" s="410"/>
      <c r="S317" s="410"/>
      <c r="T317" s="410"/>
      <c r="U317" s="410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21">
        <v>5.04</v>
      </c>
      <c r="E318" s="421"/>
      <c r="F318" s="421"/>
      <c r="G318" s="127"/>
      <c r="H318" s="419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10"/>
      <c r="P318" s="410"/>
      <c r="Q318" s="410"/>
      <c r="R318" s="410"/>
      <c r="S318" s="410"/>
      <c r="T318" s="410"/>
      <c r="U318" s="41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11" t="s">
        <v>234</v>
      </c>
      <c r="B319" s="612"/>
      <c r="C319" s="417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09"/>
      <c r="D320" s="421">
        <v>3.65</v>
      </c>
      <c r="E320" s="421"/>
      <c r="F320" s="420"/>
      <c r="G320" s="127"/>
      <c r="H320" s="419">
        <f t="shared" ref="H320:H329" si="83">D320*G320</f>
        <v>0</v>
      </c>
      <c r="I320" s="128"/>
      <c r="J320" s="129" t="str">
        <f t="array" ref="J320">IF(ISERROR(G320/I320),"",G320/I320)</f>
        <v/>
      </c>
      <c r="K320" s="419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10"/>
      <c r="P320" s="410"/>
      <c r="Q320" s="410"/>
      <c r="R320" s="410"/>
      <c r="S320" s="410"/>
      <c r="T320" s="410"/>
      <c r="U320" s="41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09"/>
      <c r="D321" s="421">
        <v>6.58</v>
      </c>
      <c r="E321" s="421"/>
      <c r="F321" s="421"/>
      <c r="G321" s="127"/>
      <c r="H321" s="419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10"/>
      <c r="P321" s="410"/>
      <c r="Q321" s="410"/>
      <c r="R321" s="410"/>
      <c r="S321" s="410"/>
      <c r="T321" s="410"/>
      <c r="U321" s="41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09"/>
      <c r="D322" s="421">
        <v>7.8</v>
      </c>
      <c r="E322" s="421"/>
      <c r="F322" s="421"/>
      <c r="G322" s="127"/>
      <c r="H322" s="419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10"/>
      <c r="P322" s="410"/>
      <c r="Q322" s="410"/>
      <c r="R322" s="410"/>
      <c r="S322" s="410"/>
      <c r="T322" s="410"/>
      <c r="U322" s="41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09"/>
      <c r="D323" s="421">
        <v>4.4000000000000004</v>
      </c>
      <c r="E323" s="421"/>
      <c r="F323" s="421"/>
      <c r="G323" s="127"/>
      <c r="H323" s="419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10"/>
      <c r="P323" s="410"/>
      <c r="Q323" s="410"/>
      <c r="R323" s="410"/>
      <c r="S323" s="410"/>
      <c r="T323" s="410"/>
      <c r="U323" s="41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09"/>
      <c r="D324" s="421"/>
      <c r="E324" s="421"/>
      <c r="F324" s="421"/>
      <c r="G324" s="127"/>
      <c r="H324" s="419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10"/>
      <c r="P324" s="410"/>
      <c r="Q324" s="410"/>
      <c r="R324" s="410"/>
      <c r="S324" s="410"/>
      <c r="T324" s="410"/>
      <c r="U324" s="41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09" t="s">
        <v>239</v>
      </c>
      <c r="C325" s="409" t="s">
        <v>179</v>
      </c>
      <c r="D325" s="421">
        <v>6.04</v>
      </c>
      <c r="E325" s="421"/>
      <c r="F325" s="421"/>
      <c r="G325" s="127"/>
      <c r="H325" s="419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10"/>
      <c r="P325" s="410"/>
      <c r="Q325" s="410"/>
      <c r="R325" s="410"/>
      <c r="S325" s="410"/>
      <c r="T325" s="410"/>
      <c r="U325" s="41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09" t="s">
        <v>239</v>
      </c>
      <c r="C326" s="409" t="s">
        <v>186</v>
      </c>
      <c r="D326" s="421">
        <v>6.04</v>
      </c>
      <c r="E326" s="421"/>
      <c r="F326" s="421"/>
      <c r="G326" s="127"/>
      <c r="H326" s="419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10"/>
      <c r="P326" s="410"/>
      <c r="Q326" s="410"/>
      <c r="R326" s="410"/>
      <c r="S326" s="410"/>
      <c r="T326" s="410"/>
      <c r="U326" s="41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09" t="s">
        <v>440</v>
      </c>
      <c r="C327" s="409" t="s">
        <v>179</v>
      </c>
      <c r="D327" s="421">
        <v>6</v>
      </c>
      <c r="E327" s="421"/>
      <c r="F327" s="421"/>
      <c r="G327" s="127"/>
      <c r="H327" s="419">
        <f t="shared" si="83"/>
        <v>0</v>
      </c>
      <c r="I327" s="128"/>
      <c r="J327" s="129"/>
      <c r="K327" s="130"/>
      <c r="L327" s="128"/>
      <c r="M327" s="108"/>
      <c r="N327" s="129"/>
      <c r="O327" s="410"/>
      <c r="P327" s="410"/>
      <c r="Q327" s="410"/>
      <c r="R327" s="410"/>
      <c r="S327" s="410"/>
      <c r="T327" s="410"/>
      <c r="U327" s="41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09" t="s">
        <v>440</v>
      </c>
      <c r="C328" s="409" t="s">
        <v>60</v>
      </c>
      <c r="D328" s="421">
        <v>6</v>
      </c>
      <c r="E328" s="421"/>
      <c r="F328" s="421"/>
      <c r="G328" s="127"/>
      <c r="H328" s="419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10"/>
      <c r="P328" s="410"/>
      <c r="Q328" s="410"/>
      <c r="R328" s="410"/>
      <c r="S328" s="410"/>
      <c r="T328" s="410"/>
      <c r="U328" s="41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11" t="s">
        <v>240</v>
      </c>
      <c r="C329" s="125"/>
      <c r="D329" s="421">
        <v>7.3</v>
      </c>
      <c r="E329" s="421"/>
      <c r="F329" s="421"/>
      <c r="G329" s="127"/>
      <c r="H329" s="419">
        <f t="shared" si="83"/>
        <v>0</v>
      </c>
      <c r="I329" s="128"/>
      <c r="J329" s="129"/>
      <c r="K329" s="130"/>
      <c r="L329" s="128"/>
      <c r="M329" s="108"/>
      <c r="N329" s="129"/>
      <c r="O329" s="410"/>
      <c r="P329" s="410"/>
      <c r="Q329" s="410"/>
      <c r="R329" s="410"/>
      <c r="S329" s="410"/>
      <c r="T329" s="410"/>
      <c r="U329" s="410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11" t="s">
        <v>241</v>
      </c>
      <c r="C330" s="125"/>
      <c r="D330" s="421">
        <f>78*120/1000</f>
        <v>9.36</v>
      </c>
      <c r="E330" s="421"/>
      <c r="F330" s="421"/>
      <c r="G330" s="127"/>
      <c r="H330" s="419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10"/>
      <c r="P330" s="410"/>
      <c r="Q330" s="410"/>
      <c r="R330" s="410"/>
      <c r="S330" s="410"/>
      <c r="T330" s="410"/>
      <c r="U330" s="410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11" t="s">
        <v>242</v>
      </c>
      <c r="C331" s="125"/>
      <c r="D331" s="421">
        <v>4.5</v>
      </c>
      <c r="E331" s="421"/>
      <c r="F331" s="421"/>
      <c r="G331" s="127"/>
      <c r="H331" s="419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10"/>
      <c r="P331" s="410"/>
      <c r="Q331" s="410"/>
      <c r="R331" s="410"/>
      <c r="S331" s="410"/>
      <c r="T331" s="410"/>
      <c r="U331" s="41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11" t="s">
        <v>243</v>
      </c>
      <c r="C332" s="125"/>
      <c r="D332" s="421">
        <v>4.5</v>
      </c>
      <c r="E332" s="421"/>
      <c r="F332" s="421"/>
      <c r="G332" s="127"/>
      <c r="H332" s="419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10"/>
      <c r="P332" s="410"/>
      <c r="Q332" s="410"/>
      <c r="R332" s="410"/>
      <c r="S332" s="410"/>
      <c r="T332" s="410"/>
      <c r="U332" s="41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21">
        <v>4.5</v>
      </c>
      <c r="E333" s="421"/>
      <c r="F333" s="421"/>
      <c r="G333" s="127"/>
      <c r="H333" s="419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10"/>
      <c r="P333" s="410"/>
      <c r="Q333" s="410"/>
      <c r="R333" s="410"/>
      <c r="S333" s="410"/>
      <c r="T333" s="410"/>
      <c r="U333" s="410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11" t="s">
        <v>244</v>
      </c>
      <c r="B334" s="612"/>
      <c r="C334" s="417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13" t="s">
        <v>246</v>
      </c>
      <c r="B335" s="614"/>
      <c r="C335" s="614"/>
      <c r="D335" s="614"/>
      <c r="E335" s="614"/>
      <c r="F335" s="61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16" t="s">
        <v>471</v>
      </c>
      <c r="B336" s="416" t="s">
        <v>247</v>
      </c>
      <c r="C336" s="599" t="s">
        <v>248</v>
      </c>
      <c r="D336" s="600"/>
      <c r="E336" s="670" t="s">
        <v>249</v>
      </c>
      <c r="F336" s="670"/>
      <c r="G336" s="577" t="s">
        <v>250</v>
      </c>
      <c r="H336" s="577"/>
      <c r="I336" s="607" t="s">
        <v>251</v>
      </c>
      <c r="J336" s="607"/>
      <c r="K336" s="607" t="s">
        <v>252</v>
      </c>
      <c r="L336" s="607"/>
      <c r="M336" s="607" t="s">
        <v>253</v>
      </c>
      <c r="N336" s="607"/>
      <c r="O336" s="607" t="s">
        <v>254</v>
      </c>
      <c r="P336" s="577" t="s">
        <v>255</v>
      </c>
      <c r="Q336" s="577"/>
      <c r="R336" s="577" t="s">
        <v>252</v>
      </c>
      <c r="S336" s="577"/>
      <c r="T336" s="577" t="s">
        <v>256</v>
      </c>
      <c r="U336" s="577"/>
      <c r="V336" s="577" t="s">
        <v>257</v>
      </c>
      <c r="W336" s="577"/>
      <c r="X336" s="577" t="s">
        <v>252</v>
      </c>
      <c r="Y336" s="577"/>
      <c r="Z336" s="577" t="s">
        <v>256</v>
      </c>
      <c r="AA336" s="577"/>
    </row>
    <row r="337" spans="1:27" ht="20.100000000000001" hidden="1" customHeight="1">
      <c r="A337" s="617"/>
      <c r="B337" s="416" t="s">
        <v>258</v>
      </c>
      <c r="C337" s="642">
        <v>1</v>
      </c>
      <c r="D337" s="643"/>
      <c r="E337" s="670">
        <f>C337*11</f>
        <v>11</v>
      </c>
      <c r="F337" s="670"/>
      <c r="G337" s="577">
        <v>1</v>
      </c>
      <c r="H337" s="577"/>
      <c r="I337" s="610">
        <f>G337*11</f>
        <v>11</v>
      </c>
      <c r="J337" s="610"/>
      <c r="K337" s="610">
        <f>E337-I337</f>
        <v>0</v>
      </c>
      <c r="L337" s="610"/>
      <c r="M337" s="608">
        <f>IF(ISERROR(K337/E337),"",K337/E337)</f>
        <v>0</v>
      </c>
      <c r="N337" s="608"/>
      <c r="O337" s="607"/>
      <c r="P337" s="577" t="s">
        <v>201</v>
      </c>
      <c r="Q337" s="577"/>
      <c r="R337" s="606">
        <f>SUM(O199:U199)</f>
        <v>0</v>
      </c>
      <c r="S337" s="606"/>
      <c r="T337" s="601" t="str">
        <f t="array" ref="T337">IF(ISERROR(R337/R344),"",R337/R344)</f>
        <v/>
      </c>
      <c r="U337" s="601"/>
      <c r="V337" s="577" t="s">
        <v>259</v>
      </c>
      <c r="W337" s="577"/>
      <c r="X337" s="578">
        <f>SUM(P198,P256,P291,P307,P318,P333)</f>
        <v>0</v>
      </c>
      <c r="Y337" s="579"/>
      <c r="Z337" s="601" t="str">
        <f t="array" ref="Z337">IF(ISERROR(X337/X344),"",X337/X344)</f>
        <v/>
      </c>
      <c r="AA337" s="601"/>
    </row>
    <row r="338" spans="1:27" ht="20.100000000000001" hidden="1" customHeight="1">
      <c r="A338" s="617"/>
      <c r="B338" s="416" t="s">
        <v>260</v>
      </c>
      <c r="C338" s="599">
        <v>0</v>
      </c>
      <c r="D338" s="600"/>
      <c r="E338" s="670">
        <f>C338*11</f>
        <v>0</v>
      </c>
      <c r="F338" s="670"/>
      <c r="G338" s="577">
        <v>0</v>
      </c>
      <c r="H338" s="577"/>
      <c r="I338" s="610">
        <f>G338*11</f>
        <v>0</v>
      </c>
      <c r="J338" s="610"/>
      <c r="K338" s="610">
        <f>E338-I338</f>
        <v>0</v>
      </c>
      <c r="L338" s="610"/>
      <c r="M338" s="608" t="str">
        <f>IF(ISERROR(K338/E338),"",K338/E338)</f>
        <v/>
      </c>
      <c r="N338" s="608"/>
      <c r="O338" s="607"/>
      <c r="P338" s="577" t="s">
        <v>216</v>
      </c>
      <c r="Q338" s="577"/>
      <c r="R338" s="606">
        <f>SUM(O257:U257)</f>
        <v>0</v>
      </c>
      <c r="S338" s="606"/>
      <c r="T338" s="601" t="str">
        <f>IF(ISERROR(R338/R344),"",R338/R344)</f>
        <v/>
      </c>
      <c r="U338" s="601"/>
      <c r="V338" s="577" t="s">
        <v>261</v>
      </c>
      <c r="W338" s="577"/>
      <c r="X338" s="578">
        <f>SUM(P199,P257,P292,P308,P319,P334)</f>
        <v>0</v>
      </c>
      <c r="Y338" s="579"/>
      <c r="Z338" s="601" t="str">
        <f>IF(ISERROR(X338/X344),"",X338/X344)</f>
        <v/>
      </c>
      <c r="AA338" s="601"/>
    </row>
    <row r="339" spans="1:27" ht="20.100000000000001" hidden="1" customHeight="1">
      <c r="A339" s="617"/>
      <c r="B339" s="416" t="s">
        <v>262</v>
      </c>
      <c r="C339" s="599">
        <v>0</v>
      </c>
      <c r="D339" s="600"/>
      <c r="E339" s="670">
        <f>C339*8</f>
        <v>0</v>
      </c>
      <c r="F339" s="670"/>
      <c r="G339" s="577">
        <v>1</v>
      </c>
      <c r="H339" s="577"/>
      <c r="I339" s="610">
        <f>G339*8</f>
        <v>8</v>
      </c>
      <c r="J339" s="610"/>
      <c r="K339" s="610">
        <f>E339-I339</f>
        <v>-8</v>
      </c>
      <c r="L339" s="610"/>
      <c r="M339" s="608" t="str">
        <f>IF(ISERROR(K339/E339),"",K339/E339)</f>
        <v/>
      </c>
      <c r="N339" s="608"/>
      <c r="O339" s="607"/>
      <c r="P339" s="577" t="s">
        <v>224</v>
      </c>
      <c r="Q339" s="577"/>
      <c r="R339" s="606">
        <f>SUM(O292:U292)</f>
        <v>0</v>
      </c>
      <c r="S339" s="606"/>
      <c r="T339" s="601" t="str">
        <f>IF(ISERROR(R339/R344),"",R339/R344)</f>
        <v/>
      </c>
      <c r="U339" s="601"/>
      <c r="V339" s="577" t="s">
        <v>263</v>
      </c>
      <c r="W339" s="577"/>
      <c r="X339" s="578">
        <f>SUM(P200,P258,P293,P309,P320,P335)</f>
        <v>0</v>
      </c>
      <c r="Y339" s="579"/>
      <c r="Z339" s="601" t="str">
        <f>IF(ISERROR(X339/X344),"",X339/X344)</f>
        <v/>
      </c>
      <c r="AA339" s="601"/>
    </row>
    <row r="340" spans="1:27" ht="20.100000000000001" hidden="1" customHeight="1">
      <c r="A340" s="617"/>
      <c r="B340" s="416" t="s">
        <v>264</v>
      </c>
      <c r="C340" s="599">
        <v>1</v>
      </c>
      <c r="D340" s="600"/>
      <c r="E340" s="670">
        <f>C340*11</f>
        <v>11</v>
      </c>
      <c r="F340" s="670"/>
      <c r="G340" s="577">
        <v>1</v>
      </c>
      <c r="H340" s="577"/>
      <c r="I340" s="610">
        <f>G340*11</f>
        <v>11</v>
      </c>
      <c r="J340" s="610"/>
      <c r="K340" s="610">
        <f>E340-I340</f>
        <v>0</v>
      </c>
      <c r="L340" s="610"/>
      <c r="M340" s="608">
        <f>IF(ISERROR(K340/E340),"",K340/E340)</f>
        <v>0</v>
      </c>
      <c r="N340" s="608"/>
      <c r="O340" s="607"/>
      <c r="P340" s="577" t="s">
        <v>231</v>
      </c>
      <c r="Q340" s="577"/>
      <c r="R340" s="606">
        <f>SUM(O308:U308)</f>
        <v>0</v>
      </c>
      <c r="S340" s="606"/>
      <c r="T340" s="601" t="str">
        <f>IF(ISERROR(R340/R344),"",R340/R344)</f>
        <v/>
      </c>
      <c r="U340" s="601"/>
      <c r="V340" s="577" t="s">
        <v>265</v>
      </c>
      <c r="W340" s="577"/>
      <c r="X340" s="578">
        <f>SUM(P202,P259,P294,P310,P321,P336)</f>
        <v>0</v>
      </c>
      <c r="Y340" s="579"/>
      <c r="Z340" s="601" t="str">
        <f>IF(ISERROR(X340/X344),"",X340/X344)</f>
        <v/>
      </c>
      <c r="AA340" s="601"/>
    </row>
    <row r="341" spans="1:27" ht="20.100000000000001" hidden="1" customHeight="1">
      <c r="A341" s="618"/>
      <c r="B341" s="416" t="s">
        <v>266</v>
      </c>
      <c r="C341" s="609">
        <f>SUM(C337:D340)</f>
        <v>2</v>
      </c>
      <c r="D341" s="583"/>
      <c r="E341" s="670">
        <f>SUM(E337:F340)</f>
        <v>22</v>
      </c>
      <c r="F341" s="670"/>
      <c r="G341" s="577">
        <f>SUM(G337:H340)</f>
        <v>3</v>
      </c>
      <c r="H341" s="577"/>
      <c r="I341" s="610">
        <f>SUM(I337:J340)</f>
        <v>30</v>
      </c>
      <c r="J341" s="610"/>
      <c r="K341" s="610">
        <f>SUM(K337:L340)</f>
        <v>-8</v>
      </c>
      <c r="L341" s="610"/>
      <c r="M341" s="608">
        <f>IF(ISERROR(K341/E341),"",K341/E341)</f>
        <v>-0.36363636363636365</v>
      </c>
      <c r="N341" s="608"/>
      <c r="O341" s="607"/>
      <c r="P341" s="577" t="s">
        <v>234</v>
      </c>
      <c r="Q341" s="577"/>
      <c r="R341" s="606">
        <f>SUM(O319:U319)</f>
        <v>0</v>
      </c>
      <c r="S341" s="606"/>
      <c r="T341" s="601" t="str">
        <f>IF(ISERROR(R341/R344),"",R341/R344)</f>
        <v/>
      </c>
      <c r="U341" s="601"/>
      <c r="V341" s="577" t="s">
        <v>267</v>
      </c>
      <c r="W341" s="577"/>
      <c r="X341" s="578">
        <f>SUM(P203,P260,P295,P311,P322,P337)</f>
        <v>0</v>
      </c>
      <c r="Y341" s="579"/>
      <c r="Z341" s="601" t="str">
        <f>IF(ISERROR(X341/X344),"",X341/X344)</f>
        <v/>
      </c>
      <c r="AA341" s="601"/>
    </row>
    <row r="342" spans="1:27" ht="20.100000000000001" hidden="1" customHeight="1">
      <c r="A342" s="263" t="s">
        <v>472</v>
      </c>
      <c r="B342" s="416">
        <f>G335</f>
        <v>0</v>
      </c>
      <c r="C342" s="587" t="s">
        <v>269</v>
      </c>
      <c r="D342" s="586"/>
      <c r="E342" s="669">
        <f>H335</f>
        <v>0</v>
      </c>
      <c r="F342" s="669"/>
      <c r="G342" s="577" t="s">
        <v>270</v>
      </c>
      <c r="H342" s="577"/>
      <c r="I342" s="605" t="str">
        <f>L335</f>
        <v/>
      </c>
      <c r="J342" s="605"/>
      <c r="K342" s="607" t="s">
        <v>271</v>
      </c>
      <c r="L342" s="607"/>
      <c r="M342" s="605" t="str">
        <f>J335</f>
        <v/>
      </c>
      <c r="N342" s="605"/>
      <c r="O342" s="607"/>
      <c r="P342" s="577" t="s">
        <v>244</v>
      </c>
      <c r="Q342" s="577"/>
      <c r="R342" s="606">
        <f>SUM(O334:U334)</f>
        <v>0</v>
      </c>
      <c r="S342" s="606"/>
      <c r="T342" s="601" t="str">
        <f>IF(ISERROR(R342/R344),"",R342/R344)</f>
        <v/>
      </c>
      <c r="U342" s="601"/>
      <c r="V342" s="577" t="s">
        <v>272</v>
      </c>
      <c r="W342" s="577"/>
      <c r="X342" s="578">
        <f>SUM(P204,P261,P296,P312,P323,P338)</f>
        <v>0</v>
      </c>
      <c r="Y342" s="579"/>
      <c r="Z342" s="601" t="str">
        <f>IF(ISERROR(X342/X344),"",X342/X344)</f>
        <v/>
      </c>
      <c r="AA342" s="601"/>
    </row>
    <row r="343" spans="1:27" ht="20.100000000000001" hidden="1" customHeight="1">
      <c r="A343" s="264" t="s">
        <v>473</v>
      </c>
      <c r="B343" s="416">
        <f>I335+C341</f>
        <v>2</v>
      </c>
      <c r="C343" s="584" t="s">
        <v>251</v>
      </c>
      <c r="D343" s="585"/>
      <c r="E343" s="669">
        <f>K335+I341</f>
        <v>30</v>
      </c>
      <c r="F343" s="669"/>
      <c r="G343" s="577" t="s">
        <v>274</v>
      </c>
      <c r="H343" s="577"/>
      <c r="I343" s="605">
        <f>B343-E343</f>
        <v>-28</v>
      </c>
      <c r="J343" s="605"/>
      <c r="K343" s="607" t="s">
        <v>275</v>
      </c>
      <c r="L343" s="607"/>
      <c r="M343" s="608">
        <f>IF(ISERROR(I343/E343),"",I343/E343)</f>
        <v>-0.93333333333333335</v>
      </c>
      <c r="N343" s="608"/>
      <c r="O343" s="607"/>
      <c r="P343" s="577" t="s">
        <v>245</v>
      </c>
      <c r="Q343" s="577"/>
      <c r="R343" s="606"/>
      <c r="S343" s="606"/>
      <c r="T343" s="601" t="str">
        <f>IF(ISERROR(R343/R344),"",R343/R344)</f>
        <v/>
      </c>
      <c r="U343" s="601"/>
      <c r="V343" s="577" t="s">
        <v>264</v>
      </c>
      <c r="W343" s="577"/>
      <c r="X343" s="578">
        <f>SUM(P205,P262,P297,P313,P324,P339)</f>
        <v>0</v>
      </c>
      <c r="Y343" s="579"/>
      <c r="Z343" s="601" t="str">
        <f>IF(ISERROR(X343/X344),"",X343/X344)</f>
        <v/>
      </c>
      <c r="AA343" s="601"/>
    </row>
    <row r="344" spans="1:27" ht="20.100000000000001" hidden="1" customHeight="1">
      <c r="A344" s="264" t="s">
        <v>474</v>
      </c>
      <c r="B344" s="416">
        <f>N335</f>
        <v>0</v>
      </c>
      <c r="C344" s="584" t="s">
        <v>277</v>
      </c>
      <c r="D344" s="585"/>
      <c r="E344" s="669">
        <f>IF(ISERROR(B344/B343),"",B344/B343)</f>
        <v>0</v>
      </c>
      <c r="F344" s="669"/>
      <c r="G344" s="577" t="s">
        <v>278</v>
      </c>
      <c r="H344" s="577"/>
      <c r="I344" s="607">
        <f>V335</f>
        <v>0</v>
      </c>
      <c r="J344" s="607"/>
      <c r="K344" s="607" t="s">
        <v>279</v>
      </c>
      <c r="L344" s="607"/>
      <c r="M344" s="608" t="str">
        <f t="array" ref="M344">IF(ISERROR(I344/B342),"",I344/B342)</f>
        <v/>
      </c>
      <c r="N344" s="608"/>
      <c r="O344" s="607"/>
      <c r="P344" s="577" t="s">
        <v>266</v>
      </c>
      <c r="Q344" s="577"/>
      <c r="R344" s="606">
        <f>SUM(R337:S343)</f>
        <v>0</v>
      </c>
      <c r="S344" s="606"/>
      <c r="T344" s="601"/>
      <c r="U344" s="601"/>
      <c r="V344" s="577" t="s">
        <v>266</v>
      </c>
      <c r="W344" s="577"/>
      <c r="X344" s="604">
        <f>SUM(X337:Y343)</f>
        <v>0</v>
      </c>
      <c r="Y344" s="604"/>
      <c r="Z344" s="601"/>
      <c r="AA344" s="60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27" t="s">
        <v>475</v>
      </c>
      <c r="B346" s="630" t="s">
        <v>280</v>
      </c>
      <c r="C346" s="630" t="s">
        <v>281</v>
      </c>
      <c r="D346" s="630" t="s">
        <v>282</v>
      </c>
      <c r="E346" s="624" t="s">
        <v>283</v>
      </c>
      <c r="F346" s="624" t="s">
        <v>284</v>
      </c>
      <c r="G346" s="607" t="s">
        <v>285</v>
      </c>
      <c r="H346" s="607"/>
      <c r="I346" s="630" t="s">
        <v>286</v>
      </c>
      <c r="J346" s="636" t="s">
        <v>271</v>
      </c>
      <c r="K346" s="639" t="s">
        <v>287</v>
      </c>
      <c r="L346" s="630" t="s">
        <v>270</v>
      </c>
      <c r="M346" s="620" t="s">
        <v>288</v>
      </c>
      <c r="N346" s="622" t="s">
        <v>252</v>
      </c>
      <c r="O346" s="607" t="s">
        <v>289</v>
      </c>
      <c r="P346" s="607"/>
      <c r="Q346" s="607"/>
      <c r="R346" s="607"/>
      <c r="S346" s="607"/>
      <c r="T346" s="607"/>
      <c r="U346" s="607"/>
      <c r="V346" s="607" t="s">
        <v>290</v>
      </c>
      <c r="W346" s="622" t="s">
        <v>291</v>
      </c>
      <c r="X346" s="607" t="s">
        <v>292</v>
      </c>
      <c r="Y346" s="607"/>
      <c r="Z346" s="607"/>
      <c r="AA346" s="607"/>
    </row>
    <row r="347" spans="1:27" ht="21.95" hidden="1" customHeight="1">
      <c r="A347" s="628"/>
      <c r="B347" s="631"/>
      <c r="C347" s="631"/>
      <c r="D347" s="631"/>
      <c r="E347" s="625"/>
      <c r="F347" s="625"/>
      <c r="G347" s="607"/>
      <c r="H347" s="607"/>
      <c r="I347" s="631"/>
      <c r="J347" s="637"/>
      <c r="K347" s="640"/>
      <c r="L347" s="631"/>
      <c r="M347" s="621"/>
      <c r="N347" s="622"/>
      <c r="O347" s="607" t="s">
        <v>259</v>
      </c>
      <c r="P347" s="607" t="s">
        <v>261</v>
      </c>
      <c r="Q347" s="607" t="s">
        <v>263</v>
      </c>
      <c r="R347" s="623" t="s">
        <v>265</v>
      </c>
      <c r="S347" s="577" t="s">
        <v>267</v>
      </c>
      <c r="T347" s="607" t="s">
        <v>272</v>
      </c>
      <c r="U347" s="607" t="s">
        <v>264</v>
      </c>
      <c r="V347" s="607"/>
      <c r="W347" s="622"/>
      <c r="X347" s="607" t="s">
        <v>293</v>
      </c>
      <c r="Y347" s="607" t="s">
        <v>294</v>
      </c>
      <c r="Z347" s="607" t="s">
        <v>295</v>
      </c>
      <c r="AA347" s="607" t="s">
        <v>264</v>
      </c>
    </row>
    <row r="348" spans="1:27" ht="21.95" hidden="1" customHeight="1">
      <c r="A348" s="629"/>
      <c r="B348" s="632"/>
      <c r="C348" s="632"/>
      <c r="D348" s="632"/>
      <c r="E348" s="626"/>
      <c r="F348" s="626"/>
      <c r="G348" s="302" t="s">
        <v>296</v>
      </c>
      <c r="H348" s="409" t="s">
        <v>297</v>
      </c>
      <c r="I348" s="632"/>
      <c r="J348" s="638"/>
      <c r="K348" s="641"/>
      <c r="L348" s="632"/>
      <c r="M348" s="621"/>
      <c r="N348" s="622"/>
      <c r="O348" s="607"/>
      <c r="P348" s="607"/>
      <c r="Q348" s="607"/>
      <c r="R348" s="623"/>
      <c r="S348" s="577"/>
      <c r="T348" s="607"/>
      <c r="U348" s="607"/>
      <c r="V348" s="607"/>
      <c r="W348" s="622"/>
      <c r="X348" s="607"/>
      <c r="Y348" s="607"/>
      <c r="Z348" s="607"/>
      <c r="AA348" s="607"/>
    </row>
    <row r="349" spans="1:27" ht="20.100000000000001" hidden="1" customHeight="1">
      <c r="A349" s="253">
        <v>30100030</v>
      </c>
      <c r="B349" s="411" t="s">
        <v>178</v>
      </c>
      <c r="C349" s="125" t="s">
        <v>179</v>
      </c>
      <c r="D349" s="421">
        <v>5.03</v>
      </c>
      <c r="E349" s="421"/>
      <c r="F349" s="421"/>
      <c r="G349" s="127"/>
      <c r="H349" s="419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10"/>
      <c r="P349" s="410"/>
      <c r="Q349" s="410"/>
      <c r="R349" s="410"/>
      <c r="S349" s="410"/>
      <c r="T349" s="410"/>
      <c r="U349" s="41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21">
        <v>5.03</v>
      </c>
      <c r="E350" s="421"/>
      <c r="F350" s="421"/>
      <c r="G350" s="127"/>
      <c r="H350" s="419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10"/>
      <c r="P350" s="410"/>
      <c r="Q350" s="410"/>
      <c r="R350" s="410"/>
      <c r="S350" s="410"/>
      <c r="T350" s="410"/>
      <c r="U350" s="41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21">
        <v>5.03</v>
      </c>
      <c r="E351" s="421"/>
      <c r="F351" s="421"/>
      <c r="G351" s="127"/>
      <c r="H351" s="419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10"/>
      <c r="P351" s="410"/>
      <c r="Q351" s="410"/>
      <c r="R351" s="410"/>
      <c r="S351" s="410"/>
      <c r="T351" s="410"/>
      <c r="U351" s="41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21">
        <v>5.03</v>
      </c>
      <c r="E352" s="421"/>
      <c r="F352" s="421"/>
      <c r="G352" s="127"/>
      <c r="H352" s="419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10"/>
      <c r="P352" s="410"/>
      <c r="Q352" s="410"/>
      <c r="R352" s="410"/>
      <c r="S352" s="410"/>
      <c r="T352" s="410"/>
      <c r="U352" s="41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21">
        <v>5.03</v>
      </c>
      <c r="E353" s="421"/>
      <c r="F353" s="421"/>
      <c r="G353" s="127"/>
      <c r="H353" s="419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10"/>
      <c r="P353" s="410"/>
      <c r="Q353" s="410"/>
      <c r="R353" s="410"/>
      <c r="S353" s="410"/>
      <c r="T353" s="410"/>
      <c r="U353" s="41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21">
        <v>5.04</v>
      </c>
      <c r="E354" s="421"/>
      <c r="F354" s="366"/>
      <c r="G354" s="134"/>
      <c r="H354" s="419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10"/>
      <c r="P354" s="410"/>
      <c r="Q354" s="410"/>
      <c r="R354" s="410"/>
      <c r="S354" s="410"/>
      <c r="T354" s="410"/>
      <c r="U354" s="41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21">
        <v>5.03</v>
      </c>
      <c r="E355" s="421"/>
      <c r="F355" s="421"/>
      <c r="G355" s="127"/>
      <c r="H355" s="419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10"/>
      <c r="P355" s="410"/>
      <c r="Q355" s="410"/>
      <c r="R355" s="410"/>
      <c r="S355" s="410"/>
      <c r="T355" s="410"/>
      <c r="U355" s="41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21">
        <v>5.03</v>
      </c>
      <c r="E356" s="421"/>
      <c r="F356" s="421"/>
      <c r="G356" s="127"/>
      <c r="H356" s="419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10"/>
      <c r="P356" s="410"/>
      <c r="Q356" s="410"/>
      <c r="R356" s="410"/>
      <c r="S356" s="410"/>
      <c r="T356" s="410"/>
      <c r="U356" s="41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21">
        <v>5.04</v>
      </c>
      <c r="E357" s="421"/>
      <c r="F357" s="367"/>
      <c r="G357" s="127"/>
      <c r="H357" s="419">
        <f t="shared" si="86"/>
        <v>0</v>
      </c>
      <c r="I357" s="419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10"/>
      <c r="P357" s="410"/>
      <c r="Q357" s="410"/>
      <c r="R357" s="410"/>
      <c r="S357" s="410"/>
      <c r="T357" s="410"/>
      <c r="U357" s="41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21">
        <v>5.04</v>
      </c>
      <c r="E358" s="421"/>
      <c r="F358" s="367"/>
      <c r="G358" s="127"/>
      <c r="H358" s="419">
        <f t="shared" si="86"/>
        <v>0</v>
      </c>
      <c r="I358" s="419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10"/>
      <c r="P358" s="410"/>
      <c r="Q358" s="410"/>
      <c r="R358" s="410"/>
      <c r="S358" s="410"/>
      <c r="T358" s="410"/>
      <c r="U358" s="41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21">
        <v>5.03</v>
      </c>
      <c r="E359" s="421"/>
      <c r="F359" s="367"/>
      <c r="G359" s="127"/>
      <c r="H359" s="419">
        <f t="shared" si="86"/>
        <v>0</v>
      </c>
      <c r="I359" s="419"/>
      <c r="J359" s="129"/>
      <c r="K359" s="130"/>
      <c r="L359" s="128"/>
      <c r="M359" s="108"/>
      <c r="N359" s="129"/>
      <c r="O359" s="410"/>
      <c r="P359" s="410"/>
      <c r="Q359" s="410"/>
      <c r="R359" s="410"/>
      <c r="S359" s="410"/>
      <c r="T359" s="410"/>
      <c r="U359" s="41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21">
        <v>5.03</v>
      </c>
      <c r="E360" s="421"/>
      <c r="F360" s="367"/>
      <c r="G360" s="127"/>
      <c r="H360" s="419">
        <f t="shared" si="86"/>
        <v>0</v>
      </c>
      <c r="I360" s="419"/>
      <c r="J360" s="129"/>
      <c r="K360" s="130"/>
      <c r="L360" s="128"/>
      <c r="M360" s="108"/>
      <c r="N360" s="129"/>
      <c r="O360" s="410"/>
      <c r="P360" s="410"/>
      <c r="Q360" s="410"/>
      <c r="R360" s="410"/>
      <c r="S360" s="410"/>
      <c r="T360" s="410"/>
      <c r="U360" s="41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21">
        <v>5.0599999999999996</v>
      </c>
      <c r="E361" s="421"/>
      <c r="F361" s="421"/>
      <c r="G361" s="127"/>
      <c r="H361" s="419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10"/>
      <c r="P361" s="410"/>
      <c r="Q361" s="410"/>
      <c r="R361" s="410"/>
      <c r="S361" s="410"/>
      <c r="T361" s="410"/>
      <c r="U361" s="41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21">
        <v>5.09</v>
      </c>
      <c r="E362" s="421"/>
      <c r="F362" s="421"/>
      <c r="G362" s="127"/>
      <c r="H362" s="419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10"/>
      <c r="P362" s="410"/>
      <c r="Q362" s="410"/>
      <c r="R362" s="410"/>
      <c r="S362" s="410"/>
      <c r="T362" s="410"/>
      <c r="U362" s="41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21">
        <v>5.09</v>
      </c>
      <c r="E363" s="421"/>
      <c r="F363" s="421"/>
      <c r="G363" s="127"/>
      <c r="H363" s="419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10"/>
      <c r="P363" s="410"/>
      <c r="Q363" s="410"/>
      <c r="R363" s="410"/>
      <c r="S363" s="410"/>
      <c r="T363" s="410"/>
      <c r="U363" s="41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09" t="s">
        <v>190</v>
      </c>
      <c r="D364" s="421">
        <v>4.8</v>
      </c>
      <c r="E364" s="421"/>
      <c r="F364" s="421"/>
      <c r="G364" s="127"/>
      <c r="H364" s="419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10"/>
      <c r="P364" s="410"/>
      <c r="Q364" s="410"/>
      <c r="R364" s="410"/>
      <c r="S364" s="410"/>
      <c r="T364" s="410"/>
      <c r="U364" s="41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09" t="s">
        <v>187</v>
      </c>
      <c r="D365" s="421">
        <v>4.8</v>
      </c>
      <c r="E365" s="421"/>
      <c r="F365" s="421"/>
      <c r="G365" s="127"/>
      <c r="H365" s="419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10"/>
      <c r="P365" s="410"/>
      <c r="Q365" s="410"/>
      <c r="R365" s="410"/>
      <c r="S365" s="410"/>
      <c r="T365" s="410"/>
      <c r="U365" s="41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09" t="s">
        <v>179</v>
      </c>
      <c r="D366" s="421">
        <v>4.8</v>
      </c>
      <c r="E366" s="421"/>
      <c r="F366" s="421"/>
      <c r="G366" s="127"/>
      <c r="H366" s="419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10"/>
      <c r="P366" s="410"/>
      <c r="Q366" s="410"/>
      <c r="R366" s="410"/>
      <c r="S366" s="410"/>
      <c r="T366" s="410"/>
      <c r="U366" s="41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09" t="s">
        <v>199</v>
      </c>
      <c r="D367" s="421">
        <v>4.8</v>
      </c>
      <c r="E367" s="421"/>
      <c r="F367" s="421"/>
      <c r="G367" s="127"/>
      <c r="H367" s="419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10"/>
      <c r="P367" s="410"/>
      <c r="Q367" s="410"/>
      <c r="R367" s="410"/>
      <c r="S367" s="410"/>
      <c r="T367" s="410"/>
      <c r="U367" s="41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21">
        <v>4.99</v>
      </c>
      <c r="E368" s="421"/>
      <c r="F368" s="421"/>
      <c r="G368" s="127"/>
      <c r="H368" s="419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10"/>
      <c r="P368" s="410"/>
      <c r="Q368" s="410"/>
      <c r="R368" s="410"/>
      <c r="S368" s="410"/>
      <c r="T368" s="410"/>
      <c r="U368" s="41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21">
        <v>4.99</v>
      </c>
      <c r="E369" s="421"/>
      <c r="F369" s="421"/>
      <c r="G369" s="127"/>
      <c r="H369" s="419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10"/>
      <c r="P369" s="410"/>
      <c r="Q369" s="410"/>
      <c r="R369" s="410"/>
      <c r="S369" s="410"/>
      <c r="T369" s="410"/>
      <c r="U369" s="41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11" t="s">
        <v>201</v>
      </c>
      <c r="B370" s="612"/>
      <c r="C370" s="41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11" t="s">
        <v>206</v>
      </c>
      <c r="C371" s="125" t="s">
        <v>199</v>
      </c>
      <c r="D371" s="421">
        <v>5.03</v>
      </c>
      <c r="E371" s="421"/>
      <c r="F371" s="421"/>
      <c r="G371" s="127"/>
      <c r="H371" s="419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14"/>
      <c r="P371" s="414"/>
      <c r="Q371" s="414"/>
      <c r="R371" s="414"/>
      <c r="S371" s="414"/>
      <c r="T371" s="414"/>
      <c r="U371" s="41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11" t="s">
        <v>425</v>
      </c>
      <c r="C372" s="177" t="s">
        <v>427</v>
      </c>
      <c r="D372" s="421">
        <v>5.03</v>
      </c>
      <c r="E372" s="421"/>
      <c r="F372" s="421"/>
      <c r="G372" s="127"/>
      <c r="H372" s="419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14"/>
      <c r="P372" s="414"/>
      <c r="Q372" s="414"/>
      <c r="R372" s="414"/>
      <c r="S372" s="414"/>
      <c r="T372" s="414"/>
      <c r="U372" s="41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11" t="s">
        <v>206</v>
      </c>
      <c r="C373" s="125" t="s">
        <v>186</v>
      </c>
      <c r="D373" s="421">
        <v>5.03</v>
      </c>
      <c r="E373" s="421"/>
      <c r="F373" s="421"/>
      <c r="G373" s="127"/>
      <c r="H373" s="419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14"/>
      <c r="P373" s="414"/>
      <c r="Q373" s="414"/>
      <c r="R373" s="414"/>
      <c r="S373" s="414"/>
      <c r="T373" s="414"/>
      <c r="U373" s="41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11" t="s">
        <v>206</v>
      </c>
      <c r="C374" s="125" t="s">
        <v>203</v>
      </c>
      <c r="D374" s="421">
        <v>5.03</v>
      </c>
      <c r="E374" s="421"/>
      <c r="F374" s="421"/>
      <c r="G374" s="127"/>
      <c r="H374" s="419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14"/>
      <c r="P374" s="414"/>
      <c r="Q374" s="414"/>
      <c r="R374" s="414"/>
      <c r="S374" s="414"/>
      <c r="T374" s="414"/>
      <c r="U374" s="41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11" t="s">
        <v>206</v>
      </c>
      <c r="C375" s="125" t="s">
        <v>207</v>
      </c>
      <c r="D375" s="421">
        <v>5.03</v>
      </c>
      <c r="E375" s="421"/>
      <c r="F375" s="421"/>
      <c r="G375" s="127"/>
      <c r="H375" s="419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14"/>
      <c r="P375" s="414"/>
      <c r="Q375" s="414"/>
      <c r="R375" s="414"/>
      <c r="S375" s="414"/>
      <c r="T375" s="414"/>
      <c r="U375" s="41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11" t="s">
        <v>414</v>
      </c>
      <c r="C376" s="177" t="s">
        <v>415</v>
      </c>
      <c r="D376" s="421"/>
      <c r="E376" s="421"/>
      <c r="F376" s="421"/>
      <c r="G376" s="127"/>
      <c r="H376" s="419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14"/>
      <c r="P376" s="414"/>
      <c r="Q376" s="414"/>
      <c r="R376" s="414"/>
      <c r="S376" s="414"/>
      <c r="T376" s="414"/>
      <c r="U376" s="41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11" t="s">
        <v>414</v>
      </c>
      <c r="C377" s="177" t="s">
        <v>416</v>
      </c>
      <c r="D377" s="421"/>
      <c r="E377" s="421"/>
      <c r="F377" s="421"/>
      <c r="G377" s="127"/>
      <c r="H377" s="419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14"/>
      <c r="P377" s="414"/>
      <c r="Q377" s="414"/>
      <c r="R377" s="414"/>
      <c r="S377" s="414"/>
      <c r="T377" s="414"/>
      <c r="U377" s="41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11" t="s">
        <v>414</v>
      </c>
      <c r="C378" s="177" t="s">
        <v>61</v>
      </c>
      <c r="D378" s="421"/>
      <c r="E378" s="421"/>
      <c r="F378" s="421"/>
      <c r="G378" s="127"/>
      <c r="H378" s="419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14"/>
      <c r="P378" s="414"/>
      <c r="Q378" s="414"/>
      <c r="R378" s="414"/>
      <c r="S378" s="414"/>
      <c r="T378" s="414"/>
      <c r="U378" s="41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11" t="s">
        <v>208</v>
      </c>
      <c r="C379" s="125" t="s">
        <v>179</v>
      </c>
      <c r="D379" s="421">
        <v>5.08</v>
      </c>
      <c r="E379" s="421"/>
      <c r="F379" s="421"/>
      <c r="G379" s="127"/>
      <c r="H379" s="419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14"/>
      <c r="P379" s="414"/>
      <c r="Q379" s="414"/>
      <c r="R379" s="414"/>
      <c r="S379" s="414"/>
      <c r="T379" s="414"/>
      <c r="U379" s="41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11" t="s">
        <v>208</v>
      </c>
      <c r="C380" s="125" t="s">
        <v>204</v>
      </c>
      <c r="D380" s="421">
        <v>5.08</v>
      </c>
      <c r="E380" s="421"/>
      <c r="F380" s="421"/>
      <c r="G380" s="127"/>
      <c r="H380" s="419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14"/>
      <c r="P380" s="414"/>
      <c r="Q380" s="414"/>
      <c r="R380" s="414"/>
      <c r="S380" s="414"/>
      <c r="T380" s="414"/>
      <c r="U380" s="41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11" t="s">
        <v>208</v>
      </c>
      <c r="C381" s="125" t="s">
        <v>205</v>
      </c>
      <c r="D381" s="421">
        <v>5.08</v>
      </c>
      <c r="E381" s="421"/>
      <c r="F381" s="421"/>
      <c r="G381" s="127"/>
      <c r="H381" s="419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14"/>
      <c r="P381" s="414"/>
      <c r="Q381" s="414"/>
      <c r="R381" s="414"/>
      <c r="S381" s="414"/>
      <c r="T381" s="414"/>
      <c r="U381" s="41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11" t="s">
        <v>208</v>
      </c>
      <c r="C382" s="125" t="s">
        <v>186</v>
      </c>
      <c r="D382" s="421">
        <v>5.08</v>
      </c>
      <c r="E382" s="421"/>
      <c r="F382" s="421"/>
      <c r="G382" s="127"/>
      <c r="H382" s="419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14"/>
      <c r="P382" s="414"/>
      <c r="Q382" s="414"/>
      <c r="R382" s="414"/>
      <c r="S382" s="414"/>
      <c r="T382" s="414"/>
      <c r="U382" s="41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11" t="s">
        <v>208</v>
      </c>
      <c r="C383" s="125" t="s">
        <v>203</v>
      </c>
      <c r="D383" s="421">
        <v>5.08</v>
      </c>
      <c r="E383" s="421"/>
      <c r="F383" s="421"/>
      <c r="G383" s="127"/>
      <c r="H383" s="419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14"/>
      <c r="P383" s="414"/>
      <c r="Q383" s="414"/>
      <c r="R383" s="414"/>
      <c r="S383" s="414"/>
      <c r="T383" s="414"/>
      <c r="U383" s="41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11" t="s">
        <v>208</v>
      </c>
      <c r="C384" s="125" t="s">
        <v>199</v>
      </c>
      <c r="D384" s="421">
        <v>5.08</v>
      </c>
      <c r="E384" s="421"/>
      <c r="F384" s="421"/>
      <c r="G384" s="127"/>
      <c r="H384" s="419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10"/>
      <c r="P384" s="410"/>
      <c r="Q384" s="410"/>
      <c r="R384" s="410"/>
      <c r="S384" s="410"/>
      <c r="T384" s="410"/>
      <c r="U384" s="41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11" t="s">
        <v>208</v>
      </c>
      <c r="C385" s="125" t="s">
        <v>187</v>
      </c>
      <c r="D385" s="421">
        <v>5.08</v>
      </c>
      <c r="E385" s="421"/>
      <c r="F385" s="421"/>
      <c r="G385" s="127"/>
      <c r="H385" s="419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14"/>
      <c r="P385" s="414"/>
      <c r="Q385" s="414"/>
      <c r="R385" s="414"/>
      <c r="S385" s="414"/>
      <c r="T385" s="414"/>
      <c r="U385" s="41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11" t="s">
        <v>208</v>
      </c>
      <c r="C386" s="125" t="s">
        <v>207</v>
      </c>
      <c r="D386" s="421">
        <v>5.08</v>
      </c>
      <c r="E386" s="421"/>
      <c r="F386" s="421"/>
      <c r="G386" s="127"/>
      <c r="H386" s="419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10"/>
      <c r="P386" s="410"/>
      <c r="Q386" s="410"/>
      <c r="R386" s="410"/>
      <c r="S386" s="410"/>
      <c r="T386" s="410"/>
      <c r="U386" s="41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11" t="s">
        <v>209</v>
      </c>
      <c r="C387" s="125" t="s">
        <v>194</v>
      </c>
      <c r="D387" s="421">
        <v>5.03</v>
      </c>
      <c r="E387" s="421"/>
      <c r="F387" s="421"/>
      <c r="G387" s="127"/>
      <c r="H387" s="419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14"/>
      <c r="P387" s="414"/>
      <c r="Q387" s="414"/>
      <c r="R387" s="414"/>
      <c r="S387" s="414"/>
      <c r="T387" s="414"/>
      <c r="U387" s="41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11" t="s">
        <v>209</v>
      </c>
      <c r="C388" s="125" t="s">
        <v>179</v>
      </c>
      <c r="D388" s="421">
        <v>5.03</v>
      </c>
      <c r="E388" s="421"/>
      <c r="F388" s="421"/>
      <c r="G388" s="127"/>
      <c r="H388" s="419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14"/>
      <c r="P388" s="414"/>
      <c r="Q388" s="414"/>
      <c r="R388" s="414"/>
      <c r="S388" s="414"/>
      <c r="T388" s="414"/>
      <c r="U388" s="41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11" t="s">
        <v>209</v>
      </c>
      <c r="C389" s="125" t="s">
        <v>195</v>
      </c>
      <c r="D389" s="421">
        <v>5.03</v>
      </c>
      <c r="E389" s="421"/>
      <c r="F389" s="421"/>
      <c r="G389" s="127"/>
      <c r="H389" s="419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14"/>
      <c r="P389" s="414"/>
      <c r="Q389" s="414"/>
      <c r="R389" s="414"/>
      <c r="S389" s="414"/>
      <c r="T389" s="414"/>
      <c r="U389" s="41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11" t="s">
        <v>209</v>
      </c>
      <c r="C390" s="125" t="s">
        <v>204</v>
      </c>
      <c r="D390" s="421">
        <v>5.03</v>
      </c>
      <c r="E390" s="421"/>
      <c r="F390" s="421"/>
      <c r="G390" s="127"/>
      <c r="H390" s="419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14"/>
      <c r="P390" s="414"/>
      <c r="Q390" s="414"/>
      <c r="R390" s="414"/>
      <c r="S390" s="414"/>
      <c r="T390" s="414"/>
      <c r="U390" s="41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11" t="s">
        <v>382</v>
      </c>
      <c r="C391" s="177" t="s">
        <v>383</v>
      </c>
      <c r="D391" s="421">
        <v>5.03</v>
      </c>
      <c r="E391" s="421"/>
      <c r="F391" s="421"/>
      <c r="G391" s="127"/>
      <c r="H391" s="419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14"/>
      <c r="P391" s="414"/>
      <c r="Q391" s="414"/>
      <c r="R391" s="414"/>
      <c r="S391" s="414"/>
      <c r="T391" s="414"/>
      <c r="U391" s="41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11" t="s">
        <v>382</v>
      </c>
      <c r="C392" s="177" t="s">
        <v>384</v>
      </c>
      <c r="D392" s="421">
        <v>5.03</v>
      </c>
      <c r="E392" s="421"/>
      <c r="F392" s="421"/>
      <c r="G392" s="127"/>
      <c r="H392" s="419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14"/>
      <c r="P392" s="414"/>
      <c r="Q392" s="414"/>
      <c r="R392" s="414"/>
      <c r="S392" s="414"/>
      <c r="T392" s="414"/>
      <c r="U392" s="41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11" t="s">
        <v>382</v>
      </c>
      <c r="C393" s="177" t="s">
        <v>389</v>
      </c>
      <c r="D393" s="421">
        <v>5.03</v>
      </c>
      <c r="E393" s="421"/>
      <c r="F393" s="421"/>
      <c r="G393" s="127"/>
      <c r="H393" s="419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14"/>
      <c r="P393" s="414"/>
      <c r="Q393" s="414"/>
      <c r="R393" s="414"/>
      <c r="S393" s="414"/>
      <c r="T393" s="414"/>
      <c r="U393" s="41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11" t="s">
        <v>382</v>
      </c>
      <c r="C394" s="177" t="s">
        <v>391</v>
      </c>
      <c r="D394" s="421">
        <v>5.03</v>
      </c>
      <c r="E394" s="421"/>
      <c r="F394" s="421"/>
      <c r="G394" s="127"/>
      <c r="H394" s="419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14"/>
      <c r="P394" s="414"/>
      <c r="Q394" s="414"/>
      <c r="R394" s="414"/>
      <c r="S394" s="414"/>
      <c r="T394" s="414"/>
      <c r="U394" s="41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11" t="s">
        <v>418</v>
      </c>
      <c r="C395" s="177" t="s">
        <v>364</v>
      </c>
      <c r="D395" s="421">
        <v>5.03</v>
      </c>
      <c r="E395" s="421"/>
      <c r="F395" s="421"/>
      <c r="G395" s="127"/>
      <c r="H395" s="419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14"/>
      <c r="P395" s="414"/>
      <c r="Q395" s="414"/>
      <c r="R395" s="414"/>
      <c r="S395" s="414"/>
      <c r="T395" s="414"/>
      <c r="U395" s="41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11" t="s">
        <v>418</v>
      </c>
      <c r="C396" s="177" t="s">
        <v>365</v>
      </c>
      <c r="D396" s="421">
        <v>5.03</v>
      </c>
      <c r="E396" s="421"/>
      <c r="F396" s="421"/>
      <c r="G396" s="127"/>
      <c r="H396" s="419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14"/>
      <c r="P396" s="414"/>
      <c r="Q396" s="414"/>
      <c r="R396" s="414"/>
      <c r="S396" s="414"/>
      <c r="T396" s="414"/>
      <c r="U396" s="41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11" t="s">
        <v>418</v>
      </c>
      <c r="C397" s="177" t="s">
        <v>366</v>
      </c>
      <c r="D397" s="421">
        <v>5.03</v>
      </c>
      <c r="E397" s="421"/>
      <c r="F397" s="421"/>
      <c r="G397" s="127"/>
      <c r="H397" s="419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14"/>
      <c r="P397" s="414"/>
      <c r="Q397" s="414"/>
      <c r="R397" s="414"/>
      <c r="S397" s="414"/>
      <c r="T397" s="414"/>
      <c r="U397" s="41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11" t="s">
        <v>418</v>
      </c>
      <c r="C398" s="177" t="s">
        <v>367</v>
      </c>
      <c r="D398" s="421">
        <v>5.03</v>
      </c>
      <c r="E398" s="421"/>
      <c r="F398" s="421"/>
      <c r="G398" s="127"/>
      <c r="H398" s="419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14"/>
      <c r="P398" s="414"/>
      <c r="Q398" s="414"/>
      <c r="R398" s="414"/>
      <c r="S398" s="414"/>
      <c r="T398" s="414"/>
      <c r="U398" s="41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21">
        <v>5.03</v>
      </c>
      <c r="E399" s="421"/>
      <c r="F399" s="421"/>
      <c r="G399" s="127"/>
      <c r="H399" s="419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10"/>
      <c r="P399" s="410"/>
      <c r="Q399" s="410"/>
      <c r="R399" s="410"/>
      <c r="S399" s="410"/>
      <c r="T399" s="410"/>
      <c r="U399" s="41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21">
        <v>5.03</v>
      </c>
      <c r="E400" s="421"/>
      <c r="F400" s="421"/>
      <c r="G400" s="127"/>
      <c r="H400" s="419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10"/>
      <c r="P400" s="410"/>
      <c r="Q400" s="410"/>
      <c r="R400" s="410"/>
      <c r="S400" s="410"/>
      <c r="T400" s="410"/>
      <c r="U400" s="41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21">
        <v>5.03</v>
      </c>
      <c r="E401" s="421"/>
      <c r="F401" s="421"/>
      <c r="G401" s="127"/>
      <c r="H401" s="419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10"/>
      <c r="P401" s="410"/>
      <c r="Q401" s="410"/>
      <c r="R401" s="410"/>
      <c r="S401" s="410"/>
      <c r="T401" s="410"/>
      <c r="U401" s="41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21">
        <v>5.03</v>
      </c>
      <c r="E402" s="421"/>
      <c r="F402" s="421"/>
      <c r="G402" s="127"/>
      <c r="H402" s="419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10"/>
      <c r="P402" s="410"/>
      <c r="Q402" s="410"/>
      <c r="R402" s="410"/>
      <c r="S402" s="410"/>
      <c r="T402" s="410"/>
      <c r="U402" s="41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21">
        <v>5.03</v>
      </c>
      <c r="E403" s="421"/>
      <c r="F403" s="421"/>
      <c r="G403" s="127"/>
      <c r="H403" s="419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10"/>
      <c r="P403" s="410"/>
      <c r="Q403" s="410"/>
      <c r="R403" s="410"/>
      <c r="S403" s="410"/>
      <c r="T403" s="410"/>
      <c r="U403" s="41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21">
        <v>5.03</v>
      </c>
      <c r="E404" s="421"/>
      <c r="F404" s="421"/>
      <c r="G404" s="127"/>
      <c r="H404" s="419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10"/>
      <c r="P404" s="410"/>
      <c r="Q404" s="410"/>
      <c r="R404" s="410"/>
      <c r="S404" s="410"/>
      <c r="T404" s="410"/>
      <c r="U404" s="41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21">
        <v>5.03</v>
      </c>
      <c r="E405" s="421"/>
      <c r="F405" s="421"/>
      <c r="G405" s="127"/>
      <c r="H405" s="419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10"/>
      <c r="P405" s="410"/>
      <c r="Q405" s="410"/>
      <c r="R405" s="410"/>
      <c r="S405" s="410"/>
      <c r="T405" s="410"/>
      <c r="U405" s="41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21">
        <v>5.03</v>
      </c>
      <c r="E406" s="421"/>
      <c r="F406" s="421"/>
      <c r="G406" s="127"/>
      <c r="H406" s="419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10"/>
      <c r="P406" s="410"/>
      <c r="Q406" s="410"/>
      <c r="R406" s="410"/>
      <c r="S406" s="410"/>
      <c r="T406" s="410"/>
      <c r="U406" s="41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21">
        <v>5.03</v>
      </c>
      <c r="E407" s="421"/>
      <c r="F407" s="421"/>
      <c r="G407" s="127"/>
      <c r="H407" s="419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10"/>
      <c r="P407" s="410"/>
      <c r="Q407" s="410"/>
      <c r="R407" s="410"/>
      <c r="S407" s="410"/>
      <c r="T407" s="410"/>
      <c r="U407" s="41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21">
        <v>5.03</v>
      </c>
      <c r="E408" s="421"/>
      <c r="F408" s="421"/>
      <c r="G408" s="127"/>
      <c r="H408" s="419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10"/>
      <c r="P408" s="410"/>
      <c r="Q408" s="410"/>
      <c r="R408" s="410"/>
      <c r="S408" s="410"/>
      <c r="T408" s="410"/>
      <c r="U408" s="41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21">
        <v>50.3</v>
      </c>
      <c r="E409" s="421"/>
      <c r="F409" s="421"/>
      <c r="G409" s="127"/>
      <c r="H409" s="419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10"/>
      <c r="P409" s="410"/>
      <c r="Q409" s="410"/>
      <c r="R409" s="410"/>
      <c r="S409" s="410"/>
      <c r="T409" s="410"/>
      <c r="U409" s="41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21">
        <v>5</v>
      </c>
      <c r="E410" s="421"/>
      <c r="F410" s="421"/>
      <c r="G410" s="127"/>
      <c r="H410" s="419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10"/>
      <c r="P410" s="410"/>
      <c r="Q410" s="410"/>
      <c r="R410" s="410"/>
      <c r="S410" s="410"/>
      <c r="T410" s="410"/>
      <c r="U410" s="41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21">
        <v>5.03</v>
      </c>
      <c r="E411" s="421"/>
      <c r="F411" s="421"/>
      <c r="G411" s="127"/>
      <c r="H411" s="419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10"/>
      <c r="P411" s="410"/>
      <c r="Q411" s="410"/>
      <c r="R411" s="410"/>
      <c r="S411" s="410"/>
      <c r="T411" s="410"/>
      <c r="U411" s="41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21">
        <v>5.03</v>
      </c>
      <c r="E412" s="421"/>
      <c r="F412" s="421"/>
      <c r="G412" s="127"/>
      <c r="H412" s="419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10"/>
      <c r="P412" s="410"/>
      <c r="Q412" s="410"/>
      <c r="R412" s="410"/>
      <c r="S412" s="410"/>
      <c r="T412" s="410"/>
      <c r="U412" s="41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21"/>
      <c r="E413" s="421"/>
      <c r="F413" s="421"/>
      <c r="G413" s="127"/>
      <c r="H413" s="419">
        <f t="shared" si="93"/>
        <v>0</v>
      </c>
      <c r="I413" s="128"/>
      <c r="J413" s="129"/>
      <c r="K413" s="130"/>
      <c r="L413" s="128"/>
      <c r="M413" s="108"/>
      <c r="N413" s="129"/>
      <c r="O413" s="410"/>
      <c r="P413" s="410"/>
      <c r="Q413" s="410"/>
      <c r="R413" s="410"/>
      <c r="S413" s="410"/>
      <c r="T413" s="410"/>
      <c r="U413" s="41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21">
        <v>5.0599999999999996</v>
      </c>
      <c r="E414" s="421"/>
      <c r="F414" s="421"/>
      <c r="G414" s="127"/>
      <c r="H414" s="419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10"/>
      <c r="P414" s="410"/>
      <c r="Q414" s="410"/>
      <c r="R414" s="410"/>
      <c r="S414" s="410"/>
      <c r="T414" s="410"/>
      <c r="U414" s="41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21">
        <v>5.0599999999999996</v>
      </c>
      <c r="E415" s="421"/>
      <c r="F415" s="421"/>
      <c r="G415" s="127"/>
      <c r="H415" s="419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10"/>
      <c r="P415" s="410"/>
      <c r="Q415" s="410"/>
      <c r="R415" s="410"/>
      <c r="S415" s="410"/>
      <c r="T415" s="410"/>
      <c r="U415" s="41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21">
        <v>5.0599999999999996</v>
      </c>
      <c r="E416" s="421"/>
      <c r="F416" s="421"/>
      <c r="G416" s="127"/>
      <c r="H416" s="419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10"/>
      <c r="P416" s="410"/>
      <c r="Q416" s="410"/>
      <c r="R416" s="410"/>
      <c r="S416" s="410"/>
      <c r="T416" s="410"/>
      <c r="U416" s="41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21">
        <v>5.0599999999999996</v>
      </c>
      <c r="E417" s="421"/>
      <c r="F417" s="421"/>
      <c r="G417" s="127"/>
      <c r="H417" s="419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10"/>
      <c r="P417" s="410"/>
      <c r="Q417" s="410"/>
      <c r="R417" s="410"/>
      <c r="S417" s="410"/>
      <c r="T417" s="410"/>
      <c r="U417" s="41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21"/>
      <c r="E418" s="421"/>
      <c r="F418" s="421"/>
      <c r="G418" s="127"/>
      <c r="H418" s="419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10"/>
      <c r="P418" s="410"/>
      <c r="Q418" s="410"/>
      <c r="R418" s="410"/>
      <c r="S418" s="410"/>
      <c r="T418" s="410"/>
      <c r="U418" s="41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21"/>
      <c r="E419" s="421"/>
      <c r="F419" s="421"/>
      <c r="G419" s="127"/>
      <c r="H419" s="419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10"/>
      <c r="P419" s="410"/>
      <c r="Q419" s="410"/>
      <c r="R419" s="410"/>
      <c r="S419" s="410"/>
      <c r="T419" s="410"/>
      <c r="U419" s="41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21"/>
      <c r="E420" s="421"/>
      <c r="F420" s="421"/>
      <c r="G420" s="127"/>
      <c r="H420" s="419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10"/>
      <c r="P420" s="410"/>
      <c r="Q420" s="410"/>
      <c r="R420" s="410"/>
      <c r="S420" s="410"/>
      <c r="T420" s="410"/>
      <c r="U420" s="41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21"/>
      <c r="E421" s="421"/>
      <c r="F421" s="421"/>
      <c r="G421" s="127"/>
      <c r="H421" s="419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10"/>
      <c r="P421" s="410"/>
      <c r="Q421" s="410"/>
      <c r="R421" s="410"/>
      <c r="S421" s="410"/>
      <c r="T421" s="410"/>
      <c r="U421" s="41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21"/>
      <c r="E422" s="421"/>
      <c r="F422" s="421"/>
      <c r="G422" s="127"/>
      <c r="H422" s="419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10"/>
      <c r="P422" s="410"/>
      <c r="Q422" s="410"/>
      <c r="R422" s="410"/>
      <c r="S422" s="410"/>
      <c r="T422" s="410"/>
      <c r="U422" s="41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21"/>
      <c r="E423" s="421"/>
      <c r="F423" s="421"/>
      <c r="G423" s="127"/>
      <c r="H423" s="419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10"/>
      <c r="P423" s="410"/>
      <c r="Q423" s="410"/>
      <c r="R423" s="410"/>
      <c r="S423" s="410"/>
      <c r="T423" s="410"/>
      <c r="U423" s="41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21"/>
      <c r="E424" s="421"/>
      <c r="F424" s="421"/>
      <c r="G424" s="127"/>
      <c r="H424" s="419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10"/>
      <c r="P424" s="410"/>
      <c r="Q424" s="410"/>
      <c r="R424" s="410"/>
      <c r="S424" s="410"/>
      <c r="T424" s="410"/>
      <c r="U424" s="41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21"/>
      <c r="E425" s="421"/>
      <c r="F425" s="421"/>
      <c r="G425" s="127"/>
      <c r="H425" s="419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10"/>
      <c r="P425" s="410"/>
      <c r="Q425" s="410"/>
      <c r="R425" s="410"/>
      <c r="S425" s="410"/>
      <c r="T425" s="410"/>
      <c r="U425" s="41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21"/>
      <c r="E426" s="421"/>
      <c r="F426" s="421"/>
      <c r="G426" s="127"/>
      <c r="H426" s="419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10"/>
      <c r="P426" s="410"/>
      <c r="Q426" s="410"/>
      <c r="R426" s="410"/>
      <c r="S426" s="410"/>
      <c r="T426" s="410"/>
      <c r="U426" s="41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21"/>
      <c r="E427" s="421"/>
      <c r="F427" s="421"/>
      <c r="G427" s="127"/>
      <c r="H427" s="419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10"/>
      <c r="P427" s="410"/>
      <c r="Q427" s="410"/>
      <c r="R427" s="410"/>
      <c r="S427" s="410"/>
      <c r="T427" s="410"/>
      <c r="U427" s="41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9" t="s">
        <v>216</v>
      </c>
      <c r="B428" s="619"/>
      <c r="C428" s="41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11" t="s">
        <v>217</v>
      </c>
      <c r="C429" s="125" t="s">
        <v>179</v>
      </c>
      <c r="D429" s="421">
        <v>5.03</v>
      </c>
      <c r="E429" s="421"/>
      <c r="F429" s="421"/>
      <c r="G429" s="127"/>
      <c r="H429" s="419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10"/>
      <c r="P429" s="410"/>
      <c r="Q429" s="410"/>
      <c r="R429" s="410"/>
      <c r="S429" s="410"/>
      <c r="T429" s="410"/>
      <c r="U429" s="410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11" t="s">
        <v>217</v>
      </c>
      <c r="C430" s="125" t="s">
        <v>186</v>
      </c>
      <c r="D430" s="421">
        <v>5.03</v>
      </c>
      <c r="E430" s="421"/>
      <c r="F430" s="421"/>
      <c r="G430" s="127"/>
      <c r="H430" s="419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10"/>
      <c r="P430" s="410"/>
      <c r="Q430" s="410"/>
      <c r="R430" s="410"/>
      <c r="S430" s="410"/>
      <c r="T430" s="410"/>
      <c r="U430" s="41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11" t="s">
        <v>217</v>
      </c>
      <c r="C431" s="125" t="s">
        <v>204</v>
      </c>
      <c r="D431" s="421">
        <v>5.03</v>
      </c>
      <c r="E431" s="421"/>
      <c r="F431" s="421"/>
      <c r="G431" s="127"/>
      <c r="H431" s="419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10"/>
      <c r="P431" s="410"/>
      <c r="Q431" s="410"/>
      <c r="R431" s="410"/>
      <c r="S431" s="410"/>
      <c r="T431" s="410"/>
      <c r="U431" s="410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21">
        <v>5.03</v>
      </c>
      <c r="E432" s="421"/>
      <c r="F432" s="421"/>
      <c r="G432" s="127"/>
      <c r="H432" s="419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10"/>
      <c r="P432" s="410"/>
      <c r="Q432" s="410"/>
      <c r="R432" s="410"/>
      <c r="S432" s="410"/>
      <c r="T432" s="410"/>
      <c r="U432" s="41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21">
        <v>5.03</v>
      </c>
      <c r="E433" s="421"/>
      <c r="F433" s="421"/>
      <c r="G433" s="127"/>
      <c r="H433" s="419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10"/>
      <c r="P433" s="410"/>
      <c r="Q433" s="410"/>
      <c r="R433" s="410"/>
      <c r="S433" s="410"/>
      <c r="T433" s="410"/>
      <c r="U433" s="410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21">
        <v>5.03</v>
      </c>
      <c r="E434" s="421"/>
      <c r="F434" s="421"/>
      <c r="G434" s="127"/>
      <c r="H434" s="419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10"/>
      <c r="P434" s="410"/>
      <c r="Q434" s="410"/>
      <c r="R434" s="410"/>
      <c r="S434" s="410"/>
      <c r="T434" s="410"/>
      <c r="U434" s="410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21">
        <v>5.03</v>
      </c>
      <c r="E435" s="421"/>
      <c r="F435" s="421"/>
      <c r="G435" s="127"/>
      <c r="H435" s="419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10"/>
      <c r="P435" s="410"/>
      <c r="Q435" s="410"/>
      <c r="R435" s="410"/>
      <c r="S435" s="410"/>
      <c r="T435" s="410"/>
      <c r="U435" s="410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21">
        <v>5.03</v>
      </c>
      <c r="E436" s="421"/>
      <c r="F436" s="421"/>
      <c r="G436" s="127"/>
      <c r="H436" s="419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10"/>
      <c r="P436" s="410"/>
      <c r="Q436" s="410"/>
      <c r="R436" s="410"/>
      <c r="S436" s="410"/>
      <c r="T436" s="410"/>
      <c r="U436" s="41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21">
        <v>5.03</v>
      </c>
      <c r="E437" s="421"/>
      <c r="F437" s="421"/>
      <c r="G437" s="146"/>
      <c r="H437" s="419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10"/>
      <c r="P437" s="410"/>
      <c r="Q437" s="410"/>
      <c r="R437" s="410"/>
      <c r="S437" s="410"/>
      <c r="T437" s="410"/>
      <c r="U437" s="41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21">
        <v>5.03</v>
      </c>
      <c r="E438" s="421"/>
      <c r="F438" s="421"/>
      <c r="G438" s="127"/>
      <c r="H438" s="419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10"/>
      <c r="P438" s="410"/>
      <c r="Q438" s="410"/>
      <c r="R438" s="410"/>
      <c r="S438" s="410"/>
      <c r="T438" s="410"/>
      <c r="U438" s="41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21">
        <v>5.03</v>
      </c>
      <c r="E439" s="421"/>
      <c r="F439" s="421"/>
      <c r="G439" s="127"/>
      <c r="H439" s="419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10"/>
      <c r="P439" s="410"/>
      <c r="Q439" s="410"/>
      <c r="R439" s="410"/>
      <c r="S439" s="410"/>
      <c r="T439" s="410"/>
      <c r="U439" s="41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21">
        <v>5.03</v>
      </c>
      <c r="E440" s="421"/>
      <c r="F440" s="421"/>
      <c r="G440" s="127"/>
      <c r="H440" s="419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10"/>
      <c r="P440" s="410"/>
      <c r="Q440" s="410"/>
      <c r="R440" s="410"/>
      <c r="S440" s="410"/>
      <c r="T440" s="410"/>
      <c r="U440" s="41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21">
        <v>5.03</v>
      </c>
      <c r="E441" s="421"/>
      <c r="F441" s="421"/>
      <c r="G441" s="127"/>
      <c r="H441" s="419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10"/>
      <c r="P441" s="410"/>
      <c r="Q441" s="410"/>
      <c r="R441" s="410"/>
      <c r="S441" s="410"/>
      <c r="T441" s="410"/>
      <c r="U441" s="41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21">
        <v>5.03</v>
      </c>
      <c r="E442" s="421"/>
      <c r="F442" s="421"/>
      <c r="G442" s="127"/>
      <c r="H442" s="419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10"/>
      <c r="P442" s="410"/>
      <c r="Q442" s="410"/>
      <c r="R442" s="410"/>
      <c r="S442" s="410"/>
      <c r="T442" s="410"/>
      <c r="U442" s="41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21">
        <v>5.03</v>
      </c>
      <c r="E443" s="421"/>
      <c r="F443" s="421"/>
      <c r="G443" s="127"/>
      <c r="H443" s="419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10"/>
      <c r="P443" s="410"/>
      <c r="Q443" s="410"/>
      <c r="R443" s="410"/>
      <c r="S443" s="410"/>
      <c r="T443" s="410"/>
      <c r="U443" s="41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21">
        <v>5.03</v>
      </c>
      <c r="E444" s="421"/>
      <c r="F444" s="421"/>
      <c r="G444" s="127"/>
      <c r="H444" s="419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10"/>
      <c r="P444" s="410"/>
      <c r="Q444" s="410"/>
      <c r="R444" s="410"/>
      <c r="S444" s="410"/>
      <c r="T444" s="410"/>
      <c r="U444" s="41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11" t="s">
        <v>222</v>
      </c>
      <c r="C445" s="125" t="s">
        <v>181</v>
      </c>
      <c r="D445" s="421">
        <v>9.36</v>
      </c>
      <c r="E445" s="421"/>
      <c r="F445" s="421"/>
      <c r="G445" s="127"/>
      <c r="H445" s="419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10"/>
      <c r="P445" s="410"/>
      <c r="Q445" s="410"/>
      <c r="R445" s="410"/>
      <c r="S445" s="410"/>
      <c r="T445" s="410"/>
      <c r="U445" s="41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11" t="s">
        <v>222</v>
      </c>
      <c r="C446" s="125" t="s">
        <v>179</v>
      </c>
      <c r="D446" s="421">
        <v>9.36</v>
      </c>
      <c r="E446" s="421"/>
      <c r="F446" s="421"/>
      <c r="G446" s="127"/>
      <c r="H446" s="419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10"/>
      <c r="P446" s="410"/>
      <c r="Q446" s="410"/>
      <c r="R446" s="410"/>
      <c r="S446" s="410"/>
      <c r="T446" s="410"/>
      <c r="U446" s="41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11" t="s">
        <v>222</v>
      </c>
      <c r="C447" s="125" t="s">
        <v>221</v>
      </c>
      <c r="D447" s="421">
        <v>9.36</v>
      </c>
      <c r="E447" s="421"/>
      <c r="F447" s="421"/>
      <c r="G447" s="127"/>
      <c r="H447" s="419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10"/>
      <c r="P447" s="410"/>
      <c r="Q447" s="410"/>
      <c r="R447" s="410"/>
      <c r="S447" s="410"/>
      <c r="T447" s="410"/>
      <c r="U447" s="41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11" t="s">
        <v>222</v>
      </c>
      <c r="C448" s="125" t="s">
        <v>186</v>
      </c>
      <c r="D448" s="421">
        <v>9.36</v>
      </c>
      <c r="E448" s="421"/>
      <c r="F448" s="421"/>
      <c r="G448" s="127"/>
      <c r="H448" s="419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10"/>
      <c r="P448" s="410"/>
      <c r="Q448" s="410"/>
      <c r="R448" s="410"/>
      <c r="S448" s="410"/>
      <c r="T448" s="410"/>
      <c r="U448" s="41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11" t="s">
        <v>393</v>
      </c>
      <c r="C449" s="177" t="s">
        <v>395</v>
      </c>
      <c r="D449" s="421">
        <v>5</v>
      </c>
      <c r="E449" s="421"/>
      <c r="F449" s="421"/>
      <c r="G449" s="127"/>
      <c r="H449" s="419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10"/>
      <c r="P449" s="410"/>
      <c r="Q449" s="410"/>
      <c r="R449" s="410"/>
      <c r="S449" s="410"/>
      <c r="T449" s="410"/>
      <c r="U449" s="41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11" t="s">
        <v>393</v>
      </c>
      <c r="C450" s="177" t="s">
        <v>402</v>
      </c>
      <c r="D450" s="421">
        <v>5</v>
      </c>
      <c r="E450" s="421"/>
      <c r="F450" s="421"/>
      <c r="G450" s="127"/>
      <c r="H450" s="419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10"/>
      <c r="P450" s="410"/>
      <c r="Q450" s="410"/>
      <c r="R450" s="410"/>
      <c r="S450" s="410"/>
      <c r="T450" s="410"/>
      <c r="U450" s="41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11" t="s">
        <v>404</v>
      </c>
      <c r="C451" s="177" t="s">
        <v>405</v>
      </c>
      <c r="D451" s="421">
        <v>5</v>
      </c>
      <c r="E451" s="421"/>
      <c r="F451" s="421"/>
      <c r="G451" s="127"/>
      <c r="H451" s="419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10"/>
      <c r="P451" s="410"/>
      <c r="Q451" s="410"/>
      <c r="R451" s="410"/>
      <c r="S451" s="410"/>
      <c r="T451" s="410"/>
      <c r="U451" s="41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11" t="s">
        <v>342</v>
      </c>
      <c r="C452" s="177" t="s">
        <v>372</v>
      </c>
      <c r="D452" s="421">
        <v>5</v>
      </c>
      <c r="E452" s="421"/>
      <c r="F452" s="421"/>
      <c r="G452" s="127"/>
      <c r="H452" s="419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10"/>
      <c r="P452" s="410"/>
      <c r="Q452" s="410"/>
      <c r="R452" s="410"/>
      <c r="S452" s="410"/>
      <c r="T452" s="410"/>
      <c r="U452" s="41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11" t="s">
        <v>343</v>
      </c>
      <c r="C453" s="125" t="s">
        <v>345</v>
      </c>
      <c r="D453" s="421">
        <v>5</v>
      </c>
      <c r="E453" s="421"/>
      <c r="F453" s="421"/>
      <c r="G453" s="127"/>
      <c r="H453" s="419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10"/>
      <c r="P453" s="410"/>
      <c r="Q453" s="410"/>
      <c r="R453" s="410"/>
      <c r="S453" s="410"/>
      <c r="T453" s="410"/>
      <c r="U453" s="41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11" t="s">
        <v>343</v>
      </c>
      <c r="C454" s="125" t="s">
        <v>347</v>
      </c>
      <c r="D454" s="421">
        <v>5</v>
      </c>
      <c r="E454" s="421"/>
      <c r="F454" s="421"/>
      <c r="G454" s="127"/>
      <c r="H454" s="419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10"/>
      <c r="P454" s="410"/>
      <c r="Q454" s="410"/>
      <c r="R454" s="410"/>
      <c r="S454" s="410"/>
      <c r="T454" s="410"/>
      <c r="U454" s="41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21">
        <v>5.0599999999999996</v>
      </c>
      <c r="E455" s="421"/>
      <c r="F455" s="421"/>
      <c r="G455" s="127"/>
      <c r="H455" s="419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10"/>
      <c r="P455" s="410"/>
      <c r="Q455" s="410"/>
      <c r="R455" s="410"/>
      <c r="S455" s="410"/>
      <c r="T455" s="410"/>
      <c r="U455" s="41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21">
        <v>5.0599999999999996</v>
      </c>
      <c r="E456" s="421"/>
      <c r="F456" s="421"/>
      <c r="G456" s="127"/>
      <c r="H456" s="419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10"/>
      <c r="P456" s="410"/>
      <c r="Q456" s="410"/>
      <c r="R456" s="410"/>
      <c r="S456" s="410"/>
      <c r="T456" s="410"/>
      <c r="U456" s="41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21"/>
      <c r="E457" s="421"/>
      <c r="F457" s="421"/>
      <c r="G457" s="127"/>
      <c r="H457" s="419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10"/>
      <c r="P457" s="410"/>
      <c r="Q457" s="410"/>
      <c r="R457" s="410"/>
      <c r="S457" s="410"/>
      <c r="T457" s="410"/>
      <c r="U457" s="41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21"/>
      <c r="E458" s="421"/>
      <c r="F458" s="421"/>
      <c r="G458" s="127"/>
      <c r="H458" s="419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10"/>
      <c r="P458" s="410"/>
      <c r="Q458" s="410"/>
      <c r="R458" s="410"/>
      <c r="S458" s="410"/>
      <c r="T458" s="410"/>
      <c r="U458" s="41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21"/>
      <c r="E459" s="421"/>
      <c r="F459" s="421"/>
      <c r="G459" s="127"/>
      <c r="H459" s="419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10"/>
      <c r="P459" s="410"/>
      <c r="Q459" s="410"/>
      <c r="R459" s="410"/>
      <c r="S459" s="410"/>
      <c r="T459" s="410"/>
      <c r="U459" s="41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21">
        <v>5.07</v>
      </c>
      <c r="E460" s="421"/>
      <c r="F460" s="421"/>
      <c r="G460" s="127"/>
      <c r="H460" s="419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10"/>
      <c r="P460" s="410"/>
      <c r="Q460" s="410"/>
      <c r="R460" s="410"/>
      <c r="S460" s="410"/>
      <c r="T460" s="410"/>
      <c r="U460" s="41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21">
        <v>5.07</v>
      </c>
      <c r="E461" s="421"/>
      <c r="F461" s="421"/>
      <c r="G461" s="127"/>
      <c r="H461" s="419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10"/>
      <c r="P461" s="410"/>
      <c r="Q461" s="410"/>
      <c r="R461" s="410"/>
      <c r="S461" s="410"/>
      <c r="T461" s="410"/>
      <c r="U461" s="41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21">
        <v>5.0599999999999996</v>
      </c>
      <c r="E462" s="421"/>
      <c r="F462" s="420"/>
      <c r="G462" s="127"/>
      <c r="H462" s="419">
        <f>D462*G462</f>
        <v>0</v>
      </c>
      <c r="I462" s="128"/>
      <c r="J462" s="129" t="str">
        <f t="array" ref="J462">IF(ISERROR(G462/I462),"",G462/I462)</f>
        <v/>
      </c>
      <c r="K462" s="419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10"/>
      <c r="P462" s="410"/>
      <c r="Q462" s="410"/>
      <c r="R462" s="410"/>
      <c r="S462" s="410"/>
      <c r="T462" s="410"/>
      <c r="U462" s="41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11" t="s">
        <v>224</v>
      </c>
      <c r="B463" s="612"/>
      <c r="C463" s="417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21">
        <v>5.03</v>
      </c>
      <c r="E464" s="421"/>
      <c r="F464" s="421"/>
      <c r="G464" s="127"/>
      <c r="H464" s="419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10"/>
      <c r="P464" s="410"/>
      <c r="Q464" s="410"/>
      <c r="R464" s="410"/>
      <c r="S464" s="410"/>
      <c r="T464" s="410"/>
      <c r="U464" s="41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21">
        <v>5.03</v>
      </c>
      <c r="E465" s="421"/>
      <c r="F465" s="421"/>
      <c r="G465" s="127"/>
      <c r="H465" s="419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10"/>
      <c r="P465" s="410"/>
      <c r="Q465" s="410"/>
      <c r="R465" s="410"/>
      <c r="S465" s="410"/>
      <c r="T465" s="410"/>
      <c r="U465" s="41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21">
        <v>5.04</v>
      </c>
      <c r="E466" s="421"/>
      <c r="F466" s="421"/>
      <c r="G466" s="127"/>
      <c r="H466" s="419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10"/>
      <c r="P466" s="410"/>
      <c r="Q466" s="410"/>
      <c r="R466" s="410"/>
      <c r="S466" s="410"/>
      <c r="T466" s="410"/>
      <c r="U466" s="41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21">
        <v>5.03</v>
      </c>
      <c r="E467" s="421"/>
      <c r="F467" s="421"/>
      <c r="G467" s="127"/>
      <c r="H467" s="419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10"/>
      <c r="P467" s="410"/>
      <c r="Q467" s="410"/>
      <c r="R467" s="410"/>
      <c r="S467" s="410"/>
      <c r="T467" s="410"/>
      <c r="U467" s="41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15" t="s">
        <v>203</v>
      </c>
      <c r="D468" s="421">
        <v>5.03</v>
      </c>
      <c r="E468" s="421"/>
      <c r="F468" s="421"/>
      <c r="G468" s="127"/>
      <c r="H468" s="419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10"/>
      <c r="P468" s="410"/>
      <c r="Q468" s="410"/>
      <c r="R468" s="410"/>
      <c r="S468" s="410"/>
      <c r="T468" s="410"/>
      <c r="U468" s="41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21">
        <v>5.03</v>
      </c>
      <c r="E469" s="421"/>
      <c r="F469" s="421"/>
      <c r="G469" s="127"/>
      <c r="H469" s="419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10"/>
      <c r="P469" s="410"/>
      <c r="Q469" s="410"/>
      <c r="R469" s="410"/>
      <c r="S469" s="410"/>
      <c r="T469" s="410"/>
      <c r="U469" s="41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21">
        <v>5.03</v>
      </c>
      <c r="E470" s="421"/>
      <c r="F470" s="421"/>
      <c r="G470" s="127"/>
      <c r="H470" s="419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10"/>
      <c r="P470" s="410"/>
      <c r="Q470" s="410"/>
      <c r="R470" s="410"/>
      <c r="S470" s="410"/>
      <c r="T470" s="410"/>
      <c r="U470" s="41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15" t="s">
        <v>228</v>
      </c>
      <c r="D471" s="421">
        <v>5.03</v>
      </c>
      <c r="E471" s="421"/>
      <c r="F471" s="421"/>
      <c r="G471" s="127"/>
      <c r="H471" s="419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10"/>
      <c r="P471" s="410"/>
      <c r="Q471" s="410"/>
      <c r="R471" s="410"/>
      <c r="S471" s="410"/>
      <c r="T471" s="410"/>
      <c r="U471" s="41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15" t="s">
        <v>212</v>
      </c>
      <c r="D472" s="421">
        <v>5.03</v>
      </c>
      <c r="E472" s="421"/>
      <c r="F472" s="421"/>
      <c r="G472" s="127"/>
      <c r="H472" s="419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10"/>
      <c r="P472" s="410"/>
      <c r="Q472" s="410"/>
      <c r="R472" s="410"/>
      <c r="S472" s="410"/>
      <c r="T472" s="410"/>
      <c r="U472" s="41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15" t="s">
        <v>203</v>
      </c>
      <c r="D473" s="421">
        <v>5.03</v>
      </c>
      <c r="E473" s="421"/>
      <c r="F473" s="421"/>
      <c r="G473" s="127"/>
      <c r="H473" s="419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10"/>
      <c r="P473" s="410"/>
      <c r="Q473" s="410"/>
      <c r="R473" s="410"/>
      <c r="S473" s="410"/>
      <c r="T473" s="410"/>
      <c r="U473" s="41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15" t="s">
        <v>186</v>
      </c>
      <c r="D474" s="421">
        <v>5.03</v>
      </c>
      <c r="E474" s="421"/>
      <c r="F474" s="421"/>
      <c r="G474" s="127"/>
      <c r="H474" s="419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10"/>
      <c r="P474" s="410"/>
      <c r="Q474" s="410"/>
      <c r="R474" s="410"/>
      <c r="S474" s="410"/>
      <c r="T474" s="410"/>
      <c r="U474" s="41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15" t="s">
        <v>228</v>
      </c>
      <c r="D475" s="421">
        <v>5.03</v>
      </c>
      <c r="E475" s="421"/>
      <c r="F475" s="421"/>
      <c r="G475" s="127"/>
      <c r="H475" s="419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10"/>
      <c r="P475" s="410"/>
      <c r="Q475" s="410"/>
      <c r="R475" s="410"/>
      <c r="S475" s="410"/>
      <c r="T475" s="410"/>
      <c r="U475" s="41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15" t="s">
        <v>199</v>
      </c>
      <c r="D476" s="421">
        <v>5.03</v>
      </c>
      <c r="E476" s="421"/>
      <c r="F476" s="421"/>
      <c r="G476" s="127"/>
      <c r="H476" s="419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10"/>
      <c r="P476" s="410"/>
      <c r="Q476" s="410"/>
      <c r="R476" s="410"/>
      <c r="S476" s="410"/>
      <c r="T476" s="410"/>
      <c r="U476" s="41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21">
        <v>5.0599999999999996</v>
      </c>
      <c r="E477" s="421"/>
      <c r="F477" s="421"/>
      <c r="G477" s="127"/>
      <c r="H477" s="419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10"/>
      <c r="P477" s="410"/>
      <c r="Q477" s="410"/>
      <c r="R477" s="410"/>
      <c r="S477" s="410"/>
      <c r="T477" s="410"/>
      <c r="U477" s="41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21">
        <v>5.0599999999999996</v>
      </c>
      <c r="E478" s="421"/>
      <c r="F478" s="421"/>
      <c r="G478" s="127"/>
      <c r="H478" s="419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10"/>
      <c r="P478" s="410"/>
      <c r="Q478" s="410"/>
      <c r="R478" s="410"/>
      <c r="S478" s="410"/>
      <c r="T478" s="410"/>
      <c r="U478" s="41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11" t="s">
        <v>231</v>
      </c>
      <c r="B479" s="612"/>
      <c r="C479" s="41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21">
        <v>5.04</v>
      </c>
      <c r="E480" s="421"/>
      <c r="F480" s="421"/>
      <c r="G480" s="127"/>
      <c r="H480" s="419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10"/>
      <c r="P480" s="410"/>
      <c r="Q480" s="410"/>
      <c r="R480" s="410"/>
      <c r="S480" s="410"/>
      <c r="T480" s="410"/>
      <c r="U480" s="41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21">
        <v>5.04</v>
      </c>
      <c r="E481" s="421"/>
      <c r="F481" s="421"/>
      <c r="G481" s="127"/>
      <c r="H481" s="419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10"/>
      <c r="P481" s="410"/>
      <c r="Q481" s="410"/>
      <c r="R481" s="410"/>
      <c r="S481" s="410"/>
      <c r="T481" s="410"/>
      <c r="U481" s="41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21">
        <v>5.04</v>
      </c>
      <c r="E482" s="421"/>
      <c r="F482" s="421"/>
      <c r="G482" s="127"/>
      <c r="H482" s="419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10"/>
      <c r="P482" s="410"/>
      <c r="Q482" s="410"/>
      <c r="R482" s="410"/>
      <c r="S482" s="410"/>
      <c r="T482" s="410"/>
      <c r="U482" s="41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21">
        <v>5.04</v>
      </c>
      <c r="E483" s="421"/>
      <c r="F483" s="421"/>
      <c r="G483" s="127"/>
      <c r="H483" s="419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10"/>
      <c r="P483" s="410"/>
      <c r="Q483" s="410"/>
      <c r="R483" s="410"/>
      <c r="S483" s="410"/>
      <c r="T483" s="410"/>
      <c r="U483" s="41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21">
        <v>5.04</v>
      </c>
      <c r="E484" s="421"/>
      <c r="F484" s="421"/>
      <c r="G484" s="127"/>
      <c r="H484" s="419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10"/>
      <c r="P484" s="410"/>
      <c r="Q484" s="410"/>
      <c r="R484" s="410"/>
      <c r="S484" s="410"/>
      <c r="T484" s="410"/>
      <c r="U484" s="41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21">
        <v>5.04</v>
      </c>
      <c r="E485" s="421"/>
      <c r="F485" s="421"/>
      <c r="G485" s="127"/>
      <c r="H485" s="419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10"/>
      <c r="P485" s="410"/>
      <c r="Q485" s="410"/>
      <c r="R485" s="410"/>
      <c r="S485" s="410"/>
      <c r="T485" s="410"/>
      <c r="U485" s="41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21">
        <v>5.04</v>
      </c>
      <c r="E486" s="421"/>
      <c r="F486" s="421"/>
      <c r="G486" s="127"/>
      <c r="H486" s="419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10"/>
      <c r="P486" s="410"/>
      <c r="Q486" s="410"/>
      <c r="R486" s="410"/>
      <c r="S486" s="410"/>
      <c r="T486" s="410"/>
      <c r="U486" s="41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21">
        <v>5.04</v>
      </c>
      <c r="E487" s="421"/>
      <c r="F487" s="421"/>
      <c r="G487" s="127"/>
      <c r="H487" s="419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10"/>
      <c r="P487" s="410"/>
      <c r="Q487" s="410"/>
      <c r="R487" s="410"/>
      <c r="S487" s="410"/>
      <c r="T487" s="410"/>
      <c r="U487" s="41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21">
        <v>5.04</v>
      </c>
      <c r="E488" s="421"/>
      <c r="F488" s="421"/>
      <c r="G488" s="127"/>
      <c r="H488" s="419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10"/>
      <c r="P488" s="410"/>
      <c r="Q488" s="410"/>
      <c r="R488" s="410"/>
      <c r="S488" s="410"/>
      <c r="T488" s="410"/>
      <c r="U488" s="41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21">
        <v>5.04</v>
      </c>
      <c r="E489" s="421"/>
      <c r="F489" s="421"/>
      <c r="G489" s="127"/>
      <c r="H489" s="419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10"/>
      <c r="P489" s="410"/>
      <c r="Q489" s="410"/>
      <c r="R489" s="410"/>
      <c r="S489" s="410"/>
      <c r="T489" s="410"/>
      <c r="U489" s="41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11" t="s">
        <v>234</v>
      </c>
      <c r="B490" s="612"/>
      <c r="C490" s="41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09"/>
      <c r="D491" s="421">
        <v>3.65</v>
      </c>
      <c r="E491" s="421"/>
      <c r="F491" s="420"/>
      <c r="G491" s="127"/>
      <c r="H491" s="419">
        <f t="shared" ref="H491:H505" si="127">D491*G491</f>
        <v>0</v>
      </c>
      <c r="I491" s="128"/>
      <c r="J491" s="129" t="str">
        <f t="array" ref="J491">IF(ISERROR(G491/I491),"",G491/I491)</f>
        <v/>
      </c>
      <c r="K491" s="419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10"/>
      <c r="P491" s="410"/>
      <c r="Q491" s="410"/>
      <c r="R491" s="410"/>
      <c r="S491" s="410"/>
      <c r="T491" s="410"/>
      <c r="U491" s="410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09"/>
      <c r="D492" s="421">
        <v>6.58</v>
      </c>
      <c r="E492" s="421"/>
      <c r="F492" s="421"/>
      <c r="G492" s="127"/>
      <c r="H492" s="419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10"/>
      <c r="P492" s="410"/>
      <c r="Q492" s="410"/>
      <c r="R492" s="410"/>
      <c r="S492" s="410"/>
      <c r="T492" s="410"/>
      <c r="U492" s="410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09"/>
      <c r="D493" s="421">
        <v>7.8</v>
      </c>
      <c r="E493" s="421"/>
      <c r="F493" s="421"/>
      <c r="G493" s="127"/>
      <c r="H493" s="419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10"/>
      <c r="P493" s="410"/>
      <c r="Q493" s="410"/>
      <c r="R493" s="410"/>
      <c r="S493" s="410"/>
      <c r="T493" s="410"/>
      <c r="U493" s="410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09"/>
      <c r="D494" s="421">
        <v>4.4000000000000004</v>
      </c>
      <c r="E494" s="421"/>
      <c r="F494" s="421"/>
      <c r="G494" s="127"/>
      <c r="H494" s="419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10"/>
      <c r="P494" s="410"/>
      <c r="Q494" s="410"/>
      <c r="R494" s="410"/>
      <c r="S494" s="410"/>
      <c r="T494" s="410"/>
      <c r="U494" s="410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21"/>
      <c r="E495" s="421"/>
      <c r="F495" s="421"/>
      <c r="G495" s="127"/>
      <c r="H495" s="419">
        <f t="shared" si="127"/>
        <v>0</v>
      </c>
      <c r="I495" s="128"/>
      <c r="J495" s="129"/>
      <c r="K495" s="130"/>
      <c r="L495" s="128"/>
      <c r="M495" s="108"/>
      <c r="N495" s="129"/>
      <c r="O495" s="410"/>
      <c r="P495" s="410"/>
      <c r="Q495" s="410"/>
      <c r="R495" s="410"/>
      <c r="S495" s="410"/>
      <c r="T495" s="410"/>
      <c r="U495" s="41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09"/>
      <c r="D496" s="421"/>
      <c r="E496" s="421"/>
      <c r="F496" s="421"/>
      <c r="G496" s="127"/>
      <c r="H496" s="419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10"/>
      <c r="P496" s="410"/>
      <c r="Q496" s="410"/>
      <c r="R496" s="410"/>
      <c r="S496" s="410"/>
      <c r="T496" s="410"/>
      <c r="U496" s="41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09" t="s">
        <v>239</v>
      </c>
      <c r="C497" s="409" t="s">
        <v>179</v>
      </c>
      <c r="D497" s="421">
        <v>6.04</v>
      </c>
      <c r="E497" s="421"/>
      <c r="F497" s="421"/>
      <c r="G497" s="127"/>
      <c r="H497" s="419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10"/>
      <c r="P497" s="410"/>
      <c r="Q497" s="410"/>
      <c r="R497" s="410"/>
      <c r="S497" s="410"/>
      <c r="T497" s="410"/>
      <c r="U497" s="41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09" t="s">
        <v>239</v>
      </c>
      <c r="C498" s="409" t="s">
        <v>186</v>
      </c>
      <c r="D498" s="421">
        <v>6.04</v>
      </c>
      <c r="E498" s="421"/>
      <c r="F498" s="421"/>
      <c r="G498" s="127"/>
      <c r="H498" s="419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10"/>
      <c r="P498" s="410"/>
      <c r="Q498" s="410"/>
      <c r="R498" s="410"/>
      <c r="S498" s="410"/>
      <c r="T498" s="410"/>
      <c r="U498" s="41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09" t="s">
        <v>440</v>
      </c>
      <c r="C499" s="409" t="s">
        <v>179</v>
      </c>
      <c r="D499" s="421"/>
      <c r="E499" s="421"/>
      <c r="F499" s="421"/>
      <c r="G499" s="127"/>
      <c r="H499" s="419">
        <f t="shared" si="127"/>
        <v>0</v>
      </c>
      <c r="I499" s="128"/>
      <c r="J499" s="129"/>
      <c r="K499" s="130"/>
      <c r="L499" s="128"/>
      <c r="M499" s="108"/>
      <c r="N499" s="129"/>
      <c r="O499" s="410"/>
      <c r="P499" s="410"/>
      <c r="Q499" s="410"/>
      <c r="R499" s="410"/>
      <c r="S499" s="410"/>
      <c r="T499" s="410"/>
      <c r="U499" s="41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09" t="s">
        <v>440</v>
      </c>
      <c r="C500" s="409" t="s">
        <v>186</v>
      </c>
      <c r="D500" s="421"/>
      <c r="E500" s="421"/>
      <c r="F500" s="421"/>
      <c r="G500" s="127"/>
      <c r="H500" s="419">
        <f t="shared" si="127"/>
        <v>0</v>
      </c>
      <c r="I500" s="128"/>
      <c r="J500" s="129"/>
      <c r="K500" s="130"/>
      <c r="L500" s="128"/>
      <c r="M500" s="108"/>
      <c r="N500" s="129"/>
      <c r="O500" s="410"/>
      <c r="P500" s="410"/>
      <c r="Q500" s="410"/>
      <c r="R500" s="410"/>
      <c r="S500" s="410"/>
      <c r="T500" s="410"/>
      <c r="U500" s="41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11" t="s">
        <v>240</v>
      </c>
      <c r="C501" s="125"/>
      <c r="D501" s="421">
        <v>7.3</v>
      </c>
      <c r="E501" s="421"/>
      <c r="F501" s="421"/>
      <c r="G501" s="127"/>
      <c r="H501" s="419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10"/>
      <c r="P501" s="410"/>
      <c r="Q501" s="410"/>
      <c r="R501" s="410"/>
      <c r="S501" s="410"/>
      <c r="T501" s="410"/>
      <c r="U501" s="41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11" t="s">
        <v>241</v>
      </c>
      <c r="C502" s="125"/>
      <c r="D502" s="421">
        <f>78*120/1000</f>
        <v>9.36</v>
      </c>
      <c r="E502" s="421"/>
      <c r="F502" s="421"/>
      <c r="G502" s="127"/>
      <c r="H502" s="419">
        <f t="shared" si="127"/>
        <v>0</v>
      </c>
      <c r="I502" s="128"/>
      <c r="J502" s="129"/>
      <c r="K502" s="130"/>
      <c r="L502" s="128"/>
      <c r="M502" s="108"/>
      <c r="N502" s="129"/>
      <c r="O502" s="410"/>
      <c r="P502" s="410"/>
      <c r="Q502" s="410"/>
      <c r="R502" s="410"/>
      <c r="S502" s="410"/>
      <c r="T502" s="410"/>
      <c r="U502" s="41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11" t="s">
        <v>242</v>
      </c>
      <c r="C503" s="125"/>
      <c r="D503" s="421">
        <v>4.5</v>
      </c>
      <c r="E503" s="421"/>
      <c r="F503" s="421"/>
      <c r="G503" s="127"/>
      <c r="H503" s="419">
        <f t="shared" si="127"/>
        <v>0</v>
      </c>
      <c r="I503" s="128"/>
      <c r="J503" s="129"/>
      <c r="K503" s="130"/>
      <c r="L503" s="128"/>
      <c r="M503" s="108"/>
      <c r="N503" s="129"/>
      <c r="O503" s="410"/>
      <c r="P503" s="410"/>
      <c r="Q503" s="410"/>
      <c r="R503" s="410"/>
      <c r="S503" s="410"/>
      <c r="T503" s="410"/>
      <c r="U503" s="41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11" t="s">
        <v>243</v>
      </c>
      <c r="C504" s="125"/>
      <c r="D504" s="421">
        <v>4.5</v>
      </c>
      <c r="E504" s="421"/>
      <c r="F504" s="421"/>
      <c r="G504" s="127"/>
      <c r="H504" s="419">
        <f t="shared" si="127"/>
        <v>0</v>
      </c>
      <c r="I504" s="128"/>
      <c r="J504" s="129"/>
      <c r="K504" s="130"/>
      <c r="L504" s="128"/>
      <c r="M504" s="108"/>
      <c r="N504" s="129"/>
      <c r="O504" s="410"/>
      <c r="P504" s="410"/>
      <c r="Q504" s="410"/>
      <c r="R504" s="410"/>
      <c r="S504" s="410"/>
      <c r="T504" s="410"/>
      <c r="U504" s="41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11"/>
      <c r="C505" s="125"/>
      <c r="D505" s="421"/>
      <c r="E505" s="421"/>
      <c r="F505" s="421"/>
      <c r="G505" s="127"/>
      <c r="H505" s="419">
        <f t="shared" si="127"/>
        <v>0</v>
      </c>
      <c r="I505" s="128"/>
      <c r="J505" s="129"/>
      <c r="K505" s="130"/>
      <c r="L505" s="128"/>
      <c r="M505" s="108"/>
      <c r="N505" s="129"/>
      <c r="O505" s="410"/>
      <c r="P505" s="410"/>
      <c r="Q505" s="410"/>
      <c r="R505" s="410"/>
      <c r="S505" s="410"/>
      <c r="T505" s="410"/>
      <c r="U505" s="410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11" t="s">
        <v>244</v>
      </c>
      <c r="B506" s="612"/>
      <c r="C506" s="417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13" t="s">
        <v>246</v>
      </c>
      <c r="B507" s="614"/>
      <c r="C507" s="614"/>
      <c r="D507" s="614"/>
      <c r="E507" s="614"/>
      <c r="F507" s="61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6" t="s">
        <v>471</v>
      </c>
      <c r="B508" s="416" t="s">
        <v>247</v>
      </c>
      <c r="C508" s="599" t="s">
        <v>248</v>
      </c>
      <c r="D508" s="600"/>
      <c r="E508" s="670" t="s">
        <v>249</v>
      </c>
      <c r="F508" s="670"/>
      <c r="G508" s="577" t="s">
        <v>250</v>
      </c>
      <c r="H508" s="577"/>
      <c r="I508" s="607" t="s">
        <v>251</v>
      </c>
      <c r="J508" s="607"/>
      <c r="K508" s="607" t="s">
        <v>252</v>
      </c>
      <c r="L508" s="607"/>
      <c r="M508" s="607" t="s">
        <v>253</v>
      </c>
      <c r="N508" s="607"/>
      <c r="O508" s="607" t="s">
        <v>254</v>
      </c>
      <c r="P508" s="577" t="s">
        <v>255</v>
      </c>
      <c r="Q508" s="577"/>
      <c r="R508" s="577" t="s">
        <v>252</v>
      </c>
      <c r="S508" s="577"/>
      <c r="T508" s="577" t="s">
        <v>256</v>
      </c>
      <c r="U508" s="577"/>
      <c r="V508" s="577" t="s">
        <v>257</v>
      </c>
      <c r="W508" s="577"/>
      <c r="X508" s="577" t="s">
        <v>252</v>
      </c>
      <c r="Y508" s="577"/>
      <c r="Z508" s="577" t="s">
        <v>256</v>
      </c>
      <c r="AA508" s="577"/>
    </row>
    <row r="509" spans="1:27" ht="20.100000000000001" hidden="1" customHeight="1">
      <c r="A509" s="617"/>
      <c r="B509" s="416" t="s">
        <v>258</v>
      </c>
      <c r="C509" s="599">
        <v>0</v>
      </c>
      <c r="D509" s="600"/>
      <c r="E509" s="670">
        <f>C509*11</f>
        <v>0</v>
      </c>
      <c r="F509" s="670"/>
      <c r="G509" s="577">
        <v>0</v>
      </c>
      <c r="H509" s="577"/>
      <c r="I509" s="610">
        <f>G509*11</f>
        <v>0</v>
      </c>
      <c r="J509" s="610"/>
      <c r="K509" s="610">
        <f>E509-I509</f>
        <v>0</v>
      </c>
      <c r="L509" s="610"/>
      <c r="M509" s="608" t="str">
        <f>IF(ISERROR(K509/E509),"",K509/E509)</f>
        <v/>
      </c>
      <c r="N509" s="608"/>
      <c r="O509" s="607"/>
      <c r="P509" s="577" t="s">
        <v>201</v>
      </c>
      <c r="Q509" s="577"/>
      <c r="R509" s="606">
        <f>SUM(O370:U370)</f>
        <v>0</v>
      </c>
      <c r="S509" s="606"/>
      <c r="T509" s="601" t="str">
        <f t="array" ref="T509">IF(ISERROR(R509/R516),"",R509/R516)</f>
        <v/>
      </c>
      <c r="U509" s="601"/>
      <c r="V509" s="577" t="s">
        <v>259</v>
      </c>
      <c r="W509" s="577"/>
      <c r="X509" s="604">
        <f>SUM(O370,O428,O463,O479,O490,O506)</f>
        <v>0</v>
      </c>
      <c r="Y509" s="604"/>
      <c r="Z509" s="601" t="str">
        <f t="array" ref="Z509">IF(ISERROR(X509/X516),"",X509/X516)</f>
        <v/>
      </c>
      <c r="AA509" s="601"/>
    </row>
    <row r="510" spans="1:27" ht="20.100000000000001" hidden="1" customHeight="1">
      <c r="A510" s="617"/>
      <c r="B510" s="416" t="s">
        <v>260</v>
      </c>
      <c r="C510" s="599">
        <v>0</v>
      </c>
      <c r="D510" s="600"/>
      <c r="E510" s="670">
        <f>C510*11</f>
        <v>0</v>
      </c>
      <c r="F510" s="670"/>
      <c r="G510" s="577">
        <v>0</v>
      </c>
      <c r="H510" s="577"/>
      <c r="I510" s="610">
        <f>G510*11</f>
        <v>0</v>
      </c>
      <c r="J510" s="610"/>
      <c r="K510" s="610">
        <f>E510-I510</f>
        <v>0</v>
      </c>
      <c r="L510" s="610"/>
      <c r="M510" s="608" t="str">
        <f>IF(ISERROR(K510/E510),"",K510/E510)</f>
        <v/>
      </c>
      <c r="N510" s="608"/>
      <c r="O510" s="607"/>
      <c r="P510" s="577" t="s">
        <v>216</v>
      </c>
      <c r="Q510" s="577"/>
      <c r="R510" s="606">
        <f>SUM(O428:U428)</f>
        <v>0</v>
      </c>
      <c r="S510" s="606"/>
      <c r="T510" s="601" t="str">
        <f>IF(ISERROR(R510/R516),"",R510/R516)</f>
        <v/>
      </c>
      <c r="U510" s="601"/>
      <c r="V510" s="577" t="s">
        <v>261</v>
      </c>
      <c r="W510" s="577"/>
      <c r="X510" s="604">
        <f>SUM(O371,O429,O464,O480,O491,O507)</f>
        <v>0</v>
      </c>
      <c r="Y510" s="604"/>
      <c r="Z510" s="601" t="str">
        <f>IF(ISERROR(X510/X516),"",X510/X516)</f>
        <v/>
      </c>
      <c r="AA510" s="601"/>
    </row>
    <row r="511" spans="1:27" ht="20.100000000000001" hidden="1" customHeight="1">
      <c r="A511" s="617"/>
      <c r="B511" s="416" t="s">
        <v>262</v>
      </c>
      <c r="C511" s="599">
        <v>0</v>
      </c>
      <c r="D511" s="600"/>
      <c r="E511" s="670">
        <f>C511*11</f>
        <v>0</v>
      </c>
      <c r="F511" s="670"/>
      <c r="G511" s="577">
        <v>0</v>
      </c>
      <c r="H511" s="577"/>
      <c r="I511" s="610">
        <f>G511*11</f>
        <v>0</v>
      </c>
      <c r="J511" s="610"/>
      <c r="K511" s="610">
        <f>E511-I511</f>
        <v>0</v>
      </c>
      <c r="L511" s="610"/>
      <c r="M511" s="608" t="str">
        <f>IF(ISERROR(K511/E511),"",K511/E511)</f>
        <v/>
      </c>
      <c r="N511" s="608"/>
      <c r="O511" s="607"/>
      <c r="P511" s="577" t="s">
        <v>224</v>
      </c>
      <c r="Q511" s="577"/>
      <c r="R511" s="606">
        <f>SUM(O463:U463)</f>
        <v>0</v>
      </c>
      <c r="S511" s="606"/>
      <c r="T511" s="601" t="str">
        <f>IF(ISERROR(R511/R516),"",R511/R516)</f>
        <v/>
      </c>
      <c r="U511" s="601"/>
      <c r="V511" s="577" t="s">
        <v>263</v>
      </c>
      <c r="W511" s="577"/>
      <c r="X511" s="604">
        <f>SUM(O373,O430,O465,O481,O492,O508)</f>
        <v>0</v>
      </c>
      <c r="Y511" s="604"/>
      <c r="Z511" s="601" t="str">
        <f>IF(ISERROR(X511/X516),"",X511/X516)</f>
        <v/>
      </c>
      <c r="AA511" s="601"/>
    </row>
    <row r="512" spans="1:27" ht="20.100000000000001" hidden="1" customHeight="1">
      <c r="A512" s="617"/>
      <c r="B512" s="416" t="s">
        <v>264</v>
      </c>
      <c r="C512" s="599">
        <v>1</v>
      </c>
      <c r="D512" s="600"/>
      <c r="E512" s="670">
        <f>C512*11</f>
        <v>11</v>
      </c>
      <c r="F512" s="670"/>
      <c r="G512" s="577">
        <v>1</v>
      </c>
      <c r="H512" s="577"/>
      <c r="I512" s="610">
        <f>G512*11</f>
        <v>11</v>
      </c>
      <c r="J512" s="610"/>
      <c r="K512" s="610">
        <f>E512-I512</f>
        <v>0</v>
      </c>
      <c r="L512" s="610"/>
      <c r="M512" s="608">
        <f>IF(ISERROR(K512/E512),"",K512/E512)</f>
        <v>0</v>
      </c>
      <c r="N512" s="608"/>
      <c r="O512" s="607"/>
      <c r="P512" s="577" t="s">
        <v>231</v>
      </c>
      <c r="Q512" s="577"/>
      <c r="R512" s="606">
        <f>SUM(O479:U479)</f>
        <v>0</v>
      </c>
      <c r="S512" s="606"/>
      <c r="T512" s="601" t="str">
        <f>IF(ISERROR(R512/R516),"",R512/R516)</f>
        <v/>
      </c>
      <c r="U512" s="601"/>
      <c r="V512" s="577" t="s">
        <v>265</v>
      </c>
      <c r="W512" s="577"/>
      <c r="X512" s="604">
        <f>SUM(O374,O431,O466,O482,O493,O509)</f>
        <v>0</v>
      </c>
      <c r="Y512" s="604"/>
      <c r="Z512" s="601" t="str">
        <f>IF(ISERROR(X512/X516),"",X512/X516)</f>
        <v/>
      </c>
      <c r="AA512" s="601"/>
    </row>
    <row r="513" spans="1:27" ht="20.100000000000001" hidden="1" customHeight="1">
      <c r="A513" s="618"/>
      <c r="B513" s="416" t="s">
        <v>266</v>
      </c>
      <c r="C513" s="609">
        <f>SUM(C509:D512)</f>
        <v>1</v>
      </c>
      <c r="D513" s="583"/>
      <c r="E513" s="670">
        <f>SUM(E509:F512)</f>
        <v>11</v>
      </c>
      <c r="F513" s="670"/>
      <c r="G513" s="577">
        <f>SUM(G509:H512)</f>
        <v>1</v>
      </c>
      <c r="H513" s="577"/>
      <c r="I513" s="610">
        <f>SUM(I509:J512)</f>
        <v>11</v>
      </c>
      <c r="J513" s="610"/>
      <c r="K513" s="610">
        <f>SUM(K509:L512)</f>
        <v>0</v>
      </c>
      <c r="L513" s="610"/>
      <c r="M513" s="608">
        <f>IF(ISERROR(K513/E513),"",K513/E513)</f>
        <v>0</v>
      </c>
      <c r="N513" s="608"/>
      <c r="O513" s="607"/>
      <c r="P513" s="577" t="s">
        <v>234</v>
      </c>
      <c r="Q513" s="577"/>
      <c r="R513" s="606">
        <f>SUM(O490:U490)</f>
        <v>0</v>
      </c>
      <c r="S513" s="606"/>
      <c r="T513" s="601" t="str">
        <f>IF(ISERROR(R513/R516),"",R513/R516)</f>
        <v/>
      </c>
      <c r="U513" s="601"/>
      <c r="V513" s="577" t="s">
        <v>267</v>
      </c>
      <c r="W513" s="577"/>
      <c r="X513" s="604">
        <f>SUM(O375,O432,O467,O483,O494,O510)</f>
        <v>0</v>
      </c>
      <c r="Y513" s="604"/>
      <c r="Z513" s="601" t="str">
        <f>IF(ISERROR(X513/X516),"",X513/X516)</f>
        <v/>
      </c>
      <c r="AA513" s="601"/>
    </row>
    <row r="514" spans="1:27" ht="20.100000000000001" hidden="1" customHeight="1">
      <c r="A514" s="261" t="s">
        <v>472</v>
      </c>
      <c r="B514" s="416">
        <f>G507</f>
        <v>0</v>
      </c>
      <c r="C514" s="587" t="s">
        <v>269</v>
      </c>
      <c r="D514" s="586"/>
      <c r="E514" s="669">
        <f>H507</f>
        <v>0</v>
      </c>
      <c r="F514" s="669"/>
      <c r="G514" s="577" t="s">
        <v>270</v>
      </c>
      <c r="H514" s="577"/>
      <c r="I514" s="605" t="str">
        <f>L507</f>
        <v/>
      </c>
      <c r="J514" s="605"/>
      <c r="K514" s="607" t="s">
        <v>271</v>
      </c>
      <c r="L514" s="607"/>
      <c r="M514" s="605" t="str">
        <f>J507</f>
        <v/>
      </c>
      <c r="N514" s="605"/>
      <c r="O514" s="607"/>
      <c r="P514" s="577" t="s">
        <v>244</v>
      </c>
      <c r="Q514" s="577"/>
      <c r="R514" s="606">
        <f>SUM(O506:U506)</f>
        <v>0</v>
      </c>
      <c r="S514" s="606"/>
      <c r="T514" s="601" t="str">
        <f>IF(ISERROR(R514/R516),"",R514/R516)</f>
        <v/>
      </c>
      <c r="U514" s="601"/>
      <c r="V514" s="577" t="s">
        <v>272</v>
      </c>
      <c r="W514" s="577"/>
      <c r="X514" s="604">
        <f>SUM(O376,O433,O468,O484,O495,O511)</f>
        <v>0</v>
      </c>
      <c r="Y514" s="604"/>
      <c r="Z514" s="601" t="str">
        <f>IF(ISERROR(X514/X516),"",X514/X516)</f>
        <v/>
      </c>
      <c r="AA514" s="601"/>
    </row>
    <row r="515" spans="1:27" ht="20.100000000000001" hidden="1" customHeight="1">
      <c r="A515" s="262" t="s">
        <v>473</v>
      </c>
      <c r="B515" s="416">
        <f>I507+C513</f>
        <v>1</v>
      </c>
      <c r="C515" s="584" t="s">
        <v>251</v>
      </c>
      <c r="D515" s="585"/>
      <c r="E515" s="669">
        <f>K507+I513</f>
        <v>11</v>
      </c>
      <c r="F515" s="669"/>
      <c r="G515" s="577" t="s">
        <v>274</v>
      </c>
      <c r="H515" s="577"/>
      <c r="I515" s="605">
        <f>B515-E515</f>
        <v>-10</v>
      </c>
      <c r="J515" s="605"/>
      <c r="K515" s="607" t="s">
        <v>275</v>
      </c>
      <c r="L515" s="607"/>
      <c r="M515" s="608">
        <f>IF(ISERROR(I515/E515),"",I515/E515)</f>
        <v>-0.90909090909090906</v>
      </c>
      <c r="N515" s="608"/>
      <c r="O515" s="607"/>
      <c r="P515" s="577" t="s">
        <v>245</v>
      </c>
      <c r="Q515" s="577"/>
      <c r="R515" s="606"/>
      <c r="S515" s="606"/>
      <c r="T515" s="601" t="str">
        <f>IF(ISERROR(R515/R516),"",R515/R516)</f>
        <v/>
      </c>
      <c r="U515" s="601"/>
      <c r="V515" s="577" t="s">
        <v>264</v>
      </c>
      <c r="W515" s="577"/>
      <c r="X515" s="604">
        <f>SUM(O377,O434,O469,O489,O496,O512)</f>
        <v>0</v>
      </c>
      <c r="Y515" s="604"/>
      <c r="Z515" s="601" t="str">
        <f>IF(ISERROR(X515/X516),"",X515/X516)</f>
        <v/>
      </c>
      <c r="AA515" s="601"/>
    </row>
    <row r="516" spans="1:27" ht="20.100000000000001" hidden="1" customHeight="1">
      <c r="A516" s="262" t="s">
        <v>474</v>
      </c>
      <c r="B516" s="416">
        <f>N507</f>
        <v>0</v>
      </c>
      <c r="C516" s="584" t="s">
        <v>277</v>
      </c>
      <c r="D516" s="585"/>
      <c r="E516" s="669">
        <f>IF(ISERROR(B516/B515),"",B516/B515)</f>
        <v>0</v>
      </c>
      <c r="F516" s="669"/>
      <c r="G516" s="577" t="s">
        <v>278</v>
      </c>
      <c r="H516" s="577"/>
      <c r="I516" s="607">
        <f>V507</f>
        <v>0</v>
      </c>
      <c r="J516" s="607"/>
      <c r="K516" s="607" t="s">
        <v>279</v>
      </c>
      <c r="L516" s="607"/>
      <c r="M516" s="608" t="str">
        <f t="array" ref="M516">IF(ISERROR(I516/B514),"",I516/B514)</f>
        <v/>
      </c>
      <c r="N516" s="608"/>
      <c r="O516" s="607"/>
      <c r="P516" s="577" t="s">
        <v>266</v>
      </c>
      <c r="Q516" s="577"/>
      <c r="R516" s="606">
        <f>SUM(R509:S515)</f>
        <v>0</v>
      </c>
      <c r="S516" s="606"/>
      <c r="T516" s="601"/>
      <c r="U516" s="601"/>
      <c r="V516" s="577" t="s">
        <v>266</v>
      </c>
      <c r="W516" s="577"/>
      <c r="X516" s="604">
        <f>SUM(X509:Y515)</f>
        <v>0</v>
      </c>
      <c r="Y516" s="604"/>
      <c r="Z516" s="601"/>
      <c r="AA516" s="60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03" t="str">
        <f>IF(ISERROR(#REF!/#REF!),"",#REF!/#REF!)</f>
        <v/>
      </c>
      <c r="H517" s="603"/>
      <c r="I517" s="603"/>
      <c r="J517" s="124"/>
      <c r="K517" s="151"/>
      <c r="L517" s="121"/>
      <c r="M517" s="121"/>
      <c r="N517" s="603" t="str">
        <f>IF(ISERROR(G517/#REF!),"",G517/#REF!)</f>
        <v/>
      </c>
      <c r="O517" s="603"/>
      <c r="P517" s="603"/>
      <c r="Q517" s="603"/>
      <c r="R517" s="603"/>
      <c r="S517" s="418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90" t="s">
        <v>268</v>
      </c>
      <c r="B519" s="590"/>
      <c r="C519" s="599">
        <f>SUM(B171,B342,B514)</f>
        <v>6134</v>
      </c>
      <c r="D519" s="600"/>
      <c r="E519" s="669" t="s">
        <v>269</v>
      </c>
      <c r="F519" s="669"/>
      <c r="G519" s="602">
        <f>SUM(E171,E342,E514)</f>
        <v>33911.870000000003</v>
      </c>
      <c r="H519" s="602"/>
      <c r="I519" s="577" t="s">
        <v>270</v>
      </c>
      <c r="J519" s="590"/>
      <c r="K519" s="599">
        <f>IF(ISERROR(C519/G520),"",C519/G520)</f>
        <v>16.828577024612482</v>
      </c>
      <c r="L519" s="600"/>
      <c r="M519" s="577" t="s">
        <v>271</v>
      </c>
      <c r="N519" s="577"/>
      <c r="O519" s="578">
        <f t="array" ref="O519">IF(ISERROR(C519/C520),"",C519/C520)</f>
        <v>17.935672514619885</v>
      </c>
      <c r="P519" s="57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7" t="s">
        <v>273</v>
      </c>
      <c r="B520" s="577"/>
      <c r="C520" s="599">
        <f>SUM(B172,B343,B515)</f>
        <v>342</v>
      </c>
      <c r="D520" s="600"/>
      <c r="E520" s="669" t="s">
        <v>251</v>
      </c>
      <c r="F520" s="669"/>
      <c r="G520" s="602">
        <f>SUM(E172,E343,E515)</f>
        <v>364.49902989591897</v>
      </c>
      <c r="H520" s="602"/>
      <c r="I520" s="584" t="s">
        <v>274</v>
      </c>
      <c r="J520" s="585"/>
      <c r="K520" s="587">
        <f>C520-G520</f>
        <v>-22.499029895918966</v>
      </c>
      <c r="L520" s="586"/>
      <c r="M520" s="587" t="s">
        <v>275</v>
      </c>
      <c r="N520" s="586"/>
      <c r="O520" s="591">
        <f>IF(ISERROR(K520/C520),"",K520/C520)</f>
        <v>-6.5786637122570074E-2</v>
      </c>
      <c r="P520" s="59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4" t="s">
        <v>276</v>
      </c>
      <c r="B521" s="585"/>
      <c r="C521" s="599">
        <f>SUM(B173,B344,B516)</f>
        <v>0</v>
      </c>
      <c r="D521" s="600"/>
      <c r="E521" s="667" t="s">
        <v>277</v>
      </c>
      <c r="F521" s="668"/>
      <c r="G521" s="601">
        <f>IF(ISERROR(C521/C520),"",C521/C520)</f>
        <v>0</v>
      </c>
      <c r="H521" s="601"/>
      <c r="I521" s="577" t="s">
        <v>278</v>
      </c>
      <c r="J521" s="590"/>
      <c r="K521" s="602">
        <f>SUM(I173,I344,I516)</f>
        <v>0</v>
      </c>
      <c r="L521" s="602"/>
      <c r="M521" s="590" t="s">
        <v>279</v>
      </c>
      <c r="N521" s="590"/>
      <c r="O521" s="591">
        <f t="array" ref="O521">IF(ISERROR(K521/C519),"",K521/C519)</f>
        <v>0</v>
      </c>
      <c r="P521" s="59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18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4" t="s">
        <v>298</v>
      </c>
      <c r="B523" s="585"/>
      <c r="C523" s="584" t="s">
        <v>299</v>
      </c>
      <c r="D523" s="585"/>
      <c r="E523" s="667" t="s">
        <v>256</v>
      </c>
      <c r="F523" s="668"/>
      <c r="G523" s="593" t="s">
        <v>254</v>
      </c>
      <c r="H523" s="594"/>
      <c r="I523" s="584" t="s">
        <v>255</v>
      </c>
      <c r="J523" s="586"/>
      <c r="K523" s="584" t="s">
        <v>300</v>
      </c>
      <c r="L523" s="585"/>
      <c r="M523" s="584" t="s">
        <v>256</v>
      </c>
      <c r="N523" s="585"/>
      <c r="O523" s="577" t="s">
        <v>257</v>
      </c>
      <c r="P523" s="577"/>
      <c r="Q523" s="584" t="s">
        <v>300</v>
      </c>
      <c r="R523" s="585"/>
      <c r="S523" s="584" t="s">
        <v>256</v>
      </c>
      <c r="T523" s="58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89" t="s">
        <v>201</v>
      </c>
      <c r="B524" s="585"/>
      <c r="C524" s="584">
        <f>SUM(G28,G199,G370)</f>
        <v>1619</v>
      </c>
      <c r="D524" s="585"/>
      <c r="E524" s="667">
        <f>IF(ISERROR(C524/C530),"",C524/C530)</f>
        <v>0.26393870231496575</v>
      </c>
      <c r="F524" s="668"/>
      <c r="G524" s="595"/>
      <c r="H524" s="596"/>
      <c r="I524" s="582" t="s">
        <v>301</v>
      </c>
      <c r="J524" s="588"/>
      <c r="K524" s="587">
        <f t="shared" ref="K524:K529" si="130">SUM(R166,U337,U509)</f>
        <v>0</v>
      </c>
      <c r="L524" s="586"/>
      <c r="M524" s="580" t="str">
        <f t="array" ref="M524">IF(ISERROR(K524/K530),"",K524/K530)</f>
        <v/>
      </c>
      <c r="N524" s="581"/>
      <c r="O524" s="577" t="s">
        <v>259</v>
      </c>
      <c r="P524" s="577"/>
      <c r="Q524" s="578">
        <f t="shared" ref="Q524:Q529" si="131">SUM(X166,AA337,AA509)</f>
        <v>0</v>
      </c>
      <c r="R524" s="579"/>
      <c r="S524" s="580" t="str">
        <f t="array" ref="S524">IF(ISERROR(Q524/Q530),"",Q524/Q530)</f>
        <v/>
      </c>
      <c r="T524" s="58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89" t="s">
        <v>216</v>
      </c>
      <c r="B525" s="585"/>
      <c r="C525" s="584">
        <f>SUM(G86,G257,G428)</f>
        <v>2192</v>
      </c>
      <c r="D525" s="585"/>
      <c r="E525" s="667">
        <f>IF(ISERROR(C525/C530),"",C525/C530)</f>
        <v>0.35735246168894685</v>
      </c>
      <c r="F525" s="668"/>
      <c r="G525" s="595"/>
      <c r="H525" s="596"/>
      <c r="I525" s="582" t="s">
        <v>302</v>
      </c>
      <c r="J525" s="588"/>
      <c r="K525" s="587">
        <f t="shared" si="130"/>
        <v>0</v>
      </c>
      <c r="L525" s="586"/>
      <c r="M525" s="580" t="str">
        <f>IF(ISERROR(K525/K530),"",K525/K530)</f>
        <v/>
      </c>
      <c r="N525" s="581"/>
      <c r="O525" s="577" t="s">
        <v>261</v>
      </c>
      <c r="P525" s="577"/>
      <c r="Q525" s="578">
        <f t="shared" si="131"/>
        <v>0</v>
      </c>
      <c r="R525" s="579"/>
      <c r="S525" s="580" t="str">
        <f>IF(ISERROR(Q525/Q530),"",Q525/Q530)</f>
        <v/>
      </c>
      <c r="T525" s="58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89" t="s">
        <v>224</v>
      </c>
      <c r="B526" s="585"/>
      <c r="C526" s="584">
        <f>SUM(G121,G292,G463)</f>
        <v>668</v>
      </c>
      <c r="D526" s="585"/>
      <c r="E526" s="667">
        <f>IF(ISERROR(C526/C530),"",C526/C530)</f>
        <v>0.10890120639060971</v>
      </c>
      <c r="F526" s="668"/>
      <c r="G526" s="595"/>
      <c r="H526" s="596"/>
      <c r="I526" s="582" t="s">
        <v>303</v>
      </c>
      <c r="J526" s="588"/>
      <c r="K526" s="587">
        <f t="shared" si="130"/>
        <v>0</v>
      </c>
      <c r="L526" s="586"/>
      <c r="M526" s="580" t="str">
        <f>IF(ISERROR(K526/K530),"",K526/K530)</f>
        <v/>
      </c>
      <c r="N526" s="581"/>
      <c r="O526" s="577" t="s">
        <v>263</v>
      </c>
      <c r="P526" s="577"/>
      <c r="Q526" s="578">
        <f t="shared" si="131"/>
        <v>0</v>
      </c>
      <c r="R526" s="579"/>
      <c r="S526" s="580" t="str">
        <f>IF(ISERROR(Q526/Q530),"",Q526/Q530)</f>
        <v/>
      </c>
      <c r="T526" s="58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89" t="s">
        <v>231</v>
      </c>
      <c r="B527" s="585"/>
      <c r="C527" s="584">
        <f>SUM(G137,G308,G479)</f>
        <v>0</v>
      </c>
      <c r="D527" s="585"/>
      <c r="E527" s="667">
        <f>IF(ISERROR(C527/C530),"",C527/C530)</f>
        <v>0</v>
      </c>
      <c r="F527" s="668"/>
      <c r="G527" s="595"/>
      <c r="H527" s="596"/>
      <c r="I527" s="582" t="s">
        <v>304</v>
      </c>
      <c r="J527" s="588"/>
      <c r="K527" s="587">
        <f t="shared" si="130"/>
        <v>0</v>
      </c>
      <c r="L527" s="586"/>
      <c r="M527" s="580" t="str">
        <f>IF(ISERROR(K527/K530),"",K527/K530)</f>
        <v/>
      </c>
      <c r="N527" s="581"/>
      <c r="O527" s="577" t="s">
        <v>305</v>
      </c>
      <c r="P527" s="577"/>
      <c r="Q527" s="578">
        <f t="shared" si="131"/>
        <v>0</v>
      </c>
      <c r="R527" s="579"/>
      <c r="S527" s="580" t="str">
        <f>IF(ISERROR(Q527/Q530),"",Q527/Q530)</f>
        <v/>
      </c>
      <c r="T527" s="58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89" t="s">
        <v>234</v>
      </c>
      <c r="B528" s="585"/>
      <c r="C528" s="584">
        <f>SUM(G148,G319,G490)</f>
        <v>431</v>
      </c>
      <c r="D528" s="585"/>
      <c r="E528" s="667">
        <f>IF(ISERROR(C528/C530),"",C528/C530)</f>
        <v>7.0264101728073042E-2</v>
      </c>
      <c r="F528" s="668"/>
      <c r="G528" s="595"/>
      <c r="H528" s="596"/>
      <c r="I528" s="582" t="s">
        <v>306</v>
      </c>
      <c r="J528" s="588"/>
      <c r="K528" s="587">
        <f t="shared" si="130"/>
        <v>0</v>
      </c>
      <c r="L528" s="586"/>
      <c r="M528" s="580" t="str">
        <f>IF(ISERROR(K528/K530),"",K528/K530)</f>
        <v/>
      </c>
      <c r="N528" s="581"/>
      <c r="O528" s="577" t="s">
        <v>267</v>
      </c>
      <c r="P528" s="577"/>
      <c r="Q528" s="578">
        <f t="shared" si="131"/>
        <v>0</v>
      </c>
      <c r="R528" s="579"/>
      <c r="S528" s="580" t="str">
        <f>IF(ISERROR(Q528/Q530),"",Q528/Q530)</f>
        <v/>
      </c>
      <c r="T528" s="58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89" t="s">
        <v>244</v>
      </c>
      <c r="B529" s="585"/>
      <c r="C529" s="584">
        <f>SUM(G163,G334,G506)</f>
        <v>1224</v>
      </c>
      <c r="D529" s="585"/>
      <c r="E529" s="667">
        <f>IF(ISERROR(C529/C530),"",C529/C530)</f>
        <v>0.19954352787740462</v>
      </c>
      <c r="F529" s="668"/>
      <c r="G529" s="595"/>
      <c r="H529" s="596"/>
      <c r="I529" s="582" t="s">
        <v>307</v>
      </c>
      <c r="J529" s="588"/>
      <c r="K529" s="587">
        <f t="shared" si="130"/>
        <v>0</v>
      </c>
      <c r="L529" s="586"/>
      <c r="M529" s="580" t="str">
        <f>IF(ISERROR(K529/K530),"",K529/K530)</f>
        <v/>
      </c>
      <c r="N529" s="581"/>
      <c r="O529" s="577" t="s">
        <v>272</v>
      </c>
      <c r="P529" s="577"/>
      <c r="Q529" s="578">
        <f t="shared" si="131"/>
        <v>0</v>
      </c>
      <c r="R529" s="579"/>
      <c r="S529" s="580" t="str">
        <f>IF(ISERROR(Q529/Q530),"",Q529/Q530)</f>
        <v/>
      </c>
      <c r="T529" s="58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4" t="s">
        <v>266</v>
      </c>
      <c r="B530" s="585"/>
      <c r="C530" s="584">
        <f>SUM(C524:C529)</f>
        <v>6134</v>
      </c>
      <c r="D530" s="585"/>
      <c r="E530" s="667">
        <f>SUM(E524:F529)</f>
        <v>1</v>
      </c>
      <c r="F530" s="668"/>
      <c r="G530" s="597"/>
      <c r="H530" s="598"/>
      <c r="I530" s="584" t="s">
        <v>266</v>
      </c>
      <c r="J530" s="586"/>
      <c r="K530" s="587">
        <f>SUM(R173,U344,U516)</f>
        <v>0</v>
      </c>
      <c r="L530" s="586"/>
      <c r="M530" s="580"/>
      <c r="N530" s="581"/>
      <c r="O530" s="577" t="s">
        <v>266</v>
      </c>
      <c r="P530" s="577"/>
      <c r="Q530" s="578">
        <f>SUM(Q524:R529)</f>
        <v>0</v>
      </c>
      <c r="R530" s="579"/>
      <c r="S530" s="580">
        <f>SUM(S524:T529)</f>
        <v>0</v>
      </c>
      <c r="T530" s="58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82" t="s">
        <v>308</v>
      </c>
      <c r="B532" s="583"/>
      <c r="C532" s="409" t="s">
        <v>309</v>
      </c>
      <c r="D532" s="409" t="s">
        <v>310</v>
      </c>
      <c r="E532" s="420" t="s">
        <v>311</v>
      </c>
      <c r="F532" s="420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1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19" t="s">
        <v>322</v>
      </c>
      <c r="Q532" s="128" t="s">
        <v>323</v>
      </c>
      <c r="R532" s="108" t="s">
        <v>324</v>
      </c>
      <c r="S532" s="409" t="s">
        <v>325</v>
      </c>
      <c r="T532" s="409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73" t="s">
        <v>327</v>
      </c>
      <c r="B533" s="574"/>
      <c r="C533" s="420">
        <f>D533+E533+F533-G533-O533-P533</f>
        <v>30</v>
      </c>
      <c r="D533" s="420">
        <v>30</v>
      </c>
      <c r="E533" s="420"/>
      <c r="F533" s="420"/>
      <c r="G533" s="106"/>
      <c r="H533" s="420"/>
      <c r="I533" s="420"/>
      <c r="J533" s="420">
        <f>C533-H533-I533</f>
        <v>30</v>
      </c>
      <c r="K533" s="420"/>
      <c r="L533" s="420"/>
      <c r="M533" s="420"/>
      <c r="N533" s="420"/>
      <c r="O533" s="420"/>
      <c r="P533" s="421"/>
      <c r="Q533" s="420">
        <f>J533-K533-L533</f>
        <v>30</v>
      </c>
      <c r="R533" s="108">
        <f>Q533*11-M533-N533</f>
        <v>330</v>
      </c>
      <c r="S533" s="412">
        <f t="array" ref="S533">IF(ISERROR(Q533/J533),"",Q533/J533)</f>
        <v>1</v>
      </c>
      <c r="T533" s="412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73" t="s">
        <v>328</v>
      </c>
      <c r="B534" s="574"/>
      <c r="C534" s="420">
        <f>D534+E534+F534-G534-O534-P534</f>
        <v>33</v>
      </c>
      <c r="D534" s="109">
        <v>33</v>
      </c>
      <c r="E534" s="109"/>
      <c r="F534" s="109"/>
      <c r="G534" s="106"/>
      <c r="H534" s="420"/>
      <c r="I534" s="420"/>
      <c r="J534" s="420">
        <f>C534-H534-I534</f>
        <v>33</v>
      </c>
      <c r="K534" s="420"/>
      <c r="L534" s="420"/>
      <c r="M534" s="420"/>
      <c r="N534" s="420"/>
      <c r="O534" s="109"/>
      <c r="P534" s="110"/>
      <c r="Q534" s="420">
        <f>J534-K534-L534</f>
        <v>33</v>
      </c>
      <c r="R534" s="108">
        <f>Q534*11-M534-N534</f>
        <v>363</v>
      </c>
      <c r="S534" s="412">
        <f t="array" ref="S534">IF(ISERROR(Q534/J534),"",Q534/J534)</f>
        <v>1</v>
      </c>
      <c r="T534" s="412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73" t="s">
        <v>329</v>
      </c>
      <c r="B535" s="574"/>
      <c r="C535" s="420">
        <f>D535+E535+F535-G535-O535-P535</f>
        <v>7</v>
      </c>
      <c r="D535" s="109">
        <v>7</v>
      </c>
      <c r="E535" s="109"/>
      <c r="F535" s="109"/>
      <c r="G535" s="106"/>
      <c r="H535" s="420"/>
      <c r="I535" s="420"/>
      <c r="J535" s="420">
        <f>C535-H535-I535</f>
        <v>7</v>
      </c>
      <c r="K535" s="420"/>
      <c r="L535" s="420"/>
      <c r="M535" s="420"/>
      <c r="N535" s="420"/>
      <c r="O535" s="109"/>
      <c r="P535" s="110"/>
      <c r="Q535" s="420">
        <f>J535-K535-L535</f>
        <v>7</v>
      </c>
      <c r="R535" s="108">
        <f>Q535*11-M535-N535</f>
        <v>77</v>
      </c>
      <c r="S535" s="412">
        <f t="array" ref="S535">IF(ISERROR(Q535/J535),"",Q535/J535)</f>
        <v>1</v>
      </c>
      <c r="T535" s="412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75" t="s">
        <v>330</v>
      </c>
      <c r="B536" s="576"/>
      <c r="C536" s="111">
        <f>SUM(C533:C535)</f>
        <v>70</v>
      </c>
      <c r="D536" s="111">
        <f t="shared" ref="D536:N536" si="132">SUM(D533:D535)</f>
        <v>70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70</v>
      </c>
      <c r="R536" s="113">
        <f>SUM(R533:R535)</f>
        <v>770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E532" sqref="E532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46" t="s">
        <v>413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</row>
    <row r="2" spans="1:27" ht="18.75">
      <c r="A2" s="647"/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48" t="s">
        <v>12</v>
      </c>
      <c r="B4" s="648" t="s">
        <v>25</v>
      </c>
      <c r="C4" s="648" t="s">
        <v>26</v>
      </c>
      <c r="D4" s="648" t="s">
        <v>27</v>
      </c>
      <c r="E4" s="654" t="s">
        <v>28</v>
      </c>
      <c r="F4" s="654" t="s">
        <v>29</v>
      </c>
      <c r="G4" s="644" t="s">
        <v>30</v>
      </c>
      <c r="H4" s="644"/>
      <c r="I4" s="648" t="s">
        <v>31</v>
      </c>
      <c r="J4" s="659" t="s">
        <v>32</v>
      </c>
      <c r="K4" s="662" t="s">
        <v>33</v>
      </c>
      <c r="L4" s="648" t="s">
        <v>34</v>
      </c>
      <c r="M4" s="665" t="s">
        <v>35</v>
      </c>
      <c r="N4" s="645" t="s">
        <v>36</v>
      </c>
      <c r="O4" s="644" t="s">
        <v>37</v>
      </c>
      <c r="P4" s="644"/>
      <c r="Q4" s="644"/>
      <c r="R4" s="644"/>
      <c r="S4" s="644"/>
      <c r="T4" s="644"/>
      <c r="U4" s="644"/>
      <c r="V4" s="644" t="s">
        <v>38</v>
      </c>
      <c r="W4" s="645" t="s">
        <v>39</v>
      </c>
      <c r="X4" s="644" t="s">
        <v>40</v>
      </c>
      <c r="Y4" s="644"/>
      <c r="Z4" s="644"/>
      <c r="AA4" s="644"/>
    </row>
    <row r="5" spans="1:27" s="104" customFormat="1" ht="15" customHeight="1">
      <c r="A5" s="649"/>
      <c r="B5" s="649"/>
      <c r="C5" s="649"/>
      <c r="D5" s="649"/>
      <c r="E5" s="655"/>
      <c r="F5" s="655"/>
      <c r="G5" s="644"/>
      <c r="H5" s="644"/>
      <c r="I5" s="649"/>
      <c r="J5" s="660"/>
      <c r="K5" s="663"/>
      <c r="L5" s="649"/>
      <c r="M5" s="666"/>
      <c r="N5" s="645"/>
      <c r="O5" s="644" t="s">
        <v>41</v>
      </c>
      <c r="P5" s="644" t="s">
        <v>42</v>
      </c>
      <c r="Q5" s="644" t="s">
        <v>43</v>
      </c>
      <c r="R5" s="657" t="s">
        <v>44</v>
      </c>
      <c r="S5" s="658" t="s">
        <v>45</v>
      </c>
      <c r="T5" s="644" t="s">
        <v>46</v>
      </c>
      <c r="U5" s="644" t="s">
        <v>47</v>
      </c>
      <c r="V5" s="644"/>
      <c r="W5" s="645"/>
      <c r="X5" s="644" t="s">
        <v>13</v>
      </c>
      <c r="Y5" s="644" t="s">
        <v>48</v>
      </c>
      <c r="Z5" s="644" t="s">
        <v>49</v>
      </c>
      <c r="AA5" s="644" t="s">
        <v>47</v>
      </c>
    </row>
    <row r="6" spans="1:27" s="104" customFormat="1" ht="27.75" customHeight="1">
      <c r="A6" s="650"/>
      <c r="B6" s="650"/>
      <c r="C6" s="650"/>
      <c r="D6" s="650"/>
      <c r="E6" s="656"/>
      <c r="F6" s="656"/>
      <c r="G6" s="304" t="s">
        <v>50</v>
      </c>
      <c r="H6" s="436" t="s">
        <v>51</v>
      </c>
      <c r="I6" s="650"/>
      <c r="J6" s="661"/>
      <c r="K6" s="664"/>
      <c r="L6" s="650"/>
      <c r="M6" s="666"/>
      <c r="N6" s="645"/>
      <c r="O6" s="644"/>
      <c r="P6" s="644"/>
      <c r="Q6" s="644"/>
      <c r="R6" s="657"/>
      <c r="S6" s="658"/>
      <c r="T6" s="644"/>
      <c r="U6" s="644"/>
      <c r="V6" s="644"/>
      <c r="W6" s="645"/>
      <c r="X6" s="644"/>
      <c r="Y6" s="644"/>
      <c r="Z6" s="644"/>
      <c r="AA6" s="644"/>
    </row>
    <row r="7" spans="1:27" ht="20.100000000000001" hidden="1" customHeight="1">
      <c r="A7" s="253">
        <v>30100030</v>
      </c>
      <c r="B7" s="425" t="s">
        <v>178</v>
      </c>
      <c r="C7" s="125" t="s">
        <v>179</v>
      </c>
      <c r="D7" s="437">
        <v>5.03</v>
      </c>
      <c r="E7" s="437"/>
      <c r="F7" s="437"/>
      <c r="G7" s="127"/>
      <c r="H7" s="426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34"/>
      <c r="P7" s="434"/>
      <c r="Q7" s="434"/>
      <c r="R7" s="434"/>
      <c r="S7" s="434"/>
      <c r="T7" s="434"/>
      <c r="U7" s="43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37">
        <v>5.03</v>
      </c>
      <c r="E8" s="437"/>
      <c r="F8" s="437"/>
      <c r="G8" s="127"/>
      <c r="H8" s="426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34"/>
      <c r="Q8" s="434"/>
      <c r="R8" s="434"/>
      <c r="S8" s="434"/>
      <c r="T8" s="434"/>
      <c r="U8" s="43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37">
        <v>5.03</v>
      </c>
      <c r="E9" s="437"/>
      <c r="F9" s="437"/>
      <c r="G9" s="127"/>
      <c r="H9" s="426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34"/>
      <c r="P9" s="434"/>
      <c r="Q9" s="434"/>
      <c r="R9" s="434"/>
      <c r="S9" s="434"/>
      <c r="T9" s="434"/>
      <c r="U9" s="43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37">
        <v>5.03</v>
      </c>
      <c r="E10" s="437"/>
      <c r="F10" s="437">
        <v>20170406</v>
      </c>
      <c r="G10" s="127">
        <f>108*6+92</f>
        <v>740</v>
      </c>
      <c r="H10" s="426">
        <f t="shared" si="0"/>
        <v>3722.2000000000003</v>
      </c>
      <c r="I10" s="128">
        <f>11*4</f>
        <v>44</v>
      </c>
      <c r="J10" s="128">
        <f t="array" ref="J10">IF(ISERROR(G10/I10),"",G10/I10)</f>
        <v>16.818181818181817</v>
      </c>
      <c r="K10" s="130">
        <f t="array" ref="K10">IF(ISERROR(G10/L10),"",G10/L10)</f>
        <v>38.94736842105263</v>
      </c>
      <c r="L10" s="128">
        <v>19</v>
      </c>
      <c r="M10" s="108">
        <f t="shared" si="1"/>
        <v>5.0526315789473699</v>
      </c>
      <c r="N10" s="128">
        <f t="shared" si="4"/>
        <v>0</v>
      </c>
      <c r="O10" s="434"/>
      <c r="P10" s="434"/>
      <c r="Q10" s="434"/>
      <c r="R10" s="434"/>
      <c r="S10" s="434"/>
      <c r="T10" s="434"/>
      <c r="U10" s="434"/>
      <c r="V10" s="131">
        <f t="shared" si="2"/>
        <v>0</v>
      </c>
      <c r="W10" s="427">
        <f t="shared" si="3"/>
        <v>0</v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37">
        <v>5.03</v>
      </c>
      <c r="E11" s="437"/>
      <c r="F11" s="437"/>
      <c r="G11" s="127"/>
      <c r="H11" s="426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34"/>
      <c r="P11" s="434"/>
      <c r="Q11" s="434"/>
      <c r="R11" s="434"/>
      <c r="S11" s="434"/>
      <c r="T11" s="434"/>
      <c r="U11" s="43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37">
        <v>5.04</v>
      </c>
      <c r="E12" s="437"/>
      <c r="F12" s="366"/>
      <c r="G12" s="134"/>
      <c r="H12" s="426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34"/>
      <c r="P12" s="434"/>
      <c r="Q12" s="434"/>
      <c r="R12" s="434"/>
      <c r="S12" s="434"/>
      <c r="T12" s="434"/>
      <c r="U12" s="43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37">
        <v>5.03</v>
      </c>
      <c r="E13" s="437"/>
      <c r="F13" s="437"/>
      <c r="G13" s="127"/>
      <c r="H13" s="426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34"/>
      <c r="P13" s="434"/>
      <c r="Q13" s="434"/>
      <c r="R13" s="434"/>
      <c r="S13" s="434"/>
      <c r="T13" s="434"/>
      <c r="U13" s="43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37">
        <v>5.03</v>
      </c>
      <c r="E14" s="437"/>
      <c r="F14" s="437"/>
      <c r="G14" s="127"/>
      <c r="H14" s="426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34"/>
      <c r="P14" s="434"/>
      <c r="Q14" s="434"/>
      <c r="R14" s="434"/>
      <c r="S14" s="434"/>
      <c r="T14" s="434"/>
      <c r="U14" s="43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37">
        <v>5.04</v>
      </c>
      <c r="E15" s="437"/>
      <c r="F15" s="367"/>
      <c r="G15" s="127"/>
      <c r="H15" s="426">
        <f t="shared" si="0"/>
        <v>0</v>
      </c>
      <c r="I15" s="426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34"/>
      <c r="P15" s="434"/>
      <c r="Q15" s="434"/>
      <c r="R15" s="434"/>
      <c r="S15" s="434"/>
      <c r="T15" s="434"/>
      <c r="U15" s="43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37">
        <v>5.04</v>
      </c>
      <c r="E16" s="437"/>
      <c r="F16" s="367"/>
      <c r="G16" s="127"/>
      <c r="H16" s="426">
        <f t="shared" si="0"/>
        <v>0</v>
      </c>
      <c r="I16" s="426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34"/>
      <c r="P16" s="434"/>
      <c r="Q16" s="434"/>
      <c r="R16" s="434"/>
      <c r="S16" s="434"/>
      <c r="T16" s="434"/>
      <c r="U16" s="43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37">
        <v>5.03</v>
      </c>
      <c r="E17" s="437"/>
      <c r="F17" s="437"/>
      <c r="G17" s="127"/>
      <c r="H17" s="426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34"/>
      <c r="P17" s="434"/>
      <c r="Q17" s="434"/>
      <c r="R17" s="434"/>
      <c r="S17" s="434"/>
      <c r="T17" s="434"/>
      <c r="U17" s="43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37">
        <v>5.03</v>
      </c>
      <c r="E18" s="437"/>
      <c r="F18" s="437"/>
      <c r="G18" s="127"/>
      <c r="H18" s="426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34"/>
      <c r="P18" s="434"/>
      <c r="Q18" s="434"/>
      <c r="R18" s="434"/>
      <c r="S18" s="434"/>
      <c r="T18" s="434"/>
      <c r="U18" s="434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37">
        <v>5.0599999999999996</v>
      </c>
      <c r="E19" s="437"/>
      <c r="F19" s="437">
        <v>20170406</v>
      </c>
      <c r="G19" s="127">
        <f>90*9+61</f>
        <v>871</v>
      </c>
      <c r="H19" s="426">
        <f t="shared" si="0"/>
        <v>4407.2599999999993</v>
      </c>
      <c r="I19" s="128">
        <f>10*5</f>
        <v>50</v>
      </c>
      <c r="J19" s="128">
        <f t="array" ref="J19">IF(ISERROR(G19/I19),"",G19/I19)</f>
        <v>17.420000000000002</v>
      </c>
      <c r="K19" s="130">
        <f t="array" ref="K19">IF(ISERROR(G19/L19),"",G19/L19)</f>
        <v>45.842105263157897</v>
      </c>
      <c r="L19" s="128">
        <v>19</v>
      </c>
      <c r="M19" s="108">
        <f t="shared" si="1"/>
        <v>4.1578947368421026</v>
      </c>
      <c r="N19" s="128">
        <f t="shared" si="4"/>
        <v>0</v>
      </c>
      <c r="O19" s="434"/>
      <c r="P19" s="434"/>
      <c r="Q19" s="434"/>
      <c r="R19" s="434"/>
      <c r="S19" s="434"/>
      <c r="T19" s="434"/>
      <c r="U19" s="434"/>
      <c r="V19" s="131">
        <f>SUM(X19:AA19)</f>
        <v>0</v>
      </c>
      <c r="W19" s="427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37">
        <v>5.09</v>
      </c>
      <c r="E20" s="437"/>
      <c r="F20" s="437"/>
      <c r="G20" s="127"/>
      <c r="H20" s="426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34"/>
      <c r="P20" s="434"/>
      <c r="Q20" s="434"/>
      <c r="R20" s="434"/>
      <c r="S20" s="434"/>
      <c r="T20" s="434"/>
      <c r="U20" s="43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37">
        <v>5.09</v>
      </c>
      <c r="E21" s="437"/>
      <c r="F21" s="437"/>
      <c r="G21" s="127"/>
      <c r="H21" s="426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34"/>
      <c r="P21" s="434"/>
      <c r="Q21" s="434"/>
      <c r="R21" s="434"/>
      <c r="S21" s="434"/>
      <c r="T21" s="434"/>
      <c r="U21" s="43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32" t="s">
        <v>190</v>
      </c>
      <c r="D22" s="437">
        <v>4.8</v>
      </c>
      <c r="E22" s="437"/>
      <c r="F22" s="437"/>
      <c r="G22" s="127"/>
      <c r="H22" s="426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34"/>
      <c r="P22" s="434"/>
      <c r="Q22" s="434"/>
      <c r="R22" s="434"/>
      <c r="S22" s="434"/>
      <c r="T22" s="434"/>
      <c r="U22" s="43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32" t="s">
        <v>187</v>
      </c>
      <c r="D23" s="437">
        <v>4.8</v>
      </c>
      <c r="E23" s="437"/>
      <c r="F23" s="437"/>
      <c r="G23" s="127"/>
      <c r="H23" s="426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34"/>
      <c r="P23" s="434"/>
      <c r="Q23" s="434"/>
      <c r="R23" s="434"/>
      <c r="S23" s="434"/>
      <c r="T23" s="434"/>
      <c r="U23" s="43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32" t="s">
        <v>179</v>
      </c>
      <c r="D24" s="437">
        <v>4.8</v>
      </c>
      <c r="E24" s="437"/>
      <c r="F24" s="437"/>
      <c r="G24" s="127"/>
      <c r="H24" s="426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34"/>
      <c r="P24" s="434"/>
      <c r="Q24" s="434"/>
      <c r="R24" s="434"/>
      <c r="S24" s="434"/>
      <c r="T24" s="434"/>
      <c r="U24" s="43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32" t="s">
        <v>199</v>
      </c>
      <c r="D25" s="437">
        <v>4.8</v>
      </c>
      <c r="E25" s="437"/>
      <c r="F25" s="437"/>
      <c r="G25" s="127"/>
      <c r="H25" s="426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34"/>
      <c r="P25" s="434"/>
      <c r="Q25" s="434"/>
      <c r="R25" s="434"/>
      <c r="S25" s="434"/>
      <c r="T25" s="434"/>
      <c r="U25" s="43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37">
        <v>4.99</v>
      </c>
      <c r="E26" s="437"/>
      <c r="F26" s="437"/>
      <c r="G26" s="127"/>
      <c r="H26" s="426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34"/>
      <c r="P26" s="434"/>
      <c r="Q26" s="434"/>
      <c r="R26" s="434"/>
      <c r="S26" s="434"/>
      <c r="T26" s="434"/>
      <c r="U26" s="43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37">
        <v>4.99</v>
      </c>
      <c r="E27" s="437"/>
      <c r="F27" s="437"/>
      <c r="G27" s="127"/>
      <c r="H27" s="426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34"/>
      <c r="P27" s="434"/>
      <c r="Q27" s="434"/>
      <c r="R27" s="434"/>
      <c r="S27" s="434"/>
      <c r="T27" s="434"/>
      <c r="U27" s="43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25" customHeight="1">
      <c r="A28" s="611" t="s">
        <v>201</v>
      </c>
      <c r="B28" s="612"/>
      <c r="C28" s="435" t="s">
        <v>202</v>
      </c>
      <c r="D28" s="138"/>
      <c r="E28" s="138"/>
      <c r="F28" s="138"/>
      <c r="G28" s="139">
        <f>SUM(G7:G27)</f>
        <v>1611</v>
      </c>
      <c r="H28" s="140">
        <f>SUM(H7:H27)</f>
        <v>8129.4599999999991</v>
      </c>
      <c r="I28" s="140">
        <f>SUM(I7:I27)</f>
        <v>94</v>
      </c>
      <c r="J28" s="129">
        <f t="array" ref="J28">IF(ISERROR(G28/I28),"",G28/I28)</f>
        <v>17.138297872340427</v>
      </c>
      <c r="K28" s="140">
        <f>SUM(K7:K27)</f>
        <v>84.78947368421052</v>
      </c>
      <c r="L28" s="141"/>
      <c r="M28" s="140">
        <f t="shared" ref="M28:V28" si="5">SUM(M7:M27)</f>
        <v>9.2105263157894726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425" t="s">
        <v>206</v>
      </c>
      <c r="C29" s="125" t="s">
        <v>199</v>
      </c>
      <c r="D29" s="437">
        <v>5.03</v>
      </c>
      <c r="E29" s="437"/>
      <c r="F29" s="437">
        <v>20170405</v>
      </c>
      <c r="G29" s="127">
        <f>108*2+56</f>
        <v>272</v>
      </c>
      <c r="H29" s="426">
        <f t="shared" ref="H29:H85" si="7">D29*G29</f>
        <v>1368.16</v>
      </c>
      <c r="I29" s="128">
        <f>2.5*2</f>
        <v>5</v>
      </c>
      <c r="J29" s="128">
        <f t="array" ref="J29">IF(ISERROR(G29/I29),"",G29/I29)</f>
        <v>54.4</v>
      </c>
      <c r="K29" s="130">
        <f t="array" ref="K29">IF(ISERROR(G29/L29),"",G29/L29)</f>
        <v>5.2307692307692308</v>
      </c>
      <c r="L29" s="128">
        <v>52</v>
      </c>
      <c r="M29" s="108">
        <f>IF(ISERROR(I29-K29),"",I29-K29)</f>
        <v>-0.23076923076923084</v>
      </c>
      <c r="N29" s="128">
        <f>SUM(O29:U29)</f>
        <v>0</v>
      </c>
      <c r="O29" s="430"/>
      <c r="P29" s="430"/>
      <c r="Q29" s="430"/>
      <c r="R29" s="430"/>
      <c r="S29" s="430"/>
      <c r="T29" s="430"/>
      <c r="U29" s="430"/>
      <c r="V29" s="131">
        <f>SUM(X29:AA29)</f>
        <v>0</v>
      </c>
      <c r="W29" s="427">
        <f t="shared" si="6"/>
        <v>0</v>
      </c>
      <c r="X29" s="131"/>
      <c r="Y29" s="131"/>
      <c r="Z29" s="131"/>
      <c r="AA29" s="131"/>
    </row>
    <row r="30" spans="1:27" s="305" customFormat="1" ht="20.100000000000001" customHeight="1">
      <c r="A30" s="254">
        <v>30100011</v>
      </c>
      <c r="B30" s="425" t="s">
        <v>425</v>
      </c>
      <c r="C30" s="177" t="s">
        <v>427</v>
      </c>
      <c r="D30" s="437">
        <v>5.03</v>
      </c>
      <c r="E30" s="437"/>
      <c r="F30" s="437">
        <v>20170405</v>
      </c>
      <c r="G30" s="127">
        <f>108*8+95</f>
        <v>959</v>
      </c>
      <c r="H30" s="426">
        <f t="shared" si="7"/>
        <v>4823.7700000000004</v>
      </c>
      <c r="I30" s="128">
        <f>6*2</f>
        <v>12</v>
      </c>
      <c r="J30" s="128"/>
      <c r="K30" s="130">
        <f t="array" ref="K30">IF(ISERROR(G30/L30),"",G30/L30)</f>
        <v>18.442307692307693</v>
      </c>
      <c r="L30" s="128">
        <v>52</v>
      </c>
      <c r="M30" s="108"/>
      <c r="N30" s="128"/>
      <c r="O30" s="430"/>
      <c r="P30" s="430"/>
      <c r="Q30" s="430"/>
      <c r="R30" s="430"/>
      <c r="S30" s="430"/>
      <c r="T30" s="430"/>
      <c r="U30" s="430"/>
      <c r="V30" s="131"/>
      <c r="W30" s="427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25" t="s">
        <v>206</v>
      </c>
      <c r="C31" s="125" t="s">
        <v>186</v>
      </c>
      <c r="D31" s="437">
        <v>5.03</v>
      </c>
      <c r="E31" s="437"/>
      <c r="F31" s="437">
        <v>20170405</v>
      </c>
      <c r="G31" s="127">
        <v>88</v>
      </c>
      <c r="H31" s="426">
        <f t="shared" si="7"/>
        <v>442.64000000000004</v>
      </c>
      <c r="I31" s="128">
        <f>1*2</f>
        <v>2</v>
      </c>
      <c r="J31" s="128">
        <f t="array" ref="J31">IF(ISERROR(G31/I31),"",G31/I31)</f>
        <v>44</v>
      </c>
      <c r="K31" s="130">
        <f t="array" ref="K31">IF(ISERROR(G31/L31),"",G31/L31)</f>
        <v>1.6923076923076923</v>
      </c>
      <c r="L31" s="128">
        <v>52</v>
      </c>
      <c r="M31" s="108">
        <f>IF(ISERROR(I31-K31),"",I31-K31)</f>
        <v>0.30769230769230771</v>
      </c>
      <c r="N31" s="128">
        <f>SUM(O31:U31)</f>
        <v>0</v>
      </c>
      <c r="O31" s="430"/>
      <c r="P31" s="430"/>
      <c r="Q31" s="430"/>
      <c r="R31" s="430"/>
      <c r="S31" s="430"/>
      <c r="T31" s="430"/>
      <c r="U31" s="430"/>
      <c r="V31" s="131">
        <f>SUM(X31:AA31)</f>
        <v>0</v>
      </c>
      <c r="W31" s="427">
        <f t="shared" ref="W31:W33" si="8">IF(ISERROR(V31/G31),"",V31/G31)</f>
        <v>0</v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25" t="s">
        <v>206</v>
      </c>
      <c r="C32" s="125" t="s">
        <v>203</v>
      </c>
      <c r="D32" s="437">
        <v>5.03</v>
      </c>
      <c r="E32" s="437"/>
      <c r="F32" s="437"/>
      <c r="G32" s="127"/>
      <c r="H32" s="426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30"/>
      <c r="P32" s="430"/>
      <c r="Q32" s="430"/>
      <c r="R32" s="430"/>
      <c r="S32" s="430"/>
      <c r="T32" s="430"/>
      <c r="U32" s="430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25" t="s">
        <v>206</v>
      </c>
      <c r="C33" s="125" t="s">
        <v>207</v>
      </c>
      <c r="D33" s="437">
        <v>5.03</v>
      </c>
      <c r="E33" s="437"/>
      <c r="F33" s="437"/>
      <c r="G33" s="127"/>
      <c r="H33" s="426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30"/>
      <c r="P33" s="430"/>
      <c r="Q33" s="430"/>
      <c r="R33" s="430"/>
      <c r="S33" s="430"/>
      <c r="T33" s="430"/>
      <c r="U33" s="430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25" t="s">
        <v>414</v>
      </c>
      <c r="C34" s="177" t="s">
        <v>415</v>
      </c>
      <c r="D34" s="437">
        <v>5.03</v>
      </c>
      <c r="E34" s="437"/>
      <c r="F34" s="437"/>
      <c r="G34" s="127"/>
      <c r="H34" s="426">
        <f t="shared" si="7"/>
        <v>0</v>
      </c>
      <c r="I34" s="128"/>
      <c r="J34" s="129"/>
      <c r="K34" s="130"/>
      <c r="L34" s="128">
        <v>52</v>
      </c>
      <c r="M34" s="108"/>
      <c r="N34" s="129"/>
      <c r="O34" s="430"/>
      <c r="P34" s="430"/>
      <c r="Q34" s="430"/>
      <c r="R34" s="430"/>
      <c r="S34" s="430"/>
      <c r="T34" s="430"/>
      <c r="U34" s="430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25" t="s">
        <v>414</v>
      </c>
      <c r="C35" s="177" t="s">
        <v>416</v>
      </c>
      <c r="D35" s="437">
        <v>5.03</v>
      </c>
      <c r="E35" s="437"/>
      <c r="F35" s="437"/>
      <c r="G35" s="127"/>
      <c r="H35" s="426">
        <f t="shared" si="7"/>
        <v>0</v>
      </c>
      <c r="I35" s="128"/>
      <c r="J35" s="129"/>
      <c r="K35" s="130"/>
      <c r="L35" s="128">
        <v>52</v>
      </c>
      <c r="M35" s="108"/>
      <c r="N35" s="129"/>
      <c r="O35" s="430"/>
      <c r="P35" s="430"/>
      <c r="Q35" s="430"/>
      <c r="R35" s="430"/>
      <c r="S35" s="430"/>
      <c r="T35" s="430"/>
      <c r="U35" s="430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25" t="s">
        <v>414</v>
      </c>
      <c r="C36" s="177" t="s">
        <v>61</v>
      </c>
      <c r="D36" s="437">
        <v>5.03</v>
      </c>
      <c r="E36" s="437"/>
      <c r="F36" s="437"/>
      <c r="G36" s="127"/>
      <c r="H36" s="426">
        <f t="shared" si="7"/>
        <v>0</v>
      </c>
      <c r="I36" s="128"/>
      <c r="J36" s="129"/>
      <c r="K36" s="130"/>
      <c r="L36" s="128">
        <v>52</v>
      </c>
      <c r="M36" s="108"/>
      <c r="N36" s="129"/>
      <c r="O36" s="430"/>
      <c r="P36" s="430"/>
      <c r="Q36" s="430"/>
      <c r="R36" s="430"/>
      <c r="S36" s="430"/>
      <c r="T36" s="430"/>
      <c r="U36" s="430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25" t="s">
        <v>208</v>
      </c>
      <c r="C37" s="125" t="s">
        <v>179</v>
      </c>
      <c r="D37" s="437">
        <v>5.08</v>
      </c>
      <c r="E37" s="437"/>
      <c r="F37" s="437"/>
      <c r="G37" s="127"/>
      <c r="H37" s="426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30"/>
      <c r="P37" s="430"/>
      <c r="Q37" s="430"/>
      <c r="R37" s="430"/>
      <c r="S37" s="430"/>
      <c r="T37" s="430"/>
      <c r="U37" s="430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customHeight="1">
      <c r="A38" s="254">
        <v>30100023</v>
      </c>
      <c r="B38" s="425" t="s">
        <v>208</v>
      </c>
      <c r="C38" s="125" t="s">
        <v>204</v>
      </c>
      <c r="D38" s="437">
        <v>5.08</v>
      </c>
      <c r="E38" s="437"/>
      <c r="F38" s="437">
        <v>20170406</v>
      </c>
      <c r="G38" s="127">
        <f>108*6+72</f>
        <v>720</v>
      </c>
      <c r="H38" s="426">
        <f t="shared" si="7"/>
        <v>3657.6</v>
      </c>
      <c r="I38" s="128">
        <f>11*2</f>
        <v>22</v>
      </c>
      <c r="J38" s="128">
        <f t="array" ref="J38">IF(ISERROR(G38/I38),"",G38/I38)</f>
        <v>32.727272727272727</v>
      </c>
      <c r="K38" s="130">
        <f t="array" ref="K38">IF(ISERROR(G38/L38),"",G38/L38)</f>
        <v>34.285714285714285</v>
      </c>
      <c r="L38" s="128">
        <v>21</v>
      </c>
      <c r="M38" s="108">
        <f t="shared" si="9"/>
        <v>-12.285714285714285</v>
      </c>
      <c r="N38" s="128">
        <f t="shared" si="10"/>
        <v>0</v>
      </c>
      <c r="O38" s="430"/>
      <c r="P38" s="430"/>
      <c r="Q38" s="430"/>
      <c r="R38" s="430"/>
      <c r="S38" s="430"/>
      <c r="T38" s="430"/>
      <c r="U38" s="430"/>
      <c r="V38" s="131">
        <f t="shared" si="11"/>
        <v>0</v>
      </c>
      <c r="W38" s="427">
        <f t="shared" si="12"/>
        <v>0</v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25" t="s">
        <v>208</v>
      </c>
      <c r="C39" s="125" t="s">
        <v>205</v>
      </c>
      <c r="D39" s="437">
        <v>5.08</v>
      </c>
      <c r="E39" s="437"/>
      <c r="F39" s="437"/>
      <c r="G39" s="127"/>
      <c r="H39" s="426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30"/>
      <c r="P39" s="430"/>
      <c r="Q39" s="430"/>
      <c r="R39" s="430"/>
      <c r="S39" s="430"/>
      <c r="T39" s="430"/>
      <c r="U39" s="430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25" t="s">
        <v>208</v>
      </c>
      <c r="C40" s="125" t="s">
        <v>186</v>
      </c>
      <c r="D40" s="437">
        <v>5.08</v>
      </c>
      <c r="E40" s="437"/>
      <c r="F40" s="437"/>
      <c r="G40" s="127"/>
      <c r="H40" s="426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30"/>
      <c r="P40" s="430"/>
      <c r="Q40" s="430"/>
      <c r="R40" s="430"/>
      <c r="S40" s="430"/>
      <c r="T40" s="430"/>
      <c r="U40" s="430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25" t="s">
        <v>208</v>
      </c>
      <c r="C41" s="125" t="s">
        <v>203</v>
      </c>
      <c r="D41" s="437">
        <v>5.08</v>
      </c>
      <c r="E41" s="437"/>
      <c r="F41" s="437"/>
      <c r="G41" s="127"/>
      <c r="H41" s="426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30"/>
      <c r="P41" s="430"/>
      <c r="Q41" s="430"/>
      <c r="R41" s="430"/>
      <c r="S41" s="430"/>
      <c r="T41" s="430"/>
      <c r="U41" s="430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25" t="s">
        <v>208</v>
      </c>
      <c r="C42" s="125" t="s">
        <v>199</v>
      </c>
      <c r="D42" s="437">
        <v>5.08</v>
      </c>
      <c r="E42" s="437"/>
      <c r="F42" s="437"/>
      <c r="G42" s="127"/>
      <c r="H42" s="426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34"/>
      <c r="P42" s="434"/>
      <c r="Q42" s="434"/>
      <c r="R42" s="434"/>
      <c r="S42" s="434"/>
      <c r="T42" s="434"/>
      <c r="U42" s="43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25" t="s">
        <v>208</v>
      </c>
      <c r="C43" s="125" t="s">
        <v>187</v>
      </c>
      <c r="D43" s="437">
        <v>5.08</v>
      </c>
      <c r="E43" s="437"/>
      <c r="F43" s="437"/>
      <c r="G43" s="127"/>
      <c r="H43" s="426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30"/>
      <c r="P43" s="430"/>
      <c r="Q43" s="430"/>
      <c r="R43" s="430"/>
      <c r="S43" s="430"/>
      <c r="T43" s="430"/>
      <c r="U43" s="430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25" t="s">
        <v>208</v>
      </c>
      <c r="C44" s="125" t="s">
        <v>207</v>
      </c>
      <c r="D44" s="437">
        <v>5.08</v>
      </c>
      <c r="E44" s="437"/>
      <c r="F44" s="437"/>
      <c r="G44" s="127"/>
      <c r="H44" s="426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34"/>
      <c r="P44" s="434"/>
      <c r="Q44" s="434"/>
      <c r="R44" s="434"/>
      <c r="S44" s="434"/>
      <c r="T44" s="434"/>
      <c r="U44" s="434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25" t="s">
        <v>209</v>
      </c>
      <c r="C45" s="125" t="s">
        <v>194</v>
      </c>
      <c r="D45" s="437">
        <v>5.03</v>
      </c>
      <c r="E45" s="437"/>
      <c r="F45" s="437"/>
      <c r="G45" s="127"/>
      <c r="H45" s="426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30"/>
      <c r="P45" s="430"/>
      <c r="Q45" s="430"/>
      <c r="R45" s="430"/>
      <c r="S45" s="430"/>
      <c r="T45" s="430"/>
      <c r="U45" s="430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25" t="s">
        <v>209</v>
      </c>
      <c r="C46" s="125" t="s">
        <v>179</v>
      </c>
      <c r="D46" s="437">
        <v>5.03</v>
      </c>
      <c r="E46" s="437"/>
      <c r="F46" s="437"/>
      <c r="G46" s="127"/>
      <c r="H46" s="426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30"/>
      <c r="P46" s="430"/>
      <c r="Q46" s="430"/>
      <c r="R46" s="430"/>
      <c r="S46" s="430"/>
      <c r="T46" s="430"/>
      <c r="U46" s="430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25" t="s">
        <v>209</v>
      </c>
      <c r="C47" s="125" t="s">
        <v>195</v>
      </c>
      <c r="D47" s="437">
        <v>5.03</v>
      </c>
      <c r="E47" s="437"/>
      <c r="F47" s="437"/>
      <c r="G47" s="127"/>
      <c r="H47" s="426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30"/>
      <c r="P47" s="430"/>
      <c r="Q47" s="430"/>
      <c r="R47" s="430"/>
      <c r="S47" s="430"/>
      <c r="T47" s="430"/>
      <c r="U47" s="430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25" t="s">
        <v>209</v>
      </c>
      <c r="C48" s="125" t="s">
        <v>204</v>
      </c>
      <c r="D48" s="437">
        <v>5.03</v>
      </c>
      <c r="E48" s="437"/>
      <c r="F48" s="437"/>
      <c r="G48" s="127"/>
      <c r="H48" s="426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30"/>
      <c r="P48" s="430"/>
      <c r="Q48" s="430"/>
      <c r="R48" s="430"/>
      <c r="S48" s="430"/>
      <c r="T48" s="430"/>
      <c r="U48" s="430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25" t="s">
        <v>382</v>
      </c>
      <c r="C49" s="177" t="s">
        <v>383</v>
      </c>
      <c r="D49" s="437">
        <v>5.03</v>
      </c>
      <c r="E49" s="437"/>
      <c r="F49" s="437"/>
      <c r="G49" s="127"/>
      <c r="H49" s="426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30"/>
      <c r="P49" s="430"/>
      <c r="Q49" s="430"/>
      <c r="R49" s="430"/>
      <c r="S49" s="430"/>
      <c r="T49" s="430"/>
      <c r="U49" s="430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25" t="s">
        <v>382</v>
      </c>
      <c r="C50" s="177" t="s">
        <v>384</v>
      </c>
      <c r="D50" s="437">
        <v>5.03</v>
      </c>
      <c r="E50" s="437"/>
      <c r="F50" s="437"/>
      <c r="G50" s="127"/>
      <c r="H50" s="426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30"/>
      <c r="P50" s="430"/>
      <c r="Q50" s="430"/>
      <c r="R50" s="430"/>
      <c r="S50" s="430"/>
      <c r="T50" s="430"/>
      <c r="U50" s="430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25" t="s">
        <v>382</v>
      </c>
      <c r="C51" s="177" t="s">
        <v>389</v>
      </c>
      <c r="D51" s="437">
        <v>5.03</v>
      </c>
      <c r="E51" s="437"/>
      <c r="F51" s="437"/>
      <c r="G51" s="127"/>
      <c r="H51" s="426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30"/>
      <c r="P51" s="430"/>
      <c r="Q51" s="430"/>
      <c r="R51" s="430"/>
      <c r="S51" s="430"/>
      <c r="T51" s="430"/>
      <c r="U51" s="430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25" t="s">
        <v>382</v>
      </c>
      <c r="C52" s="177" t="s">
        <v>391</v>
      </c>
      <c r="D52" s="437">
        <v>5.03</v>
      </c>
      <c r="E52" s="437"/>
      <c r="F52" s="437"/>
      <c r="G52" s="127"/>
      <c r="H52" s="426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30"/>
      <c r="P52" s="430"/>
      <c r="Q52" s="430"/>
      <c r="R52" s="430"/>
      <c r="S52" s="430"/>
      <c r="T52" s="430"/>
      <c r="U52" s="430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25" t="s">
        <v>418</v>
      </c>
      <c r="C53" s="177" t="s">
        <v>364</v>
      </c>
      <c r="D53" s="437">
        <v>5.03</v>
      </c>
      <c r="E53" s="437"/>
      <c r="F53" s="437"/>
      <c r="G53" s="127"/>
      <c r="H53" s="426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30"/>
      <c r="P53" s="430"/>
      <c r="Q53" s="430"/>
      <c r="R53" s="430"/>
      <c r="S53" s="430"/>
      <c r="T53" s="430"/>
      <c r="U53" s="430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25" t="s">
        <v>418</v>
      </c>
      <c r="C54" s="177" t="s">
        <v>365</v>
      </c>
      <c r="D54" s="437">
        <v>5.03</v>
      </c>
      <c r="E54" s="437"/>
      <c r="F54" s="437"/>
      <c r="G54" s="127"/>
      <c r="H54" s="426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30"/>
      <c r="P54" s="430"/>
      <c r="Q54" s="430"/>
      <c r="R54" s="430"/>
      <c r="S54" s="430"/>
      <c r="T54" s="430"/>
      <c r="U54" s="430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25" t="s">
        <v>418</v>
      </c>
      <c r="C55" s="177" t="s">
        <v>366</v>
      </c>
      <c r="D55" s="437">
        <v>5.03</v>
      </c>
      <c r="E55" s="437"/>
      <c r="F55" s="437"/>
      <c r="G55" s="127"/>
      <c r="H55" s="426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30"/>
      <c r="P55" s="430"/>
      <c r="Q55" s="430"/>
      <c r="R55" s="430"/>
      <c r="S55" s="430"/>
      <c r="T55" s="430"/>
      <c r="U55" s="430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25" t="s">
        <v>418</v>
      </c>
      <c r="C56" s="177" t="s">
        <v>367</v>
      </c>
      <c r="D56" s="437">
        <v>5.03</v>
      </c>
      <c r="E56" s="437"/>
      <c r="F56" s="437"/>
      <c r="G56" s="127"/>
      <c r="H56" s="426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30"/>
      <c r="P56" s="430"/>
      <c r="Q56" s="430"/>
      <c r="R56" s="430"/>
      <c r="S56" s="430"/>
      <c r="T56" s="430"/>
      <c r="U56" s="430"/>
      <c r="V56" s="131"/>
      <c r="W56" s="132"/>
      <c r="X56" s="131"/>
      <c r="Y56" s="131"/>
      <c r="Z56" s="131"/>
      <c r="AA56" s="131"/>
    </row>
    <row r="57" spans="1:27" s="305" customFormat="1" ht="20.100000000000001" customHeight="1">
      <c r="A57" s="254">
        <v>30100036</v>
      </c>
      <c r="B57" s="133" t="s">
        <v>210</v>
      </c>
      <c r="C57" s="125" t="s">
        <v>187</v>
      </c>
      <c r="D57" s="437">
        <v>5.03</v>
      </c>
      <c r="E57" s="437"/>
      <c r="F57" s="437">
        <v>20170405</v>
      </c>
      <c r="G57" s="127">
        <v>78</v>
      </c>
      <c r="H57" s="426">
        <f t="shared" si="7"/>
        <v>392.34000000000003</v>
      </c>
      <c r="I57" s="128">
        <v>2</v>
      </c>
      <c r="J57" s="128">
        <f t="array" ref="J57">IF(ISERROR(G57/I57),"",G57/I57)</f>
        <v>39</v>
      </c>
      <c r="K57" s="130">
        <f t="array" ref="K57">IF(ISERROR(G57/L57),"",G57/L57)</f>
        <v>1.95</v>
      </c>
      <c r="L57" s="128">
        <v>40</v>
      </c>
      <c r="M57" s="108">
        <f t="shared" si="9"/>
        <v>5.0000000000000044E-2</v>
      </c>
      <c r="N57" s="128">
        <f t="shared" ref="N57:N66" si="13">SUM(O57:U57)</f>
        <v>0</v>
      </c>
      <c r="O57" s="434"/>
      <c r="P57" s="434"/>
      <c r="Q57" s="434"/>
      <c r="R57" s="434"/>
      <c r="S57" s="434"/>
      <c r="T57" s="434"/>
      <c r="U57" s="434"/>
      <c r="V57" s="131">
        <f t="shared" ref="V57:V66" si="14">SUM(X57:AA57)</f>
        <v>0</v>
      </c>
      <c r="W57" s="427">
        <f t="shared" ref="W57:W66" si="15">IF(ISERROR(V57/G57),"",V57/G57)</f>
        <v>0</v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37">
        <v>5.03</v>
      </c>
      <c r="E58" s="437"/>
      <c r="F58" s="437">
        <v>20170405</v>
      </c>
      <c r="G58" s="127">
        <f>57+107</f>
        <v>164</v>
      </c>
      <c r="H58" s="426">
        <f t="shared" si="7"/>
        <v>824.92000000000007</v>
      </c>
      <c r="I58" s="128">
        <f>0.5*3</f>
        <v>1.5</v>
      </c>
      <c r="J58" s="128">
        <f t="array" ref="J58">IF(ISERROR(G58/I58),"",G58/I58)</f>
        <v>109.33333333333333</v>
      </c>
      <c r="K58" s="130">
        <f t="array" ref="K58">IF(ISERROR(G58/L58),"",G58/L58)</f>
        <v>4.0999999999999996</v>
      </c>
      <c r="L58" s="128">
        <v>40</v>
      </c>
      <c r="M58" s="108">
        <f t="shared" si="9"/>
        <v>-2.5999999999999996</v>
      </c>
      <c r="N58" s="128">
        <f t="shared" si="13"/>
        <v>0</v>
      </c>
      <c r="O58" s="434"/>
      <c r="P58" s="434"/>
      <c r="Q58" s="434"/>
      <c r="R58" s="434"/>
      <c r="S58" s="434"/>
      <c r="T58" s="434"/>
      <c r="U58" s="434"/>
      <c r="V58" s="131">
        <f t="shared" si="14"/>
        <v>0</v>
      </c>
      <c r="W58" s="427">
        <f t="shared" si="15"/>
        <v>0</v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37">
        <v>5.03</v>
      </c>
      <c r="E59" s="437"/>
      <c r="F59" s="437"/>
      <c r="G59" s="127"/>
      <c r="H59" s="426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34"/>
      <c r="P59" s="434"/>
      <c r="Q59" s="434"/>
      <c r="R59" s="434"/>
      <c r="S59" s="434"/>
      <c r="T59" s="434"/>
      <c r="U59" s="43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37">
        <v>5.03</v>
      </c>
      <c r="E60" s="437"/>
      <c r="F60" s="437"/>
      <c r="G60" s="127"/>
      <c r="H60" s="426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34"/>
      <c r="P60" s="434"/>
      <c r="Q60" s="434"/>
      <c r="R60" s="434"/>
      <c r="S60" s="434"/>
      <c r="T60" s="434"/>
      <c r="U60" s="43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37">
        <v>5.03</v>
      </c>
      <c r="E61" s="437"/>
      <c r="F61" s="437"/>
      <c r="G61" s="127"/>
      <c r="H61" s="426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34"/>
      <c r="P61" s="434"/>
      <c r="Q61" s="434"/>
      <c r="R61" s="434"/>
      <c r="S61" s="434"/>
      <c r="T61" s="434"/>
      <c r="U61" s="43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37">
        <v>5.03</v>
      </c>
      <c r="E62" s="437"/>
      <c r="F62" s="437"/>
      <c r="G62" s="127"/>
      <c r="H62" s="426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34"/>
      <c r="P62" s="434"/>
      <c r="Q62" s="434"/>
      <c r="R62" s="434"/>
      <c r="S62" s="434"/>
      <c r="T62" s="434"/>
      <c r="U62" s="43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37">
        <v>5.03</v>
      </c>
      <c r="E63" s="437"/>
      <c r="F63" s="437"/>
      <c r="G63" s="127"/>
      <c r="H63" s="426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34"/>
      <c r="P63" s="434"/>
      <c r="Q63" s="434"/>
      <c r="R63" s="434"/>
      <c r="S63" s="434"/>
      <c r="T63" s="434"/>
      <c r="U63" s="43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37">
        <v>5.03</v>
      </c>
      <c r="E64" s="437"/>
      <c r="F64" s="437"/>
      <c r="G64" s="127"/>
      <c r="H64" s="426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34"/>
      <c r="P64" s="434"/>
      <c r="Q64" s="434"/>
      <c r="R64" s="434"/>
      <c r="S64" s="434"/>
      <c r="T64" s="434"/>
      <c r="U64" s="43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37">
        <v>5.03</v>
      </c>
      <c r="E65" s="437"/>
      <c r="F65" s="437"/>
      <c r="G65" s="127"/>
      <c r="H65" s="426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34"/>
      <c r="P65" s="434"/>
      <c r="Q65" s="434"/>
      <c r="R65" s="434"/>
      <c r="S65" s="434"/>
      <c r="T65" s="434"/>
      <c r="U65" s="43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37">
        <v>5.03</v>
      </c>
      <c r="E66" s="437"/>
      <c r="F66" s="437"/>
      <c r="G66" s="127"/>
      <c r="H66" s="426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34"/>
      <c r="P66" s="434"/>
      <c r="Q66" s="434"/>
      <c r="R66" s="434"/>
      <c r="S66" s="434"/>
      <c r="T66" s="434"/>
      <c r="U66" s="43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37">
        <v>5.03</v>
      </c>
      <c r="E67" s="437"/>
      <c r="F67" s="437"/>
      <c r="G67" s="127"/>
      <c r="H67" s="426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34"/>
      <c r="P67" s="434"/>
      <c r="Q67" s="434"/>
      <c r="R67" s="434"/>
      <c r="S67" s="434"/>
      <c r="T67" s="434"/>
      <c r="U67" s="43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37">
        <v>5</v>
      </c>
      <c r="E68" s="437"/>
      <c r="F68" s="437"/>
      <c r="G68" s="127"/>
      <c r="H68" s="426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34"/>
      <c r="P68" s="434"/>
      <c r="Q68" s="434"/>
      <c r="R68" s="434"/>
      <c r="S68" s="434"/>
      <c r="T68" s="434"/>
      <c r="U68" s="43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37">
        <v>5.03</v>
      </c>
      <c r="E69" s="437"/>
      <c r="F69" s="437"/>
      <c r="G69" s="127"/>
      <c r="H69" s="426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34"/>
      <c r="P69" s="434"/>
      <c r="Q69" s="434"/>
      <c r="R69" s="434"/>
      <c r="S69" s="434"/>
      <c r="T69" s="434"/>
      <c r="U69" s="43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37">
        <v>5.03</v>
      </c>
      <c r="E70" s="437"/>
      <c r="F70" s="437"/>
      <c r="G70" s="127"/>
      <c r="H70" s="426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34"/>
      <c r="P70" s="434"/>
      <c r="Q70" s="434"/>
      <c r="R70" s="434"/>
      <c r="S70" s="434"/>
      <c r="T70" s="434"/>
      <c r="U70" s="43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37">
        <v>5.03</v>
      </c>
      <c r="E71" s="437"/>
      <c r="F71" s="437"/>
      <c r="G71" s="127"/>
      <c r="H71" s="426">
        <f t="shared" si="7"/>
        <v>0</v>
      </c>
      <c r="I71" s="128"/>
      <c r="J71" s="129"/>
      <c r="K71" s="130"/>
      <c r="L71" s="128"/>
      <c r="M71" s="108"/>
      <c r="N71" s="129"/>
      <c r="O71" s="434"/>
      <c r="P71" s="434"/>
      <c r="Q71" s="434"/>
      <c r="R71" s="434"/>
      <c r="S71" s="434"/>
      <c r="T71" s="434"/>
      <c r="U71" s="43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37">
        <v>5.0599999999999996</v>
      </c>
      <c r="E72" s="437"/>
      <c r="F72" s="437"/>
      <c r="G72" s="127"/>
      <c r="H72" s="426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34"/>
      <c r="P72" s="434"/>
      <c r="Q72" s="434"/>
      <c r="R72" s="434"/>
      <c r="S72" s="434"/>
      <c r="T72" s="434"/>
      <c r="U72" s="43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37">
        <v>5.0599999999999996</v>
      </c>
      <c r="E73" s="437"/>
      <c r="F73" s="437"/>
      <c r="G73" s="127"/>
      <c r="H73" s="426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34"/>
      <c r="P73" s="434"/>
      <c r="Q73" s="434"/>
      <c r="R73" s="434"/>
      <c r="S73" s="434"/>
      <c r="T73" s="434"/>
      <c r="U73" s="43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37">
        <v>5.0599999999999996</v>
      </c>
      <c r="E74" s="437"/>
      <c r="F74" s="437"/>
      <c r="G74" s="127"/>
      <c r="H74" s="426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34"/>
      <c r="P74" s="434"/>
      <c r="Q74" s="434"/>
      <c r="R74" s="434"/>
      <c r="S74" s="434"/>
      <c r="T74" s="434"/>
      <c r="U74" s="43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37">
        <v>5.0599999999999996</v>
      </c>
      <c r="E75" s="437"/>
      <c r="F75" s="437"/>
      <c r="G75" s="127"/>
      <c r="H75" s="426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34"/>
      <c r="P75" s="434"/>
      <c r="Q75" s="434"/>
      <c r="R75" s="434"/>
      <c r="S75" s="434"/>
      <c r="T75" s="434"/>
      <c r="U75" s="43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37">
        <v>5.5</v>
      </c>
      <c r="E76" s="437"/>
      <c r="F76" s="437"/>
      <c r="G76" s="127"/>
      <c r="H76" s="426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34"/>
      <c r="P76" s="434"/>
      <c r="Q76" s="434"/>
      <c r="R76" s="434"/>
      <c r="S76" s="434"/>
      <c r="T76" s="434"/>
      <c r="U76" s="43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37">
        <v>5.5</v>
      </c>
      <c r="E77" s="437"/>
      <c r="F77" s="437"/>
      <c r="G77" s="127"/>
      <c r="H77" s="426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34"/>
      <c r="P77" s="434"/>
      <c r="Q77" s="434"/>
      <c r="R77" s="434"/>
      <c r="S77" s="434"/>
      <c r="T77" s="434"/>
      <c r="U77" s="43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37">
        <v>5.5</v>
      </c>
      <c r="E78" s="437"/>
      <c r="F78" s="437"/>
      <c r="G78" s="127"/>
      <c r="H78" s="426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34"/>
      <c r="P78" s="434"/>
      <c r="Q78" s="434"/>
      <c r="R78" s="434"/>
      <c r="S78" s="434"/>
      <c r="T78" s="434"/>
      <c r="U78" s="43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37">
        <v>5.5</v>
      </c>
      <c r="E79" s="437"/>
      <c r="F79" s="437"/>
      <c r="G79" s="127"/>
      <c r="H79" s="426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34"/>
      <c r="P79" s="434"/>
      <c r="Q79" s="434"/>
      <c r="R79" s="434"/>
      <c r="S79" s="434"/>
      <c r="T79" s="434"/>
      <c r="U79" s="43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37">
        <v>5.03</v>
      </c>
      <c r="E80" s="437"/>
      <c r="F80" s="437"/>
      <c r="G80" s="127"/>
      <c r="H80" s="426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34"/>
      <c r="P80" s="434"/>
      <c r="Q80" s="434"/>
      <c r="R80" s="434"/>
      <c r="S80" s="434"/>
      <c r="T80" s="434"/>
      <c r="U80" s="43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37">
        <v>5.03</v>
      </c>
      <c r="E81" s="437"/>
      <c r="F81" s="437"/>
      <c r="G81" s="127"/>
      <c r="H81" s="426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34"/>
      <c r="P81" s="434"/>
      <c r="Q81" s="434"/>
      <c r="R81" s="434"/>
      <c r="S81" s="434"/>
      <c r="T81" s="434"/>
      <c r="U81" s="43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37">
        <v>5.03</v>
      </c>
      <c r="E82" s="437"/>
      <c r="F82" s="437"/>
      <c r="G82" s="127"/>
      <c r="H82" s="426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34"/>
      <c r="P82" s="434"/>
      <c r="Q82" s="434"/>
      <c r="R82" s="434"/>
      <c r="S82" s="434"/>
      <c r="T82" s="434"/>
      <c r="U82" s="43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37">
        <v>5.03</v>
      </c>
      <c r="E83" s="437"/>
      <c r="F83" s="437"/>
      <c r="G83" s="127"/>
      <c r="H83" s="426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34"/>
      <c r="P83" s="434"/>
      <c r="Q83" s="434"/>
      <c r="R83" s="434"/>
      <c r="S83" s="434"/>
      <c r="T83" s="434"/>
      <c r="U83" s="43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37">
        <v>5.03</v>
      </c>
      <c r="E84" s="437"/>
      <c r="F84" s="437"/>
      <c r="G84" s="127"/>
      <c r="H84" s="426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34"/>
      <c r="P84" s="434"/>
      <c r="Q84" s="434"/>
      <c r="R84" s="434"/>
      <c r="S84" s="434"/>
      <c r="T84" s="434"/>
      <c r="U84" s="43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37">
        <v>5.03</v>
      </c>
      <c r="E85" s="437"/>
      <c r="F85" s="437"/>
      <c r="G85" s="127"/>
      <c r="H85" s="426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34"/>
      <c r="P85" s="434"/>
      <c r="Q85" s="434"/>
      <c r="R85" s="434"/>
      <c r="S85" s="434"/>
      <c r="T85" s="434"/>
      <c r="U85" s="434"/>
      <c r="V85" s="131"/>
      <c r="W85" s="132"/>
      <c r="X85" s="131"/>
      <c r="Y85" s="131"/>
      <c r="Z85" s="131"/>
      <c r="AA85" s="131"/>
    </row>
    <row r="86" spans="1:27" ht="20.100000000000001" customHeight="1">
      <c r="A86" s="619" t="s">
        <v>216</v>
      </c>
      <c r="B86" s="619"/>
      <c r="C86" s="435" t="s">
        <v>202</v>
      </c>
      <c r="D86" s="138"/>
      <c r="E86" s="138"/>
      <c r="F86" s="138"/>
      <c r="G86" s="139">
        <f>SUM(G29:G85)</f>
        <v>2281</v>
      </c>
      <c r="H86" s="140">
        <f>SUM(H29:H85)</f>
        <v>11509.43</v>
      </c>
      <c r="I86" s="140">
        <f>SUM(I29:I85)</f>
        <v>44.5</v>
      </c>
      <c r="J86" s="129">
        <f t="array" ref="J86">IF(ISERROR(G86/I86),"",G86/I86)</f>
        <v>51.258426966292134</v>
      </c>
      <c r="K86" s="140">
        <f>SUM(K29:K85)</f>
        <v>65.701098901098902</v>
      </c>
      <c r="L86" s="141"/>
      <c r="M86" s="144">
        <f t="shared" ref="M86:V86" si="17">SUM(M29:M85)</f>
        <v>-14.758791208791207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25" t="s">
        <v>217</v>
      </c>
      <c r="C87" s="125" t="s">
        <v>179</v>
      </c>
      <c r="D87" s="437">
        <v>5.03</v>
      </c>
      <c r="E87" s="437"/>
      <c r="F87" s="437"/>
      <c r="G87" s="127"/>
      <c r="H87" s="426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34"/>
      <c r="P87" s="434"/>
      <c r="Q87" s="434"/>
      <c r="R87" s="434"/>
      <c r="S87" s="434"/>
      <c r="T87" s="434"/>
      <c r="U87" s="43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25" t="s">
        <v>217</v>
      </c>
      <c r="C88" s="125" t="s">
        <v>186</v>
      </c>
      <c r="D88" s="437">
        <v>5.03</v>
      </c>
      <c r="E88" s="437"/>
      <c r="F88" s="437"/>
      <c r="G88" s="127"/>
      <c r="H88" s="426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34"/>
      <c r="P88" s="434"/>
      <c r="Q88" s="434"/>
      <c r="R88" s="434"/>
      <c r="S88" s="434"/>
      <c r="T88" s="434"/>
      <c r="U88" s="43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25" t="s">
        <v>217</v>
      </c>
      <c r="C89" s="125" t="s">
        <v>204</v>
      </c>
      <c r="D89" s="437">
        <v>5.03</v>
      </c>
      <c r="E89" s="437"/>
      <c r="F89" s="437"/>
      <c r="G89" s="127"/>
      <c r="H89" s="426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34"/>
      <c r="P89" s="434"/>
      <c r="Q89" s="434"/>
      <c r="R89" s="434"/>
      <c r="S89" s="434"/>
      <c r="T89" s="434"/>
      <c r="U89" s="43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37">
        <v>5.03</v>
      </c>
      <c r="E90" s="437"/>
      <c r="F90" s="437"/>
      <c r="G90" s="127"/>
      <c r="H90" s="426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34"/>
      <c r="P90" s="434"/>
      <c r="Q90" s="434"/>
      <c r="R90" s="434"/>
      <c r="S90" s="434"/>
      <c r="T90" s="434"/>
      <c r="U90" s="43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37">
        <v>5.03</v>
      </c>
      <c r="E91" s="437"/>
      <c r="F91" s="437"/>
      <c r="G91" s="127"/>
      <c r="H91" s="426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34"/>
      <c r="P91" s="434"/>
      <c r="Q91" s="434"/>
      <c r="R91" s="434"/>
      <c r="S91" s="434"/>
      <c r="T91" s="434"/>
      <c r="U91" s="43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37">
        <v>5.03</v>
      </c>
      <c r="E92" s="437"/>
      <c r="F92" s="437"/>
      <c r="G92" s="127"/>
      <c r="H92" s="426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34"/>
      <c r="P92" s="434"/>
      <c r="Q92" s="434"/>
      <c r="R92" s="434"/>
      <c r="S92" s="434"/>
      <c r="T92" s="434"/>
      <c r="U92" s="43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37">
        <v>5.03</v>
      </c>
      <c r="E93" s="437"/>
      <c r="F93" s="437"/>
      <c r="G93" s="127"/>
      <c r="H93" s="426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34"/>
      <c r="P93" s="434"/>
      <c r="Q93" s="434"/>
      <c r="R93" s="434"/>
      <c r="S93" s="434"/>
      <c r="T93" s="434"/>
      <c r="U93" s="43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37"/>
      <c r="F94" s="437"/>
      <c r="G94" s="127"/>
      <c r="H94" s="426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34"/>
      <c r="P94" s="434"/>
      <c r="Q94" s="434"/>
      <c r="R94" s="434"/>
      <c r="S94" s="434"/>
      <c r="T94" s="434"/>
      <c r="U94" s="43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37">
        <v>5.03</v>
      </c>
      <c r="E95" s="437"/>
      <c r="F95" s="437"/>
      <c r="G95" s="146"/>
      <c r="H95" s="426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34"/>
      <c r="P95" s="434"/>
      <c r="Q95" s="434"/>
      <c r="R95" s="434"/>
      <c r="S95" s="434"/>
      <c r="T95" s="434"/>
      <c r="U95" s="43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37">
        <v>5.03</v>
      </c>
      <c r="E96" s="437"/>
      <c r="F96" s="437"/>
      <c r="G96" s="127"/>
      <c r="H96" s="426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34"/>
      <c r="P96" s="434"/>
      <c r="Q96" s="434"/>
      <c r="R96" s="434"/>
      <c r="S96" s="434"/>
      <c r="T96" s="434"/>
      <c r="U96" s="43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37">
        <v>5.03</v>
      </c>
      <c r="E97" s="437"/>
      <c r="F97" s="437"/>
      <c r="G97" s="127"/>
      <c r="H97" s="426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34"/>
      <c r="P97" s="434"/>
      <c r="Q97" s="434"/>
      <c r="R97" s="434"/>
      <c r="S97" s="434"/>
      <c r="T97" s="434"/>
      <c r="U97" s="43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37">
        <v>5.03</v>
      </c>
      <c r="E98" s="437"/>
      <c r="F98" s="437"/>
      <c r="G98" s="127"/>
      <c r="H98" s="426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34"/>
      <c r="P98" s="434"/>
      <c r="Q98" s="434"/>
      <c r="R98" s="434"/>
      <c r="S98" s="434"/>
      <c r="T98" s="434"/>
      <c r="U98" s="43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37">
        <v>5.03</v>
      </c>
      <c r="E99" s="437"/>
      <c r="F99" s="437"/>
      <c r="G99" s="127"/>
      <c r="H99" s="426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34"/>
      <c r="P99" s="434"/>
      <c r="Q99" s="434"/>
      <c r="R99" s="434"/>
      <c r="S99" s="434"/>
      <c r="T99" s="434"/>
      <c r="U99" s="43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37">
        <v>5.03</v>
      </c>
      <c r="E100" s="437"/>
      <c r="F100" s="437"/>
      <c r="G100" s="127"/>
      <c r="H100" s="426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34"/>
      <c r="P100" s="434"/>
      <c r="Q100" s="434"/>
      <c r="R100" s="434"/>
      <c r="S100" s="434"/>
      <c r="T100" s="434"/>
      <c r="U100" s="43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37">
        <v>5.03</v>
      </c>
      <c r="E101" s="437"/>
      <c r="F101" s="437"/>
      <c r="G101" s="127"/>
      <c r="H101" s="426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34"/>
      <c r="P101" s="434"/>
      <c r="Q101" s="434"/>
      <c r="R101" s="434"/>
      <c r="S101" s="434"/>
      <c r="T101" s="434"/>
      <c r="U101" s="43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37">
        <v>5.03</v>
      </c>
      <c r="E102" s="437"/>
      <c r="F102" s="437"/>
      <c r="G102" s="127"/>
      <c r="H102" s="426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34"/>
      <c r="P102" s="434"/>
      <c r="Q102" s="434"/>
      <c r="R102" s="434"/>
      <c r="S102" s="434"/>
      <c r="T102" s="434"/>
      <c r="U102" s="43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25" t="s">
        <v>222</v>
      </c>
      <c r="C103" s="125" t="s">
        <v>181</v>
      </c>
      <c r="D103" s="437">
        <v>10.199999999999999</v>
      </c>
      <c r="E103" s="437"/>
      <c r="F103" s="437"/>
      <c r="G103" s="127"/>
      <c r="H103" s="426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34"/>
      <c r="P103" s="434"/>
      <c r="Q103" s="434"/>
      <c r="R103" s="434"/>
      <c r="S103" s="434"/>
      <c r="T103" s="434"/>
      <c r="U103" s="43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25" t="s">
        <v>222</v>
      </c>
      <c r="C104" s="125" t="s">
        <v>179</v>
      </c>
      <c r="D104" s="437">
        <v>10.199999999999999</v>
      </c>
      <c r="E104" s="437"/>
      <c r="F104" s="437"/>
      <c r="G104" s="127"/>
      <c r="H104" s="426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34"/>
      <c r="P104" s="434"/>
      <c r="Q104" s="434"/>
      <c r="R104" s="434"/>
      <c r="S104" s="434"/>
      <c r="T104" s="434"/>
      <c r="U104" s="43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25" t="s">
        <v>222</v>
      </c>
      <c r="C105" s="125" t="s">
        <v>221</v>
      </c>
      <c r="D105" s="437">
        <v>10.199999999999999</v>
      </c>
      <c r="E105" s="437"/>
      <c r="F105" s="437"/>
      <c r="G105" s="127"/>
      <c r="H105" s="426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34"/>
      <c r="P105" s="434"/>
      <c r="Q105" s="434"/>
      <c r="R105" s="434"/>
      <c r="S105" s="434"/>
      <c r="T105" s="434"/>
      <c r="U105" s="43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25" t="s">
        <v>222</v>
      </c>
      <c r="C106" s="125" t="s">
        <v>186</v>
      </c>
      <c r="D106" s="437">
        <v>10.199999999999999</v>
      </c>
      <c r="E106" s="437"/>
      <c r="F106" s="437"/>
      <c r="G106" s="127"/>
      <c r="H106" s="426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34"/>
      <c r="P106" s="434"/>
      <c r="Q106" s="434"/>
      <c r="R106" s="434"/>
      <c r="S106" s="434"/>
      <c r="T106" s="434"/>
      <c r="U106" s="43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25" t="s">
        <v>393</v>
      </c>
      <c r="C107" s="177" t="s">
        <v>395</v>
      </c>
      <c r="D107" s="437">
        <v>5</v>
      </c>
      <c r="E107" s="437"/>
      <c r="F107" s="437"/>
      <c r="G107" s="127"/>
      <c r="H107" s="426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34"/>
      <c r="P107" s="434"/>
      <c r="Q107" s="434"/>
      <c r="R107" s="434"/>
      <c r="S107" s="434"/>
      <c r="T107" s="434"/>
      <c r="U107" s="43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25" t="s">
        <v>393</v>
      </c>
      <c r="C108" s="177" t="s">
        <v>402</v>
      </c>
      <c r="D108" s="437">
        <v>5</v>
      </c>
      <c r="E108" s="437"/>
      <c r="F108" s="437"/>
      <c r="G108" s="127"/>
      <c r="H108" s="426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34"/>
      <c r="P108" s="434"/>
      <c r="Q108" s="434"/>
      <c r="R108" s="434"/>
      <c r="S108" s="434"/>
      <c r="T108" s="434"/>
      <c r="U108" s="43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25" t="s">
        <v>404</v>
      </c>
      <c r="C109" s="177" t="s">
        <v>405</v>
      </c>
      <c r="D109" s="437">
        <v>5</v>
      </c>
      <c r="E109" s="437"/>
      <c r="F109" s="437"/>
      <c r="G109" s="127"/>
      <c r="H109" s="426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34"/>
      <c r="P109" s="434"/>
      <c r="Q109" s="434"/>
      <c r="R109" s="434"/>
      <c r="S109" s="434"/>
      <c r="T109" s="434"/>
      <c r="U109" s="43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25" t="s">
        <v>486</v>
      </c>
      <c r="C110" s="177" t="s">
        <v>372</v>
      </c>
      <c r="D110" s="437">
        <v>5</v>
      </c>
      <c r="E110" s="437"/>
      <c r="F110" s="437"/>
      <c r="G110" s="127"/>
      <c r="H110" s="426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34"/>
      <c r="P110" s="434"/>
      <c r="Q110" s="434"/>
      <c r="R110" s="434"/>
      <c r="S110" s="434"/>
      <c r="T110" s="434"/>
      <c r="U110" s="43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25" t="s">
        <v>343</v>
      </c>
      <c r="C111" s="125" t="s">
        <v>345</v>
      </c>
      <c r="D111" s="437">
        <v>5</v>
      </c>
      <c r="E111" s="437"/>
      <c r="F111" s="437"/>
      <c r="G111" s="127"/>
      <c r="H111" s="426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34"/>
      <c r="P111" s="434"/>
      <c r="Q111" s="434"/>
      <c r="R111" s="434"/>
      <c r="S111" s="434"/>
      <c r="T111" s="434"/>
      <c r="U111" s="43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25" t="s">
        <v>343</v>
      </c>
      <c r="C112" s="125" t="s">
        <v>347</v>
      </c>
      <c r="D112" s="437">
        <v>5</v>
      </c>
      <c r="E112" s="437"/>
      <c r="F112" s="437"/>
      <c r="G112" s="127"/>
      <c r="H112" s="426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34"/>
      <c r="P112" s="434"/>
      <c r="Q112" s="434"/>
      <c r="R112" s="434"/>
      <c r="S112" s="434"/>
      <c r="T112" s="434"/>
      <c r="U112" s="43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37">
        <v>5.0599999999999996</v>
      </c>
      <c r="E113" s="437"/>
      <c r="F113" s="437"/>
      <c r="G113" s="127"/>
      <c r="H113" s="426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34"/>
      <c r="P113" s="434"/>
      <c r="Q113" s="434"/>
      <c r="R113" s="434"/>
      <c r="S113" s="434"/>
      <c r="T113" s="434"/>
      <c r="U113" s="43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37">
        <v>5.0599999999999996</v>
      </c>
      <c r="E114" s="437"/>
      <c r="F114" s="437"/>
      <c r="G114" s="127"/>
      <c r="H114" s="426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34"/>
      <c r="P114" s="434"/>
      <c r="Q114" s="434"/>
      <c r="R114" s="434"/>
      <c r="S114" s="434"/>
      <c r="T114" s="434"/>
      <c r="U114" s="43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37">
        <v>5</v>
      </c>
      <c r="E115" s="437"/>
      <c r="F115" s="437"/>
      <c r="G115" s="127"/>
      <c r="H115" s="426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34"/>
      <c r="P115" s="434"/>
      <c r="Q115" s="434"/>
      <c r="R115" s="434"/>
      <c r="S115" s="434"/>
      <c r="T115" s="434"/>
      <c r="U115" s="43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37">
        <v>5</v>
      </c>
      <c r="E116" s="437"/>
      <c r="F116" s="437"/>
      <c r="G116" s="127"/>
      <c r="H116" s="426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34"/>
      <c r="P116" s="434"/>
      <c r="Q116" s="434"/>
      <c r="R116" s="434"/>
      <c r="S116" s="434"/>
      <c r="T116" s="434"/>
      <c r="U116" s="434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37">
        <v>5</v>
      </c>
      <c r="E117" s="437"/>
      <c r="F117" s="437">
        <v>20170402</v>
      </c>
      <c r="G117" s="127">
        <f>90*4+60*2</f>
        <v>480</v>
      </c>
      <c r="H117" s="426">
        <f t="shared" si="19"/>
        <v>2400</v>
      </c>
      <c r="I117" s="128">
        <v>18</v>
      </c>
      <c r="J117" s="128"/>
      <c r="K117" s="130">
        <f t="array" ref="K117">IF(ISERROR(G117/L117),"",G117/L117)</f>
        <v>20</v>
      </c>
      <c r="L117" s="128">
        <v>24</v>
      </c>
      <c r="M117" s="108"/>
      <c r="N117" s="128"/>
      <c r="O117" s="434"/>
      <c r="P117" s="434"/>
      <c r="Q117" s="434"/>
      <c r="R117" s="434"/>
      <c r="S117" s="434"/>
      <c r="T117" s="434"/>
      <c r="U117" s="434"/>
      <c r="V117" s="131"/>
      <c r="W117" s="427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37">
        <v>5.07</v>
      </c>
      <c r="E118" s="437"/>
      <c r="F118" s="437"/>
      <c r="G118" s="127"/>
      <c r="H118" s="426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34"/>
      <c r="P118" s="434"/>
      <c r="Q118" s="434"/>
      <c r="R118" s="434"/>
      <c r="S118" s="434"/>
      <c r="T118" s="434"/>
      <c r="U118" s="43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37">
        <v>5.07</v>
      </c>
      <c r="E119" s="437"/>
      <c r="F119" s="437"/>
      <c r="G119" s="127"/>
      <c r="H119" s="426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34"/>
      <c r="P119" s="434"/>
      <c r="Q119" s="434"/>
      <c r="R119" s="434"/>
      <c r="S119" s="434"/>
      <c r="T119" s="434"/>
      <c r="U119" s="43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37">
        <v>5.0599999999999996</v>
      </c>
      <c r="E120" s="437"/>
      <c r="F120" s="438"/>
      <c r="G120" s="127"/>
      <c r="H120" s="426">
        <f t="shared" si="19"/>
        <v>0</v>
      </c>
      <c r="I120" s="128"/>
      <c r="J120" s="129" t="str">
        <f t="array" ref="J120">IF(ISERROR(G120/I120),"",G120/I120)</f>
        <v/>
      </c>
      <c r="K120" s="426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34"/>
      <c r="P120" s="434"/>
      <c r="Q120" s="434"/>
      <c r="R120" s="434"/>
      <c r="S120" s="434"/>
      <c r="T120" s="434"/>
      <c r="U120" s="43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11" t="s">
        <v>224</v>
      </c>
      <c r="B121" s="612"/>
      <c r="C121" s="435" t="s">
        <v>202</v>
      </c>
      <c r="D121" s="138"/>
      <c r="E121" s="138"/>
      <c r="F121" s="138"/>
      <c r="G121" s="139">
        <f>SUM(G87:G120)</f>
        <v>480</v>
      </c>
      <c r="H121" s="140">
        <f>SUM(H87:H120)</f>
        <v>2400</v>
      </c>
      <c r="I121" s="140">
        <f>SUM(I87:I120)</f>
        <v>18</v>
      </c>
      <c r="J121" s="129">
        <f t="array" ref="J121">IF(ISERROR(G121/I121),"",G121/I121)</f>
        <v>26.666666666666668</v>
      </c>
      <c r="K121" s="140">
        <f>SUM(K87:K120)</f>
        <v>20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20.100000000000001" customHeight="1">
      <c r="A122" s="253">
        <v>30100038</v>
      </c>
      <c r="B122" s="133" t="s">
        <v>225</v>
      </c>
      <c r="C122" s="125" t="s">
        <v>226</v>
      </c>
      <c r="D122" s="437">
        <v>5.03</v>
      </c>
      <c r="E122" s="437"/>
      <c r="F122" s="437">
        <v>20170406</v>
      </c>
      <c r="G122" s="127">
        <f>90*5+47</f>
        <v>497</v>
      </c>
      <c r="H122" s="426">
        <f t="shared" ref="H122:H134" si="28">D122*G122</f>
        <v>2499.9100000000003</v>
      </c>
      <c r="I122" s="128">
        <f>10*2</f>
        <v>20</v>
      </c>
      <c r="J122" s="128">
        <f t="array" ref="J122">IF(ISERROR(G122/I122),"",G122/I122)</f>
        <v>24.85</v>
      </c>
      <c r="K122" s="130">
        <f t="array" ref="K122">IF(ISERROR(G122/L122),"",G122/L122)</f>
        <v>19.88</v>
      </c>
      <c r="L122" s="128">
        <v>25</v>
      </c>
      <c r="M122" s="108">
        <f t="shared" ref="M122:M134" si="29">IF(ISERROR(I122-K122),"",I122-K122)</f>
        <v>0.12000000000000099</v>
      </c>
      <c r="N122" s="128">
        <f t="shared" ref="N122:N134" si="30">SUM(O122:U122)</f>
        <v>0</v>
      </c>
      <c r="O122" s="434"/>
      <c r="P122" s="434"/>
      <c r="Q122" s="434"/>
      <c r="R122" s="434"/>
      <c r="S122" s="434"/>
      <c r="T122" s="434"/>
      <c r="U122" s="434"/>
      <c r="V122" s="131">
        <f t="shared" ref="V122:V134" si="31">SUM(X122:AA122)</f>
        <v>0</v>
      </c>
      <c r="W122" s="427">
        <f t="shared" si="26"/>
        <v>0</v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37">
        <v>5.03</v>
      </c>
      <c r="E123" s="437"/>
      <c r="F123" s="437"/>
      <c r="G123" s="127"/>
      <c r="H123" s="426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34"/>
      <c r="P123" s="434"/>
      <c r="Q123" s="434"/>
      <c r="R123" s="434"/>
      <c r="S123" s="434"/>
      <c r="T123" s="434"/>
      <c r="U123" s="43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37">
        <v>5.04</v>
      </c>
      <c r="E124" s="437"/>
      <c r="F124" s="437"/>
      <c r="G124" s="127"/>
      <c r="H124" s="426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34"/>
      <c r="P124" s="434"/>
      <c r="Q124" s="434"/>
      <c r="R124" s="434"/>
      <c r="S124" s="434"/>
      <c r="T124" s="434"/>
      <c r="U124" s="43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37">
        <v>5.03</v>
      </c>
      <c r="E125" s="437"/>
      <c r="F125" s="437"/>
      <c r="G125" s="127"/>
      <c r="H125" s="426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34"/>
      <c r="P125" s="434"/>
      <c r="Q125" s="434"/>
      <c r="R125" s="434"/>
      <c r="S125" s="434"/>
      <c r="T125" s="434"/>
      <c r="U125" s="43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31" t="s">
        <v>203</v>
      </c>
      <c r="D126" s="437">
        <v>5.03</v>
      </c>
      <c r="E126" s="437"/>
      <c r="F126" s="437"/>
      <c r="G126" s="127"/>
      <c r="H126" s="426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34"/>
      <c r="P126" s="434"/>
      <c r="Q126" s="434"/>
      <c r="R126" s="434"/>
      <c r="S126" s="434"/>
      <c r="T126" s="434"/>
      <c r="U126" s="43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37">
        <v>5.03</v>
      </c>
      <c r="E127" s="437"/>
      <c r="F127" s="437"/>
      <c r="G127" s="127"/>
      <c r="H127" s="426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34"/>
      <c r="P127" s="434"/>
      <c r="Q127" s="434"/>
      <c r="R127" s="434"/>
      <c r="S127" s="434"/>
      <c r="T127" s="434"/>
      <c r="U127" s="43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37">
        <v>5.03</v>
      </c>
      <c r="E128" s="437"/>
      <c r="F128" s="437"/>
      <c r="G128" s="127"/>
      <c r="H128" s="426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34"/>
      <c r="P128" s="434"/>
      <c r="Q128" s="434"/>
      <c r="R128" s="434"/>
      <c r="S128" s="434"/>
      <c r="T128" s="434"/>
      <c r="U128" s="43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31" t="s">
        <v>228</v>
      </c>
      <c r="D129" s="437">
        <v>5.03</v>
      </c>
      <c r="E129" s="437"/>
      <c r="F129" s="437"/>
      <c r="G129" s="127"/>
      <c r="H129" s="426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34"/>
      <c r="P129" s="434"/>
      <c r="Q129" s="434"/>
      <c r="R129" s="434"/>
      <c r="S129" s="434"/>
      <c r="T129" s="434"/>
      <c r="U129" s="43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31" t="s">
        <v>212</v>
      </c>
      <c r="D130" s="437">
        <v>5.03</v>
      </c>
      <c r="E130" s="437"/>
      <c r="F130" s="437"/>
      <c r="G130" s="127"/>
      <c r="H130" s="426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34"/>
      <c r="P130" s="434"/>
      <c r="Q130" s="434"/>
      <c r="R130" s="434"/>
      <c r="S130" s="434"/>
      <c r="T130" s="434"/>
      <c r="U130" s="43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31" t="s">
        <v>203</v>
      </c>
      <c r="D131" s="437">
        <v>5.03</v>
      </c>
      <c r="E131" s="437"/>
      <c r="F131" s="437"/>
      <c r="G131" s="127"/>
      <c r="H131" s="426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34"/>
      <c r="P131" s="434"/>
      <c r="Q131" s="434"/>
      <c r="R131" s="434"/>
      <c r="S131" s="434"/>
      <c r="T131" s="434"/>
      <c r="U131" s="43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31" t="s">
        <v>186</v>
      </c>
      <c r="D132" s="437">
        <v>5.03</v>
      </c>
      <c r="E132" s="437"/>
      <c r="F132" s="437"/>
      <c r="G132" s="127"/>
      <c r="H132" s="426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34"/>
      <c r="P132" s="434"/>
      <c r="Q132" s="434"/>
      <c r="R132" s="434"/>
      <c r="S132" s="434"/>
      <c r="T132" s="434"/>
      <c r="U132" s="43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31" t="s">
        <v>228</v>
      </c>
      <c r="D133" s="437">
        <v>5.03</v>
      </c>
      <c r="E133" s="437"/>
      <c r="F133" s="437"/>
      <c r="G133" s="127"/>
      <c r="H133" s="426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34"/>
      <c r="P133" s="434"/>
      <c r="Q133" s="434"/>
      <c r="R133" s="434"/>
      <c r="S133" s="434"/>
      <c r="T133" s="434"/>
      <c r="U133" s="43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31" t="s">
        <v>199</v>
      </c>
      <c r="D134" s="437">
        <v>5.03</v>
      </c>
      <c r="E134" s="437"/>
      <c r="F134" s="437"/>
      <c r="G134" s="127"/>
      <c r="H134" s="426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34"/>
      <c r="P134" s="434"/>
      <c r="Q134" s="434"/>
      <c r="R134" s="434"/>
      <c r="S134" s="434"/>
      <c r="T134" s="434"/>
      <c r="U134" s="43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37">
        <v>5.0599999999999996</v>
      </c>
      <c r="E135" s="437"/>
      <c r="F135" s="437"/>
      <c r="G135" s="127"/>
      <c r="H135" s="426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34"/>
      <c r="P135" s="434"/>
      <c r="Q135" s="434"/>
      <c r="R135" s="434"/>
      <c r="S135" s="434"/>
      <c r="T135" s="434"/>
      <c r="U135" s="43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37">
        <v>5.0599999999999996</v>
      </c>
      <c r="E136" s="437"/>
      <c r="F136" s="437"/>
      <c r="G136" s="127"/>
      <c r="H136" s="426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34"/>
      <c r="P136" s="434"/>
      <c r="Q136" s="434"/>
      <c r="R136" s="434"/>
      <c r="S136" s="434"/>
      <c r="T136" s="434"/>
      <c r="U136" s="43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11" t="s">
        <v>231</v>
      </c>
      <c r="B137" s="612"/>
      <c r="C137" s="435" t="s">
        <v>202</v>
      </c>
      <c r="D137" s="138"/>
      <c r="E137" s="138"/>
      <c r="F137" s="138"/>
      <c r="G137" s="139">
        <f>SUM(G122:G136)</f>
        <v>497</v>
      </c>
      <c r="H137" s="140">
        <f>SUM(H122:H136)</f>
        <v>2499.9100000000003</v>
      </c>
      <c r="I137" s="140">
        <f>SUM(I122:I136)</f>
        <v>20</v>
      </c>
      <c r="J137" s="129">
        <f t="array" ref="J137">IF(ISERROR(G137/I137),"",G137/I137)</f>
        <v>24.85</v>
      </c>
      <c r="K137" s="140">
        <f>SUM(K122:K136)</f>
        <v>19.88</v>
      </c>
      <c r="L137" s="141"/>
      <c r="M137" s="144">
        <f>SUM(M122:M136)</f>
        <v>0.12000000000000099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37">
        <v>5.04</v>
      </c>
      <c r="E138" s="437"/>
      <c r="F138" s="437"/>
      <c r="G138" s="127"/>
      <c r="H138" s="426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34"/>
      <c r="P138" s="434"/>
      <c r="Q138" s="434"/>
      <c r="R138" s="434"/>
      <c r="S138" s="434"/>
      <c r="T138" s="434"/>
      <c r="U138" s="43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37">
        <v>5.04</v>
      </c>
      <c r="E139" s="437"/>
      <c r="F139" s="437"/>
      <c r="G139" s="127"/>
      <c r="H139" s="426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34"/>
      <c r="P139" s="434"/>
      <c r="Q139" s="434"/>
      <c r="R139" s="434"/>
      <c r="S139" s="434"/>
      <c r="T139" s="434"/>
      <c r="U139" s="43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37">
        <v>5.04</v>
      </c>
      <c r="E140" s="437"/>
      <c r="F140" s="437"/>
      <c r="G140" s="127"/>
      <c r="H140" s="426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34"/>
      <c r="P140" s="434"/>
      <c r="Q140" s="434"/>
      <c r="R140" s="434"/>
      <c r="S140" s="434"/>
      <c r="T140" s="434"/>
      <c r="U140" s="43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37">
        <v>5.04</v>
      </c>
      <c r="E141" s="437"/>
      <c r="F141" s="437"/>
      <c r="G141" s="127"/>
      <c r="H141" s="426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34"/>
      <c r="P141" s="434"/>
      <c r="Q141" s="434"/>
      <c r="R141" s="434"/>
      <c r="S141" s="434"/>
      <c r="T141" s="434"/>
      <c r="U141" s="43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37">
        <v>5.04</v>
      </c>
      <c r="E142" s="437"/>
      <c r="F142" s="437"/>
      <c r="G142" s="127"/>
      <c r="H142" s="426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34"/>
      <c r="P142" s="434"/>
      <c r="Q142" s="434"/>
      <c r="R142" s="434"/>
      <c r="S142" s="434"/>
      <c r="T142" s="434"/>
      <c r="U142" s="43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37">
        <v>5.04</v>
      </c>
      <c r="E143" s="437"/>
      <c r="F143" s="437"/>
      <c r="G143" s="127"/>
      <c r="H143" s="426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34"/>
      <c r="P143" s="434"/>
      <c r="Q143" s="434"/>
      <c r="R143" s="434"/>
      <c r="S143" s="434"/>
      <c r="T143" s="434"/>
      <c r="U143" s="434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37">
        <v>5.04</v>
      </c>
      <c r="E144" s="437"/>
      <c r="F144" s="437">
        <v>20170405</v>
      </c>
      <c r="G144" s="127">
        <f>90+90+72</f>
        <v>252</v>
      </c>
      <c r="H144" s="426">
        <f t="shared" si="32"/>
        <v>1270.08</v>
      </c>
      <c r="I144" s="128">
        <v>15</v>
      </c>
      <c r="J144" s="128"/>
      <c r="K144" s="130">
        <f t="array" ref="K144">IF(ISERROR(G144/L144),"",G144/L144)</f>
        <v>18.666666666666668</v>
      </c>
      <c r="L144" s="128">
        <v>13.5</v>
      </c>
      <c r="M144" s="108"/>
      <c r="N144" s="128"/>
      <c r="O144" s="434"/>
      <c r="P144" s="434"/>
      <c r="Q144" s="434"/>
      <c r="R144" s="434"/>
      <c r="S144" s="434"/>
      <c r="T144" s="434"/>
      <c r="U144" s="434"/>
      <c r="V144" s="131"/>
      <c r="W144" s="427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37">
        <v>5.04</v>
      </c>
      <c r="E145" s="437"/>
      <c r="F145" s="437"/>
      <c r="G145" s="127"/>
      <c r="H145" s="426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34"/>
      <c r="P145" s="434"/>
      <c r="Q145" s="434"/>
      <c r="R145" s="434"/>
      <c r="S145" s="434"/>
      <c r="T145" s="434"/>
      <c r="U145" s="43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37">
        <v>5.04</v>
      </c>
      <c r="E146" s="437"/>
      <c r="F146" s="437"/>
      <c r="G146" s="127"/>
      <c r="H146" s="426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34"/>
      <c r="P146" s="434"/>
      <c r="Q146" s="434"/>
      <c r="R146" s="434"/>
      <c r="S146" s="434"/>
      <c r="T146" s="434"/>
      <c r="U146" s="43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37">
        <v>5.04</v>
      </c>
      <c r="E147" s="437"/>
      <c r="F147" s="437"/>
      <c r="G147" s="127"/>
      <c r="H147" s="426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34"/>
      <c r="P147" s="434"/>
      <c r="Q147" s="434"/>
      <c r="R147" s="434"/>
      <c r="S147" s="434"/>
      <c r="T147" s="434"/>
      <c r="U147" s="43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11" t="s">
        <v>234</v>
      </c>
      <c r="B148" s="612"/>
      <c r="C148" s="435" t="s">
        <v>202</v>
      </c>
      <c r="D148" s="138"/>
      <c r="E148" s="138"/>
      <c r="F148" s="138"/>
      <c r="G148" s="139">
        <f>SUM(G138:G147)</f>
        <v>252</v>
      </c>
      <c r="H148" s="140">
        <f>SUM(H138:H147)</f>
        <v>1270.08</v>
      </c>
      <c r="I148" s="140">
        <f>SUM(I138:I147)</f>
        <v>15</v>
      </c>
      <c r="J148" s="129">
        <f t="array" ref="J148">IF(ISERROR(G148/I148),"",G148/I148)</f>
        <v>16.8</v>
      </c>
      <c r="K148" s="140">
        <f>SUM(K138:K147)</f>
        <v>18.666666666666668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32"/>
      <c r="D149" s="437">
        <v>3.65</v>
      </c>
      <c r="E149" s="437"/>
      <c r="F149" s="438"/>
      <c r="G149" s="127"/>
      <c r="H149" s="426">
        <f t="shared" ref="H149:H162" si="40">D149*G149</f>
        <v>0</v>
      </c>
      <c r="I149" s="128"/>
      <c r="J149" s="129" t="str">
        <f t="array" ref="J149">IF(ISERROR(G149/I149),"",G149/I149)</f>
        <v/>
      </c>
      <c r="K149" s="426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34"/>
      <c r="P149" s="434"/>
      <c r="Q149" s="434"/>
      <c r="R149" s="434"/>
      <c r="S149" s="434"/>
      <c r="T149" s="434"/>
      <c r="U149" s="43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s="305" customFormat="1" ht="20.100000000000001" customHeight="1">
      <c r="A150" s="253">
        <v>30700014</v>
      </c>
      <c r="B150" s="137" t="s">
        <v>236</v>
      </c>
      <c r="C150" s="432"/>
      <c r="D150" s="437">
        <v>6.58</v>
      </c>
      <c r="E150" s="437"/>
      <c r="F150" s="437">
        <v>20170402</v>
      </c>
      <c r="G150" s="127">
        <v>12</v>
      </c>
      <c r="H150" s="426">
        <f t="shared" si="40"/>
        <v>78.960000000000008</v>
      </c>
      <c r="I150" s="128">
        <v>2.5</v>
      </c>
      <c r="J150" s="128">
        <f t="array" ref="J150">IF(ISERROR(G150/I150),"",G150/I150)</f>
        <v>4.8</v>
      </c>
      <c r="K150" s="130">
        <f t="array" ref="K150">IF(ISERROR(G150/L150),"",G150/L150)</f>
        <v>2.4</v>
      </c>
      <c r="L150" s="128">
        <v>5</v>
      </c>
      <c r="M150" s="108">
        <f>IF(ISERROR(I150-K150),"",I150-K150)</f>
        <v>0.10000000000000009</v>
      </c>
      <c r="N150" s="128">
        <f>SUM(O150:U150)</f>
        <v>0</v>
      </c>
      <c r="O150" s="434"/>
      <c r="P150" s="434"/>
      <c r="Q150" s="434"/>
      <c r="R150" s="434"/>
      <c r="S150" s="434"/>
      <c r="T150" s="434"/>
      <c r="U150" s="434"/>
      <c r="V150" s="131">
        <f>SUM(X150:AA150)</f>
        <v>0</v>
      </c>
      <c r="W150" s="427">
        <f t="shared" si="39"/>
        <v>0</v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432"/>
      <c r="D151" s="437">
        <v>7.8</v>
      </c>
      <c r="E151" s="437"/>
      <c r="F151" s="437">
        <v>20170402</v>
      </c>
      <c r="G151" s="127">
        <f>32*7+21+32+20</f>
        <v>297</v>
      </c>
      <c r="H151" s="426">
        <f t="shared" si="40"/>
        <v>2316.6</v>
      </c>
      <c r="I151" s="128">
        <v>60</v>
      </c>
      <c r="J151" s="128">
        <f t="array" ref="J151">IF(ISERROR(G151/I151),"",G151/I151)</f>
        <v>4.95</v>
      </c>
      <c r="K151" s="130">
        <f t="array" ref="K151">IF(ISERROR(G151/L151),"",G151/L151)</f>
        <v>64.565217391304358</v>
      </c>
      <c r="L151" s="128">
        <v>4.5999999999999996</v>
      </c>
      <c r="M151" s="108">
        <f>IF(ISERROR(I151-K151),"",I151-K151)</f>
        <v>-4.5652173913043583</v>
      </c>
      <c r="N151" s="128">
        <f>SUM(O151:U151)</f>
        <v>0</v>
      </c>
      <c r="O151" s="434"/>
      <c r="P151" s="434"/>
      <c r="Q151" s="434"/>
      <c r="R151" s="434"/>
      <c r="S151" s="434"/>
      <c r="T151" s="434"/>
      <c r="U151" s="434"/>
      <c r="V151" s="131">
        <f>SUM(X151:AA151)</f>
        <v>0</v>
      </c>
      <c r="W151" s="427">
        <f t="shared" si="39"/>
        <v>0</v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32"/>
      <c r="D152" s="437">
        <v>4.4000000000000004</v>
      </c>
      <c r="E152" s="437"/>
      <c r="F152" s="437">
        <v>20170402</v>
      </c>
      <c r="G152" s="127">
        <v>51</v>
      </c>
      <c r="H152" s="426">
        <f t="shared" si="40"/>
        <v>224.4</v>
      </c>
      <c r="I152" s="128">
        <v>9</v>
      </c>
      <c r="J152" s="128">
        <f t="array" ref="J152">IF(ISERROR(G152/I152),"",G152/I152)</f>
        <v>5.666666666666667</v>
      </c>
      <c r="K152" s="130">
        <f t="array" ref="K152">IF(ISERROR(G152/L152),"",G152/L152)</f>
        <v>8.793103448275863</v>
      </c>
      <c r="L152" s="128">
        <v>5.8</v>
      </c>
      <c r="M152" s="108">
        <f>IF(ISERROR(I152-K152),"",I152-K152)</f>
        <v>0.20689655172413701</v>
      </c>
      <c r="N152" s="128">
        <f>SUM(O152:U152)</f>
        <v>0</v>
      </c>
      <c r="O152" s="434"/>
      <c r="P152" s="434"/>
      <c r="Q152" s="434"/>
      <c r="R152" s="434"/>
      <c r="S152" s="434"/>
      <c r="T152" s="434"/>
      <c r="U152" s="434"/>
      <c r="V152" s="131">
        <f>SUM(X152:AA152)</f>
        <v>0</v>
      </c>
      <c r="W152" s="427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37"/>
      <c r="E153" s="437"/>
      <c r="F153" s="437"/>
      <c r="G153" s="127"/>
      <c r="H153" s="426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34"/>
      <c r="P153" s="434"/>
      <c r="Q153" s="434"/>
      <c r="R153" s="434"/>
      <c r="S153" s="434"/>
      <c r="T153" s="434"/>
      <c r="U153" s="43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32" t="s">
        <v>239</v>
      </c>
      <c r="C154" s="432" t="s">
        <v>179</v>
      </c>
      <c r="D154" s="437">
        <v>6.04</v>
      </c>
      <c r="E154" s="437"/>
      <c r="F154" s="437"/>
      <c r="G154" s="127"/>
      <c r="H154" s="426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34"/>
      <c r="P154" s="434"/>
      <c r="Q154" s="434"/>
      <c r="R154" s="434"/>
      <c r="S154" s="434"/>
      <c r="T154" s="434"/>
      <c r="U154" s="43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32" t="s">
        <v>239</v>
      </c>
      <c r="C155" s="432" t="s">
        <v>186</v>
      </c>
      <c r="D155" s="437">
        <v>6.04</v>
      </c>
      <c r="E155" s="437"/>
      <c r="F155" s="437"/>
      <c r="G155" s="127"/>
      <c r="H155" s="426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34"/>
      <c r="P155" s="434"/>
      <c r="Q155" s="434"/>
      <c r="R155" s="434"/>
      <c r="S155" s="434"/>
      <c r="T155" s="434"/>
      <c r="U155" s="43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32" t="s">
        <v>440</v>
      </c>
      <c r="C156" s="432" t="s">
        <v>179</v>
      </c>
      <c r="D156" s="437">
        <v>6</v>
      </c>
      <c r="E156" s="437"/>
      <c r="F156" s="437"/>
      <c r="G156" s="127"/>
      <c r="H156" s="426">
        <f t="shared" si="40"/>
        <v>0</v>
      </c>
      <c r="I156" s="128"/>
      <c r="J156" s="129"/>
      <c r="K156" s="130"/>
      <c r="L156" s="128"/>
      <c r="M156" s="108"/>
      <c r="N156" s="129"/>
      <c r="O156" s="434"/>
      <c r="P156" s="434"/>
      <c r="Q156" s="434"/>
      <c r="R156" s="434"/>
      <c r="S156" s="434"/>
      <c r="T156" s="434"/>
      <c r="U156" s="43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32" t="s">
        <v>440</v>
      </c>
      <c r="C157" s="432" t="s">
        <v>60</v>
      </c>
      <c r="D157" s="437">
        <v>6</v>
      </c>
      <c r="E157" s="437"/>
      <c r="F157" s="437"/>
      <c r="G157" s="127"/>
      <c r="H157" s="426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34"/>
      <c r="P157" s="434"/>
      <c r="Q157" s="434"/>
      <c r="R157" s="434"/>
      <c r="S157" s="434"/>
      <c r="T157" s="434"/>
      <c r="U157" s="43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25" t="s">
        <v>240</v>
      </c>
      <c r="C158" s="125"/>
      <c r="D158" s="437">
        <v>7.3</v>
      </c>
      <c r="E158" s="437"/>
      <c r="F158" s="437"/>
      <c r="G158" s="127"/>
      <c r="H158" s="426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34"/>
      <c r="P158" s="434"/>
      <c r="Q158" s="434"/>
      <c r="R158" s="434"/>
      <c r="S158" s="434"/>
      <c r="T158" s="434"/>
      <c r="U158" s="43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29+54*24</f>
        <v>1325</v>
      </c>
      <c r="H159" s="378">
        <f t="shared" si="40"/>
        <v>12402</v>
      </c>
      <c r="I159" s="379">
        <f>1*8</f>
        <v>8</v>
      </c>
      <c r="J159" s="379">
        <f t="array" ref="J159">IF(ISERROR(G159/I159),"",G159/I159)</f>
        <v>165.625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25" t="s">
        <v>242</v>
      </c>
      <c r="C160" s="125"/>
      <c r="D160" s="437">
        <v>4.5</v>
      </c>
      <c r="E160" s="437"/>
      <c r="F160" s="437"/>
      <c r="G160" s="127"/>
      <c r="H160" s="426">
        <f t="shared" si="40"/>
        <v>0</v>
      </c>
      <c r="I160" s="128"/>
      <c r="J160" s="129"/>
      <c r="K160" s="130"/>
      <c r="L160" s="128"/>
      <c r="M160" s="108"/>
      <c r="N160" s="129"/>
      <c r="O160" s="434"/>
      <c r="P160" s="434"/>
      <c r="Q160" s="434"/>
      <c r="R160" s="434"/>
      <c r="S160" s="434"/>
      <c r="T160" s="434"/>
      <c r="U160" s="43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25" t="s">
        <v>243</v>
      </c>
      <c r="C161" s="125"/>
      <c r="D161" s="437">
        <v>4.5</v>
      </c>
      <c r="E161" s="437"/>
      <c r="F161" s="437"/>
      <c r="G161" s="127"/>
      <c r="H161" s="426">
        <f t="shared" si="40"/>
        <v>0</v>
      </c>
      <c r="I161" s="128"/>
      <c r="J161" s="129"/>
      <c r="K161" s="130"/>
      <c r="L161" s="128"/>
      <c r="M161" s="108"/>
      <c r="N161" s="129"/>
      <c r="O161" s="434"/>
      <c r="P161" s="434"/>
      <c r="Q161" s="434"/>
      <c r="R161" s="434"/>
      <c r="S161" s="434"/>
      <c r="T161" s="434"/>
      <c r="U161" s="43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37">
        <v>5.03</v>
      </c>
      <c r="E162" s="437"/>
      <c r="F162" s="437"/>
      <c r="G162" s="127"/>
      <c r="H162" s="426">
        <f t="shared" si="40"/>
        <v>0</v>
      </c>
      <c r="I162" s="128"/>
      <c r="J162" s="129"/>
      <c r="K162" s="130"/>
      <c r="L162" s="128"/>
      <c r="M162" s="108"/>
      <c r="N162" s="129"/>
      <c r="O162" s="434"/>
      <c r="P162" s="434"/>
      <c r="Q162" s="434"/>
      <c r="R162" s="434"/>
      <c r="S162" s="434"/>
      <c r="T162" s="434"/>
      <c r="U162" s="434"/>
      <c r="V162" s="131"/>
      <c r="W162" s="132"/>
      <c r="X162" s="131"/>
      <c r="Y162" s="131"/>
      <c r="Z162" s="131"/>
      <c r="AA162" s="131"/>
    </row>
    <row r="163" spans="1:27" ht="20.100000000000001" customHeight="1">
      <c r="A163" s="611" t="s">
        <v>244</v>
      </c>
      <c r="B163" s="612"/>
      <c r="C163" s="435" t="s">
        <v>202</v>
      </c>
      <c r="D163" s="138"/>
      <c r="E163" s="138"/>
      <c r="F163" s="138"/>
      <c r="G163" s="139">
        <f>SUM(G149:G161)</f>
        <v>1685</v>
      </c>
      <c r="H163" s="140">
        <f>SUM(H149:H159)</f>
        <v>15021.96</v>
      </c>
      <c r="I163" s="140">
        <f>SUM(I149:I161)</f>
        <v>79.5</v>
      </c>
      <c r="J163" s="129">
        <f t="array" ref="J163">IF(ISERROR(G163/I163),"",G163/I163)</f>
        <v>21.19496855345912</v>
      </c>
      <c r="K163" s="140">
        <f>SUM(K149:K159)</f>
        <v>75.758320839580222</v>
      </c>
      <c r="L163" s="141"/>
      <c r="M163" s="144">
        <f t="shared" ref="M163:V163" si="41">SUM(M149:M159)</f>
        <v>-4.2583208395802217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13" t="s">
        <v>246</v>
      </c>
      <c r="B164" s="614"/>
      <c r="C164" s="614"/>
      <c r="D164" s="614"/>
      <c r="E164" s="614"/>
      <c r="F164" s="615"/>
      <c r="G164" s="147">
        <f>SUM(G28,G86,G121,G137,G148,G163)</f>
        <v>6806</v>
      </c>
      <c r="H164" s="147">
        <f>SUM(H28,H86,H121,H137,H148,H163)</f>
        <v>40830.839999999997</v>
      </c>
      <c r="I164" s="147">
        <f>SUM(I28,I86,I121,I137,I148,I163)</f>
        <v>271</v>
      </c>
      <c r="J164" s="148">
        <f t="array" ref="J164">IF(ISERROR(G164/I164),"",G164/I164)</f>
        <v>25.11439114391144</v>
      </c>
      <c r="K164" s="147">
        <f>SUM(K28,K86,K121,K137,K148,K163)</f>
        <v>284.7955600915563</v>
      </c>
      <c r="L164" s="148">
        <f>IF(ISERROR(G164/K164),"",G164/K164)</f>
        <v>23.897844467139873</v>
      </c>
      <c r="M164" s="147">
        <f t="shared" ref="M164:AA164" si="42">SUM(M28,M86,M121,M137,M148,M163)</f>
        <v>-9.6865857325819551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6" t="s">
        <v>471</v>
      </c>
      <c r="B165" s="428" t="s">
        <v>247</v>
      </c>
      <c r="C165" s="599" t="s">
        <v>248</v>
      </c>
      <c r="D165" s="600"/>
      <c r="E165" s="670" t="s">
        <v>249</v>
      </c>
      <c r="F165" s="670"/>
      <c r="G165" s="577" t="s">
        <v>250</v>
      </c>
      <c r="H165" s="577"/>
      <c r="I165" s="607" t="s">
        <v>251</v>
      </c>
      <c r="J165" s="607"/>
      <c r="K165" s="607" t="s">
        <v>252</v>
      </c>
      <c r="L165" s="607"/>
      <c r="M165" s="607" t="s">
        <v>253</v>
      </c>
      <c r="N165" s="607"/>
      <c r="O165" s="607" t="s">
        <v>254</v>
      </c>
      <c r="P165" s="577" t="s">
        <v>255</v>
      </c>
      <c r="Q165" s="577"/>
      <c r="R165" s="577" t="s">
        <v>252</v>
      </c>
      <c r="S165" s="577"/>
      <c r="T165" s="577" t="s">
        <v>256</v>
      </c>
      <c r="U165" s="577"/>
      <c r="V165" s="577" t="s">
        <v>257</v>
      </c>
      <c r="W165" s="577"/>
      <c r="X165" s="577" t="s">
        <v>252</v>
      </c>
      <c r="Y165" s="577"/>
      <c r="Z165" s="577" t="s">
        <v>256</v>
      </c>
      <c r="AA165" s="577"/>
    </row>
    <row r="166" spans="1:27" ht="20.100000000000001" customHeight="1">
      <c r="A166" s="617"/>
      <c r="B166" s="428" t="s">
        <v>258</v>
      </c>
      <c r="C166" s="599">
        <v>1</v>
      </c>
      <c r="D166" s="600"/>
      <c r="E166" s="670">
        <f>C166*11</f>
        <v>11</v>
      </c>
      <c r="F166" s="670"/>
      <c r="G166" s="577">
        <v>1</v>
      </c>
      <c r="H166" s="577"/>
      <c r="I166" s="610">
        <f>G166*11</f>
        <v>11</v>
      </c>
      <c r="J166" s="610"/>
      <c r="K166" s="610">
        <f>E166-I166</f>
        <v>0</v>
      </c>
      <c r="L166" s="610"/>
      <c r="M166" s="608">
        <f>IF(ISERROR(K166/E166),"",K166/E166)</f>
        <v>0</v>
      </c>
      <c r="N166" s="608"/>
      <c r="O166" s="607"/>
      <c r="P166" s="577" t="s">
        <v>201</v>
      </c>
      <c r="Q166" s="577"/>
      <c r="R166" s="606">
        <f>SUM(O28:U28)</f>
        <v>0</v>
      </c>
      <c r="S166" s="606"/>
      <c r="T166" s="601" t="str">
        <f t="array" ref="T166">IF(ISERROR(R166/R173),"",R166/R173)</f>
        <v/>
      </c>
      <c r="U166" s="601"/>
      <c r="V166" s="577" t="s">
        <v>259</v>
      </c>
      <c r="W166" s="577"/>
      <c r="X166" s="604">
        <f>SUM(P27,P85,P120,P136,P147,P161)</f>
        <v>0</v>
      </c>
      <c r="Y166" s="604"/>
      <c r="Z166" s="601" t="str">
        <f t="array" ref="Z166">IF(ISERROR(X166/X173),"",X166/X173)</f>
        <v/>
      </c>
      <c r="AA166" s="601"/>
    </row>
    <row r="167" spans="1:27" ht="20.100000000000001" customHeight="1">
      <c r="A167" s="617"/>
      <c r="B167" s="428" t="s">
        <v>260</v>
      </c>
      <c r="C167" s="599">
        <v>1</v>
      </c>
      <c r="D167" s="600"/>
      <c r="E167" s="670">
        <f>C167*11</f>
        <v>11</v>
      </c>
      <c r="F167" s="670"/>
      <c r="G167" s="577">
        <v>1</v>
      </c>
      <c r="H167" s="577"/>
      <c r="I167" s="610">
        <f>G167*11</f>
        <v>11</v>
      </c>
      <c r="J167" s="610"/>
      <c r="K167" s="610">
        <f>E167-I167</f>
        <v>0</v>
      </c>
      <c r="L167" s="610"/>
      <c r="M167" s="608">
        <f>IF(ISERROR(K167/E167),"",K167/E167)</f>
        <v>0</v>
      </c>
      <c r="N167" s="608"/>
      <c r="O167" s="607"/>
      <c r="P167" s="577" t="s">
        <v>216</v>
      </c>
      <c r="Q167" s="577"/>
      <c r="R167" s="606">
        <f>SUM(O86:U86)</f>
        <v>0</v>
      </c>
      <c r="S167" s="606"/>
      <c r="T167" s="601" t="str">
        <f>IF(ISERROR(R167/R173),"",R167/R173)</f>
        <v/>
      </c>
      <c r="U167" s="601"/>
      <c r="V167" s="577" t="s">
        <v>261</v>
      </c>
      <c r="W167" s="577"/>
      <c r="X167" s="604">
        <f>SUM(P28,P86,P121,P137,P148,P163)</f>
        <v>0</v>
      </c>
      <c r="Y167" s="604"/>
      <c r="Z167" s="601" t="str">
        <f>IF(ISERROR(X167/X173),"",X167/X173)</f>
        <v/>
      </c>
      <c r="AA167" s="601"/>
    </row>
    <row r="168" spans="1:27" ht="20.100000000000001" customHeight="1">
      <c r="A168" s="617"/>
      <c r="B168" s="428" t="s">
        <v>262</v>
      </c>
      <c r="C168" s="599">
        <v>1</v>
      </c>
      <c r="D168" s="600"/>
      <c r="E168" s="670">
        <f>C168*8</f>
        <v>8</v>
      </c>
      <c r="F168" s="670"/>
      <c r="G168" s="577">
        <v>1</v>
      </c>
      <c r="H168" s="577"/>
      <c r="I168" s="610">
        <f>G168*8</f>
        <v>8</v>
      </c>
      <c r="J168" s="610"/>
      <c r="K168" s="610">
        <f>E168-I168</f>
        <v>0</v>
      </c>
      <c r="L168" s="610"/>
      <c r="M168" s="608">
        <f>IF(ISERROR(K168/E168),"",K168/E168)</f>
        <v>0</v>
      </c>
      <c r="N168" s="608"/>
      <c r="O168" s="607"/>
      <c r="P168" s="577" t="s">
        <v>224</v>
      </c>
      <c r="Q168" s="577"/>
      <c r="R168" s="606">
        <f>SUM(O121:U121)</f>
        <v>0</v>
      </c>
      <c r="S168" s="606"/>
      <c r="T168" s="601" t="str">
        <f>IF(ISERROR(R168/R173),"",R168/R173)</f>
        <v/>
      </c>
      <c r="U168" s="601"/>
      <c r="V168" s="577" t="s">
        <v>263</v>
      </c>
      <c r="W168" s="577"/>
      <c r="X168" s="604">
        <f>SUM(P29,P87,P122,P138,P149,P164)</f>
        <v>0</v>
      </c>
      <c r="Y168" s="604"/>
      <c r="Z168" s="601" t="str">
        <f>IF(ISERROR(X168/X173),"",X168/X173)</f>
        <v/>
      </c>
      <c r="AA168" s="601"/>
    </row>
    <row r="169" spans="1:27" ht="20.100000000000001" customHeight="1">
      <c r="A169" s="617"/>
      <c r="B169" s="428" t="s">
        <v>264</v>
      </c>
      <c r="C169" s="599">
        <v>1</v>
      </c>
      <c r="D169" s="600"/>
      <c r="E169" s="670">
        <f>C169*11</f>
        <v>11</v>
      </c>
      <c r="F169" s="670"/>
      <c r="G169" s="577">
        <v>1</v>
      </c>
      <c r="H169" s="577"/>
      <c r="I169" s="610">
        <f>G169*11</f>
        <v>11</v>
      </c>
      <c r="J169" s="610"/>
      <c r="K169" s="610">
        <f>E169-I169</f>
        <v>0</v>
      </c>
      <c r="L169" s="610"/>
      <c r="M169" s="608">
        <f>IF(ISERROR(K169/E169),"",K169/E169)</f>
        <v>0</v>
      </c>
      <c r="N169" s="608"/>
      <c r="O169" s="607"/>
      <c r="P169" s="577" t="s">
        <v>231</v>
      </c>
      <c r="Q169" s="577"/>
      <c r="R169" s="606">
        <f>SUM(O137:U137)</f>
        <v>0</v>
      </c>
      <c r="S169" s="606"/>
      <c r="T169" s="601" t="str">
        <f>IF(ISERROR(R169/R173),"",R169/R173)</f>
        <v/>
      </c>
      <c r="U169" s="601"/>
      <c r="V169" s="577" t="s">
        <v>265</v>
      </c>
      <c r="W169" s="577"/>
      <c r="X169" s="604">
        <f>SUM(P31,P88,P123,P139,P150,P165)</f>
        <v>0</v>
      </c>
      <c r="Y169" s="604"/>
      <c r="Z169" s="601" t="str">
        <f>IF(ISERROR(X169/X173),"",X169/X173)</f>
        <v/>
      </c>
      <c r="AA169" s="601"/>
    </row>
    <row r="170" spans="1:27" ht="20.100000000000001" customHeight="1">
      <c r="A170" s="618"/>
      <c r="B170" s="428" t="s">
        <v>266</v>
      </c>
      <c r="C170" s="609">
        <f>SUM(C166:D169)</f>
        <v>4</v>
      </c>
      <c r="D170" s="583"/>
      <c r="E170" s="670">
        <f>SUM(E166:F169)</f>
        <v>41</v>
      </c>
      <c r="F170" s="670"/>
      <c r="G170" s="577">
        <f>SUM(G166:H169)</f>
        <v>4</v>
      </c>
      <c r="H170" s="577"/>
      <c r="I170" s="610">
        <f>SUM(I166:J169)</f>
        <v>41</v>
      </c>
      <c r="J170" s="610"/>
      <c r="K170" s="610">
        <f>SUM(K166:L169)</f>
        <v>0</v>
      </c>
      <c r="L170" s="610"/>
      <c r="M170" s="608">
        <f>IF(ISERROR(K170/E170),"",K170/E170)</f>
        <v>0</v>
      </c>
      <c r="N170" s="608"/>
      <c r="O170" s="607"/>
      <c r="P170" s="577" t="s">
        <v>234</v>
      </c>
      <c r="Q170" s="577"/>
      <c r="R170" s="606">
        <f>SUM(O148:U148)</f>
        <v>0</v>
      </c>
      <c r="S170" s="606"/>
      <c r="T170" s="601" t="str">
        <f>IF(ISERROR(R170/R173),"",R170/R173)</f>
        <v/>
      </c>
      <c r="U170" s="601"/>
      <c r="V170" s="577" t="s">
        <v>267</v>
      </c>
      <c r="W170" s="577"/>
      <c r="X170" s="604">
        <f>SUM(P32,P89,P124,P140,P151,P166)</f>
        <v>0</v>
      </c>
      <c r="Y170" s="604"/>
      <c r="Z170" s="601" t="str">
        <f>IF(ISERROR(X170/X173),"",X170/X173)</f>
        <v/>
      </c>
      <c r="AA170" s="601"/>
    </row>
    <row r="171" spans="1:27" ht="20.100000000000001" customHeight="1">
      <c r="A171" s="261" t="s">
        <v>472</v>
      </c>
      <c r="B171" s="428">
        <f>G164</f>
        <v>6806</v>
      </c>
      <c r="C171" s="587" t="s">
        <v>269</v>
      </c>
      <c r="D171" s="586"/>
      <c r="E171" s="669">
        <f>H164</f>
        <v>40830.839999999997</v>
      </c>
      <c r="F171" s="669"/>
      <c r="G171" s="577" t="s">
        <v>270</v>
      </c>
      <c r="H171" s="577"/>
      <c r="I171" s="605">
        <f>L164</f>
        <v>23.897844467139873</v>
      </c>
      <c r="J171" s="605"/>
      <c r="K171" s="607" t="s">
        <v>271</v>
      </c>
      <c r="L171" s="607"/>
      <c r="M171" s="605">
        <f>J164</f>
        <v>25.11439114391144</v>
      </c>
      <c r="N171" s="605"/>
      <c r="O171" s="607"/>
      <c r="P171" s="577" t="s">
        <v>244</v>
      </c>
      <c r="Q171" s="577"/>
      <c r="R171" s="606">
        <f>SUM(O163:U163)</f>
        <v>0</v>
      </c>
      <c r="S171" s="606"/>
      <c r="T171" s="601" t="str">
        <f>IF(ISERROR(R171/R173),"",R171/R173)</f>
        <v/>
      </c>
      <c r="U171" s="601"/>
      <c r="V171" s="577" t="s">
        <v>272</v>
      </c>
      <c r="W171" s="577"/>
      <c r="X171" s="604">
        <f>SUM(P33,P90,P125,P141,P152,P167)</f>
        <v>0</v>
      </c>
      <c r="Y171" s="604"/>
      <c r="Z171" s="601" t="str">
        <f>IF(ISERROR(X171/X173),"",X171/X173)</f>
        <v/>
      </c>
      <c r="AA171" s="601"/>
    </row>
    <row r="172" spans="1:27" ht="20.100000000000001" customHeight="1">
      <c r="A172" s="262" t="s">
        <v>473</v>
      </c>
      <c r="B172" s="428">
        <f>I164+C170</f>
        <v>275</v>
      </c>
      <c r="C172" s="584" t="s">
        <v>251</v>
      </c>
      <c r="D172" s="585"/>
      <c r="E172" s="669">
        <f>K164+I170</f>
        <v>325.7955600915563</v>
      </c>
      <c r="F172" s="669"/>
      <c r="G172" s="577" t="s">
        <v>274</v>
      </c>
      <c r="H172" s="577"/>
      <c r="I172" s="605">
        <f>B172-E172</f>
        <v>-50.795560091556297</v>
      </c>
      <c r="J172" s="605"/>
      <c r="K172" s="607" t="s">
        <v>275</v>
      </c>
      <c r="L172" s="607"/>
      <c r="M172" s="608">
        <f>IF(ISERROR(I172/E172),"",I172/E172)</f>
        <v>-0.15591237669807881</v>
      </c>
      <c r="N172" s="608"/>
      <c r="O172" s="607"/>
      <c r="P172" s="577" t="s">
        <v>245</v>
      </c>
      <c r="Q172" s="577"/>
      <c r="R172" s="606"/>
      <c r="S172" s="606"/>
      <c r="T172" s="601" t="str">
        <f>IF(ISERROR(R172/R173),"",R172/R173)</f>
        <v/>
      </c>
      <c r="U172" s="601"/>
      <c r="V172" s="577" t="s">
        <v>264</v>
      </c>
      <c r="W172" s="577"/>
      <c r="X172" s="604"/>
      <c r="Y172" s="604"/>
      <c r="Z172" s="601" t="str">
        <f>IF(ISERROR(X172/X173),"",X172/X173)</f>
        <v/>
      </c>
      <c r="AA172" s="601"/>
    </row>
    <row r="173" spans="1:27" ht="20.100000000000001" customHeight="1">
      <c r="A173" s="262" t="s">
        <v>474</v>
      </c>
      <c r="B173" s="428">
        <f>N164</f>
        <v>0</v>
      </c>
      <c r="C173" s="584" t="s">
        <v>277</v>
      </c>
      <c r="D173" s="585"/>
      <c r="E173" s="669">
        <f>IF(ISERROR(B173/B172),"",B173/B172)</f>
        <v>0</v>
      </c>
      <c r="F173" s="669"/>
      <c r="G173" s="577" t="s">
        <v>278</v>
      </c>
      <c r="H173" s="577"/>
      <c r="I173" s="607">
        <f>V164</f>
        <v>0</v>
      </c>
      <c r="J173" s="607"/>
      <c r="K173" s="607" t="s">
        <v>279</v>
      </c>
      <c r="L173" s="607"/>
      <c r="M173" s="608">
        <f t="array" ref="M173">IF(ISERROR(I173/B171),"",I173/B171)</f>
        <v>0</v>
      </c>
      <c r="N173" s="608"/>
      <c r="O173" s="607"/>
      <c r="P173" s="577" t="s">
        <v>266</v>
      </c>
      <c r="Q173" s="577"/>
      <c r="R173" s="606">
        <f>SUM(R166:S172)</f>
        <v>0</v>
      </c>
      <c r="S173" s="606"/>
      <c r="T173" s="601"/>
      <c r="U173" s="601"/>
      <c r="V173" s="577" t="s">
        <v>266</v>
      </c>
      <c r="W173" s="577"/>
      <c r="X173" s="604">
        <f>SUM(X166:Y172)</f>
        <v>0</v>
      </c>
      <c r="Y173" s="604"/>
      <c r="Z173" s="601"/>
      <c r="AA173" s="60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27" t="s">
        <v>475</v>
      </c>
      <c r="B175" s="630" t="s">
        <v>280</v>
      </c>
      <c r="C175" s="630" t="s">
        <v>281</v>
      </c>
      <c r="D175" s="630" t="s">
        <v>282</v>
      </c>
      <c r="E175" s="624" t="s">
        <v>283</v>
      </c>
      <c r="F175" s="624" t="s">
        <v>284</v>
      </c>
      <c r="G175" s="607" t="s">
        <v>285</v>
      </c>
      <c r="H175" s="607"/>
      <c r="I175" s="630" t="s">
        <v>286</v>
      </c>
      <c r="J175" s="636" t="s">
        <v>271</v>
      </c>
      <c r="K175" s="639" t="s">
        <v>287</v>
      </c>
      <c r="L175" s="630" t="s">
        <v>270</v>
      </c>
      <c r="M175" s="620" t="s">
        <v>288</v>
      </c>
      <c r="N175" s="622" t="s">
        <v>252</v>
      </c>
      <c r="O175" s="607" t="s">
        <v>289</v>
      </c>
      <c r="P175" s="607"/>
      <c r="Q175" s="607"/>
      <c r="R175" s="607"/>
      <c r="S175" s="607"/>
      <c r="T175" s="607"/>
      <c r="U175" s="607"/>
      <c r="V175" s="607" t="s">
        <v>290</v>
      </c>
      <c r="W175" s="622" t="s">
        <v>291</v>
      </c>
      <c r="X175" s="607" t="s">
        <v>292</v>
      </c>
      <c r="Y175" s="607"/>
      <c r="Z175" s="607"/>
      <c r="AA175" s="607"/>
    </row>
    <row r="176" spans="1:27" ht="21.95" hidden="1" customHeight="1">
      <c r="A176" s="628"/>
      <c r="B176" s="631"/>
      <c r="C176" s="631"/>
      <c r="D176" s="631"/>
      <c r="E176" s="625"/>
      <c r="F176" s="625"/>
      <c r="G176" s="607"/>
      <c r="H176" s="607"/>
      <c r="I176" s="631"/>
      <c r="J176" s="637"/>
      <c r="K176" s="640"/>
      <c r="L176" s="631"/>
      <c r="M176" s="621"/>
      <c r="N176" s="622"/>
      <c r="O176" s="607" t="s">
        <v>259</v>
      </c>
      <c r="P176" s="607" t="s">
        <v>261</v>
      </c>
      <c r="Q176" s="607" t="s">
        <v>263</v>
      </c>
      <c r="R176" s="623" t="s">
        <v>265</v>
      </c>
      <c r="S176" s="577" t="s">
        <v>267</v>
      </c>
      <c r="T176" s="607" t="s">
        <v>272</v>
      </c>
      <c r="U176" s="607" t="s">
        <v>264</v>
      </c>
      <c r="V176" s="607"/>
      <c r="W176" s="622"/>
      <c r="X176" s="607" t="s">
        <v>293</v>
      </c>
      <c r="Y176" s="607" t="s">
        <v>294</v>
      </c>
      <c r="Z176" s="607" t="s">
        <v>295</v>
      </c>
      <c r="AA176" s="607" t="s">
        <v>264</v>
      </c>
    </row>
    <row r="177" spans="1:27" ht="21.95" hidden="1" customHeight="1">
      <c r="A177" s="629"/>
      <c r="B177" s="632"/>
      <c r="C177" s="632"/>
      <c r="D177" s="632"/>
      <c r="E177" s="626"/>
      <c r="F177" s="626"/>
      <c r="G177" s="302" t="s">
        <v>296</v>
      </c>
      <c r="H177" s="432" t="s">
        <v>297</v>
      </c>
      <c r="I177" s="632"/>
      <c r="J177" s="638"/>
      <c r="K177" s="641"/>
      <c r="L177" s="632"/>
      <c r="M177" s="621"/>
      <c r="N177" s="622"/>
      <c r="O177" s="607"/>
      <c r="P177" s="607"/>
      <c r="Q177" s="607"/>
      <c r="R177" s="623"/>
      <c r="S177" s="577"/>
      <c r="T177" s="607"/>
      <c r="U177" s="607"/>
      <c r="V177" s="607"/>
      <c r="W177" s="622"/>
      <c r="X177" s="607"/>
      <c r="Y177" s="607"/>
      <c r="Z177" s="607"/>
      <c r="AA177" s="607"/>
    </row>
    <row r="178" spans="1:27" ht="20.100000000000001" hidden="1" customHeight="1">
      <c r="A178" s="253">
        <v>30100030</v>
      </c>
      <c r="B178" s="425" t="s">
        <v>178</v>
      </c>
      <c r="C178" s="125" t="s">
        <v>179</v>
      </c>
      <c r="D178" s="437">
        <v>5.03</v>
      </c>
      <c r="E178" s="437"/>
      <c r="F178" s="437"/>
      <c r="G178" s="146"/>
      <c r="H178" s="426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34"/>
      <c r="P178" s="434"/>
      <c r="Q178" s="434"/>
      <c r="R178" s="434"/>
      <c r="S178" s="434"/>
      <c r="T178" s="434"/>
      <c r="U178" s="43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37">
        <v>5.03</v>
      </c>
      <c r="E179" s="437"/>
      <c r="F179" s="437"/>
      <c r="G179" s="127"/>
      <c r="H179" s="426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34"/>
      <c r="P179" s="434"/>
      <c r="Q179" s="434"/>
      <c r="R179" s="434"/>
      <c r="S179" s="434"/>
      <c r="T179" s="434"/>
      <c r="U179" s="43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37">
        <v>5.03</v>
      </c>
      <c r="E180" s="437"/>
      <c r="F180" s="437"/>
      <c r="G180" s="127"/>
      <c r="H180" s="426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34"/>
      <c r="P180" s="434"/>
      <c r="Q180" s="434"/>
      <c r="R180" s="434"/>
      <c r="S180" s="434"/>
      <c r="T180" s="434"/>
      <c r="U180" s="43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37">
        <v>5.03</v>
      </c>
      <c r="E181" s="437"/>
      <c r="F181" s="437"/>
      <c r="G181" s="127"/>
      <c r="H181" s="426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34"/>
      <c r="P181" s="434"/>
      <c r="Q181" s="434"/>
      <c r="R181" s="434"/>
      <c r="S181" s="434"/>
      <c r="T181" s="434"/>
      <c r="U181" s="43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37">
        <v>5.03</v>
      </c>
      <c r="E182" s="437"/>
      <c r="F182" s="437"/>
      <c r="G182" s="127"/>
      <c r="H182" s="426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34"/>
      <c r="P182" s="434"/>
      <c r="Q182" s="434"/>
      <c r="R182" s="434"/>
      <c r="S182" s="434"/>
      <c r="T182" s="434"/>
      <c r="U182" s="43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37">
        <v>5.04</v>
      </c>
      <c r="E183" s="437"/>
      <c r="F183" s="366"/>
      <c r="G183" s="134"/>
      <c r="H183" s="426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34"/>
      <c r="P183" s="434"/>
      <c r="Q183" s="434"/>
      <c r="R183" s="434"/>
      <c r="S183" s="434"/>
      <c r="T183" s="434"/>
      <c r="U183" s="43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37">
        <v>5.03</v>
      </c>
      <c r="E184" s="437"/>
      <c r="F184" s="437"/>
      <c r="G184" s="127"/>
      <c r="H184" s="426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34"/>
      <c r="P184" s="434"/>
      <c r="Q184" s="434"/>
      <c r="R184" s="434"/>
      <c r="S184" s="434"/>
      <c r="T184" s="434"/>
      <c r="U184" s="43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37">
        <v>5.03</v>
      </c>
      <c r="E185" s="437"/>
      <c r="F185" s="437"/>
      <c r="G185" s="127"/>
      <c r="H185" s="426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34"/>
      <c r="P185" s="434"/>
      <c r="Q185" s="434"/>
      <c r="R185" s="434"/>
      <c r="S185" s="434"/>
      <c r="T185" s="434"/>
      <c r="U185" s="43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37">
        <v>5.04</v>
      </c>
      <c r="E186" s="437"/>
      <c r="F186" s="367"/>
      <c r="G186" s="127"/>
      <c r="H186" s="426">
        <f t="shared" si="43"/>
        <v>0</v>
      </c>
      <c r="I186" s="426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34"/>
      <c r="P186" s="434"/>
      <c r="Q186" s="434"/>
      <c r="R186" s="434"/>
      <c r="S186" s="434"/>
      <c r="T186" s="434"/>
      <c r="U186" s="43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37">
        <v>5.04</v>
      </c>
      <c r="E187" s="437"/>
      <c r="F187" s="367"/>
      <c r="G187" s="127"/>
      <c r="H187" s="426">
        <f t="shared" si="43"/>
        <v>0</v>
      </c>
      <c r="I187" s="426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34"/>
      <c r="P187" s="434"/>
      <c r="Q187" s="434"/>
      <c r="R187" s="434"/>
      <c r="S187" s="434"/>
      <c r="T187" s="434"/>
      <c r="U187" s="43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37"/>
      <c r="E188" s="437"/>
      <c r="F188" s="437"/>
      <c r="G188" s="127"/>
      <c r="H188" s="426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34"/>
      <c r="P188" s="434"/>
      <c r="Q188" s="434"/>
      <c r="R188" s="434"/>
      <c r="S188" s="434"/>
      <c r="T188" s="434"/>
      <c r="U188" s="43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37"/>
      <c r="E189" s="437"/>
      <c r="F189" s="437"/>
      <c r="G189" s="127"/>
      <c r="H189" s="426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34"/>
      <c r="P189" s="434"/>
      <c r="Q189" s="434"/>
      <c r="R189" s="434"/>
      <c r="S189" s="434"/>
      <c r="T189" s="434"/>
      <c r="U189" s="43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37">
        <v>5.0599999999999996</v>
      </c>
      <c r="E190" s="437"/>
      <c r="F190" s="437"/>
      <c r="G190" s="127"/>
      <c r="H190" s="426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34"/>
      <c r="P190" s="434"/>
      <c r="Q190" s="434"/>
      <c r="R190" s="434"/>
      <c r="S190" s="434"/>
      <c r="T190" s="434"/>
      <c r="U190" s="43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37">
        <v>5.09</v>
      </c>
      <c r="E191" s="437"/>
      <c r="F191" s="437"/>
      <c r="G191" s="127"/>
      <c r="H191" s="426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34"/>
      <c r="P191" s="434"/>
      <c r="Q191" s="434"/>
      <c r="R191" s="434"/>
      <c r="S191" s="434"/>
      <c r="T191" s="434"/>
      <c r="U191" s="43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37">
        <v>5.09</v>
      </c>
      <c r="E192" s="437"/>
      <c r="F192" s="437"/>
      <c r="G192" s="127"/>
      <c r="H192" s="426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34"/>
      <c r="P192" s="434"/>
      <c r="Q192" s="434"/>
      <c r="R192" s="434"/>
      <c r="S192" s="434"/>
      <c r="T192" s="434"/>
      <c r="U192" s="43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32" t="s">
        <v>190</v>
      </c>
      <c r="D193" s="437">
        <v>4.8</v>
      </c>
      <c r="E193" s="437"/>
      <c r="F193" s="437"/>
      <c r="G193" s="127"/>
      <c r="H193" s="426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34"/>
      <c r="P193" s="434"/>
      <c r="Q193" s="434"/>
      <c r="R193" s="434"/>
      <c r="S193" s="434"/>
      <c r="T193" s="434"/>
      <c r="U193" s="43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32" t="s">
        <v>187</v>
      </c>
      <c r="D194" s="437">
        <v>4.8</v>
      </c>
      <c r="E194" s="437"/>
      <c r="F194" s="437"/>
      <c r="G194" s="127"/>
      <c r="H194" s="426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34"/>
      <c r="P194" s="434"/>
      <c r="Q194" s="434"/>
      <c r="R194" s="434"/>
      <c r="S194" s="434"/>
      <c r="T194" s="434"/>
      <c r="U194" s="43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32" t="s">
        <v>179</v>
      </c>
      <c r="D195" s="437">
        <v>4.8</v>
      </c>
      <c r="E195" s="437"/>
      <c r="F195" s="437"/>
      <c r="G195" s="127"/>
      <c r="H195" s="426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34"/>
      <c r="P195" s="434"/>
      <c r="Q195" s="434"/>
      <c r="R195" s="434"/>
      <c r="S195" s="434"/>
      <c r="T195" s="434"/>
      <c r="U195" s="43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32" t="s">
        <v>199</v>
      </c>
      <c r="D196" s="437">
        <v>4.8</v>
      </c>
      <c r="E196" s="437"/>
      <c r="F196" s="437"/>
      <c r="G196" s="127"/>
      <c r="H196" s="426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34"/>
      <c r="P196" s="434"/>
      <c r="Q196" s="434"/>
      <c r="R196" s="434"/>
      <c r="S196" s="434"/>
      <c r="T196" s="434"/>
      <c r="U196" s="43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37">
        <v>4.99</v>
      </c>
      <c r="E197" s="437"/>
      <c r="F197" s="437"/>
      <c r="G197" s="127"/>
      <c r="H197" s="426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34"/>
      <c r="P197" s="434"/>
      <c r="Q197" s="434"/>
      <c r="R197" s="434"/>
      <c r="S197" s="434"/>
      <c r="T197" s="434"/>
      <c r="U197" s="43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37">
        <v>4.99</v>
      </c>
      <c r="E198" s="437"/>
      <c r="F198" s="437"/>
      <c r="G198" s="127"/>
      <c r="H198" s="426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34"/>
      <c r="P198" s="434"/>
      <c r="Q198" s="434"/>
      <c r="R198" s="434"/>
      <c r="S198" s="434"/>
      <c r="T198" s="434"/>
      <c r="U198" s="43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11" t="s">
        <v>201</v>
      </c>
      <c r="B199" s="612"/>
      <c r="C199" s="435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25" t="s">
        <v>206</v>
      </c>
      <c r="C200" s="125" t="s">
        <v>199</v>
      </c>
      <c r="D200" s="437">
        <v>5.03</v>
      </c>
      <c r="E200" s="437"/>
      <c r="F200" s="437"/>
      <c r="G200" s="127"/>
      <c r="H200" s="426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30"/>
      <c r="P200" s="430"/>
      <c r="Q200" s="430"/>
      <c r="R200" s="430"/>
      <c r="S200" s="430"/>
      <c r="T200" s="430"/>
      <c r="U200" s="430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25" t="s">
        <v>425</v>
      </c>
      <c r="C201" s="177" t="s">
        <v>427</v>
      </c>
      <c r="D201" s="437">
        <v>5.03</v>
      </c>
      <c r="E201" s="437"/>
      <c r="F201" s="437"/>
      <c r="G201" s="127"/>
      <c r="H201" s="426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30"/>
      <c r="P201" s="430"/>
      <c r="Q201" s="430"/>
      <c r="R201" s="430"/>
      <c r="S201" s="430"/>
      <c r="T201" s="430"/>
      <c r="U201" s="430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25" t="s">
        <v>206</v>
      </c>
      <c r="C202" s="125" t="s">
        <v>186</v>
      </c>
      <c r="D202" s="437">
        <v>5.03</v>
      </c>
      <c r="E202" s="437"/>
      <c r="F202" s="437"/>
      <c r="G202" s="127"/>
      <c r="H202" s="426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30"/>
      <c r="P202" s="430"/>
      <c r="Q202" s="430"/>
      <c r="R202" s="430"/>
      <c r="S202" s="430"/>
      <c r="T202" s="430"/>
      <c r="U202" s="430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25" t="s">
        <v>206</v>
      </c>
      <c r="C203" s="125" t="s">
        <v>203</v>
      </c>
      <c r="D203" s="437">
        <v>5.03</v>
      </c>
      <c r="E203" s="437"/>
      <c r="F203" s="437"/>
      <c r="G203" s="127"/>
      <c r="H203" s="426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30"/>
      <c r="P203" s="430"/>
      <c r="Q203" s="430"/>
      <c r="R203" s="430"/>
      <c r="S203" s="430"/>
      <c r="T203" s="430"/>
      <c r="U203" s="430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25" t="s">
        <v>206</v>
      </c>
      <c r="C204" s="125" t="s">
        <v>207</v>
      </c>
      <c r="D204" s="437">
        <v>5.03</v>
      </c>
      <c r="E204" s="437"/>
      <c r="F204" s="437"/>
      <c r="G204" s="127"/>
      <c r="H204" s="426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30"/>
      <c r="P204" s="430"/>
      <c r="Q204" s="430"/>
      <c r="R204" s="430"/>
      <c r="S204" s="430"/>
      <c r="T204" s="430"/>
      <c r="U204" s="430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25" t="s">
        <v>414</v>
      </c>
      <c r="C205" s="177" t="s">
        <v>415</v>
      </c>
      <c r="D205" s="437">
        <v>5.03</v>
      </c>
      <c r="E205" s="437"/>
      <c r="F205" s="437"/>
      <c r="G205" s="127"/>
      <c r="H205" s="426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30"/>
      <c r="P205" s="430"/>
      <c r="Q205" s="430"/>
      <c r="R205" s="430"/>
      <c r="S205" s="430"/>
      <c r="T205" s="430"/>
      <c r="U205" s="430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25" t="s">
        <v>414</v>
      </c>
      <c r="C206" s="177" t="s">
        <v>416</v>
      </c>
      <c r="D206" s="437">
        <v>5.03</v>
      </c>
      <c r="E206" s="437"/>
      <c r="F206" s="437"/>
      <c r="G206" s="127"/>
      <c r="H206" s="426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30"/>
      <c r="P206" s="430"/>
      <c r="Q206" s="430"/>
      <c r="R206" s="430"/>
      <c r="S206" s="430"/>
      <c r="T206" s="430"/>
      <c r="U206" s="430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25" t="s">
        <v>414</v>
      </c>
      <c r="C207" s="177" t="s">
        <v>61</v>
      </c>
      <c r="D207" s="437">
        <v>5.03</v>
      </c>
      <c r="E207" s="437"/>
      <c r="F207" s="437"/>
      <c r="G207" s="127"/>
      <c r="H207" s="426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30"/>
      <c r="P207" s="430"/>
      <c r="Q207" s="430"/>
      <c r="R207" s="430"/>
      <c r="S207" s="430"/>
      <c r="T207" s="430"/>
      <c r="U207" s="430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25" t="s">
        <v>208</v>
      </c>
      <c r="C208" s="125" t="s">
        <v>179</v>
      </c>
      <c r="D208" s="437">
        <v>5.08</v>
      </c>
      <c r="E208" s="437"/>
      <c r="F208" s="437"/>
      <c r="G208" s="127"/>
      <c r="H208" s="426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30"/>
      <c r="P208" s="430"/>
      <c r="Q208" s="430"/>
      <c r="R208" s="430"/>
      <c r="S208" s="430"/>
      <c r="T208" s="430"/>
      <c r="U208" s="430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25" t="s">
        <v>208</v>
      </c>
      <c r="C209" s="125" t="s">
        <v>204</v>
      </c>
      <c r="D209" s="437">
        <v>5.08</v>
      </c>
      <c r="E209" s="437"/>
      <c r="F209" s="437"/>
      <c r="G209" s="127"/>
      <c r="H209" s="426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30"/>
      <c r="P209" s="430"/>
      <c r="Q209" s="430"/>
      <c r="R209" s="430"/>
      <c r="S209" s="430"/>
      <c r="T209" s="430"/>
      <c r="U209" s="430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25" t="s">
        <v>208</v>
      </c>
      <c r="C210" s="125" t="s">
        <v>205</v>
      </c>
      <c r="D210" s="437">
        <v>5.08</v>
      </c>
      <c r="E210" s="437"/>
      <c r="F210" s="437"/>
      <c r="G210" s="127"/>
      <c r="H210" s="426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30"/>
      <c r="P210" s="430"/>
      <c r="Q210" s="430"/>
      <c r="R210" s="430"/>
      <c r="S210" s="430"/>
      <c r="T210" s="430"/>
      <c r="U210" s="430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25" t="s">
        <v>208</v>
      </c>
      <c r="C211" s="125" t="s">
        <v>186</v>
      </c>
      <c r="D211" s="437">
        <v>5.08</v>
      </c>
      <c r="E211" s="437"/>
      <c r="F211" s="437"/>
      <c r="G211" s="127"/>
      <c r="H211" s="426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30"/>
      <c r="P211" s="430"/>
      <c r="Q211" s="430"/>
      <c r="R211" s="430"/>
      <c r="S211" s="430"/>
      <c r="T211" s="430"/>
      <c r="U211" s="430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25" t="s">
        <v>208</v>
      </c>
      <c r="C212" s="125" t="s">
        <v>203</v>
      </c>
      <c r="D212" s="437">
        <v>5.08</v>
      </c>
      <c r="E212" s="437"/>
      <c r="F212" s="437"/>
      <c r="G212" s="127"/>
      <c r="H212" s="426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30"/>
      <c r="P212" s="430"/>
      <c r="Q212" s="430"/>
      <c r="R212" s="430"/>
      <c r="S212" s="430"/>
      <c r="T212" s="430"/>
      <c r="U212" s="430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25" t="s">
        <v>208</v>
      </c>
      <c r="C213" s="125" t="s">
        <v>199</v>
      </c>
      <c r="D213" s="437">
        <v>5.08</v>
      </c>
      <c r="E213" s="437"/>
      <c r="F213" s="437"/>
      <c r="G213" s="127"/>
      <c r="H213" s="426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34"/>
      <c r="P213" s="434"/>
      <c r="Q213" s="434"/>
      <c r="R213" s="434"/>
      <c r="S213" s="434"/>
      <c r="T213" s="434"/>
      <c r="U213" s="43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25" t="s">
        <v>208</v>
      </c>
      <c r="C214" s="125" t="s">
        <v>187</v>
      </c>
      <c r="D214" s="437">
        <v>5.08</v>
      </c>
      <c r="E214" s="437"/>
      <c r="F214" s="437"/>
      <c r="G214" s="127"/>
      <c r="H214" s="426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30"/>
      <c r="P214" s="430"/>
      <c r="Q214" s="430"/>
      <c r="R214" s="430"/>
      <c r="S214" s="430"/>
      <c r="T214" s="430"/>
      <c r="U214" s="430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25" t="s">
        <v>208</v>
      </c>
      <c r="C215" s="125" t="s">
        <v>207</v>
      </c>
      <c r="D215" s="437">
        <v>5.08</v>
      </c>
      <c r="E215" s="437"/>
      <c r="F215" s="437"/>
      <c r="G215" s="127"/>
      <c r="H215" s="426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34"/>
      <c r="P215" s="434"/>
      <c r="Q215" s="434"/>
      <c r="R215" s="434"/>
      <c r="S215" s="434"/>
      <c r="T215" s="434"/>
      <c r="U215" s="43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25" t="s">
        <v>209</v>
      </c>
      <c r="C216" s="125" t="s">
        <v>194</v>
      </c>
      <c r="D216" s="437">
        <v>5.03</v>
      </c>
      <c r="E216" s="437"/>
      <c r="F216" s="437"/>
      <c r="G216" s="127"/>
      <c r="H216" s="426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30"/>
      <c r="P216" s="430"/>
      <c r="Q216" s="430"/>
      <c r="R216" s="430"/>
      <c r="S216" s="430"/>
      <c r="T216" s="430"/>
      <c r="U216" s="430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25" t="s">
        <v>209</v>
      </c>
      <c r="C217" s="125" t="s">
        <v>179</v>
      </c>
      <c r="D217" s="437">
        <v>5.03</v>
      </c>
      <c r="E217" s="437"/>
      <c r="F217" s="437"/>
      <c r="G217" s="127"/>
      <c r="H217" s="426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30"/>
      <c r="P217" s="430"/>
      <c r="Q217" s="430"/>
      <c r="R217" s="430"/>
      <c r="S217" s="430"/>
      <c r="T217" s="430"/>
      <c r="U217" s="430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25" t="s">
        <v>209</v>
      </c>
      <c r="C218" s="125" t="s">
        <v>195</v>
      </c>
      <c r="D218" s="437">
        <v>5.03</v>
      </c>
      <c r="E218" s="437"/>
      <c r="F218" s="437"/>
      <c r="G218" s="127"/>
      <c r="H218" s="426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30"/>
      <c r="P218" s="430"/>
      <c r="Q218" s="430"/>
      <c r="R218" s="430"/>
      <c r="S218" s="430"/>
      <c r="T218" s="430"/>
      <c r="U218" s="430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25" t="s">
        <v>209</v>
      </c>
      <c r="C219" s="125" t="s">
        <v>204</v>
      </c>
      <c r="D219" s="437">
        <v>5.03</v>
      </c>
      <c r="E219" s="437"/>
      <c r="F219" s="437"/>
      <c r="G219" s="127"/>
      <c r="H219" s="426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30"/>
      <c r="P219" s="430"/>
      <c r="Q219" s="430"/>
      <c r="R219" s="430"/>
      <c r="S219" s="430"/>
      <c r="T219" s="430"/>
      <c r="U219" s="430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25" t="s">
        <v>382</v>
      </c>
      <c r="C220" s="177" t="s">
        <v>383</v>
      </c>
      <c r="D220" s="437">
        <v>5.03</v>
      </c>
      <c r="E220" s="437"/>
      <c r="F220" s="437"/>
      <c r="G220" s="127"/>
      <c r="H220" s="426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30"/>
      <c r="P220" s="430"/>
      <c r="Q220" s="430"/>
      <c r="R220" s="430"/>
      <c r="S220" s="430"/>
      <c r="T220" s="430"/>
      <c r="U220" s="430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25" t="s">
        <v>382</v>
      </c>
      <c r="C221" s="177" t="s">
        <v>384</v>
      </c>
      <c r="D221" s="437">
        <v>5.03</v>
      </c>
      <c r="E221" s="437"/>
      <c r="F221" s="437"/>
      <c r="G221" s="127"/>
      <c r="H221" s="426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30"/>
      <c r="P221" s="430"/>
      <c r="Q221" s="430"/>
      <c r="R221" s="430"/>
      <c r="S221" s="430"/>
      <c r="T221" s="430"/>
      <c r="U221" s="430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25" t="s">
        <v>382</v>
      </c>
      <c r="C222" s="177" t="s">
        <v>389</v>
      </c>
      <c r="D222" s="437">
        <v>5.03</v>
      </c>
      <c r="E222" s="437"/>
      <c r="F222" s="437"/>
      <c r="G222" s="127"/>
      <c r="H222" s="426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30"/>
      <c r="P222" s="430"/>
      <c r="Q222" s="430"/>
      <c r="R222" s="430"/>
      <c r="S222" s="430"/>
      <c r="T222" s="430"/>
      <c r="U222" s="430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25" t="s">
        <v>382</v>
      </c>
      <c r="C223" s="177" t="s">
        <v>391</v>
      </c>
      <c r="D223" s="437">
        <v>5.03</v>
      </c>
      <c r="E223" s="437"/>
      <c r="F223" s="437"/>
      <c r="G223" s="127"/>
      <c r="H223" s="426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30"/>
      <c r="P223" s="430"/>
      <c r="Q223" s="430"/>
      <c r="R223" s="430"/>
      <c r="S223" s="430"/>
      <c r="T223" s="430"/>
      <c r="U223" s="430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25" t="s">
        <v>418</v>
      </c>
      <c r="C224" s="177" t="s">
        <v>364</v>
      </c>
      <c r="D224" s="437">
        <v>5.03</v>
      </c>
      <c r="E224" s="437"/>
      <c r="F224" s="437"/>
      <c r="G224" s="127"/>
      <c r="H224" s="426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30"/>
      <c r="P224" s="430"/>
      <c r="Q224" s="430"/>
      <c r="R224" s="430"/>
      <c r="S224" s="430"/>
      <c r="T224" s="430"/>
      <c r="U224" s="430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25" t="s">
        <v>418</v>
      </c>
      <c r="C225" s="177" t="s">
        <v>365</v>
      </c>
      <c r="D225" s="437">
        <v>5.03</v>
      </c>
      <c r="E225" s="437"/>
      <c r="F225" s="437"/>
      <c r="G225" s="127"/>
      <c r="H225" s="426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30"/>
      <c r="P225" s="430"/>
      <c r="Q225" s="430"/>
      <c r="R225" s="430"/>
      <c r="S225" s="430"/>
      <c r="T225" s="430"/>
      <c r="U225" s="430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25" t="s">
        <v>418</v>
      </c>
      <c r="C226" s="177" t="s">
        <v>366</v>
      </c>
      <c r="D226" s="437">
        <v>5.03</v>
      </c>
      <c r="E226" s="437"/>
      <c r="F226" s="437"/>
      <c r="G226" s="127"/>
      <c r="H226" s="426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30"/>
      <c r="P226" s="430"/>
      <c r="Q226" s="430"/>
      <c r="R226" s="430"/>
      <c r="S226" s="430"/>
      <c r="T226" s="430"/>
      <c r="U226" s="430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25" t="s">
        <v>418</v>
      </c>
      <c r="C227" s="177" t="s">
        <v>367</v>
      </c>
      <c r="D227" s="437">
        <v>5.03</v>
      </c>
      <c r="E227" s="437"/>
      <c r="F227" s="437"/>
      <c r="G227" s="127"/>
      <c r="H227" s="426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30"/>
      <c r="P227" s="430"/>
      <c r="Q227" s="430"/>
      <c r="R227" s="430"/>
      <c r="S227" s="430"/>
      <c r="T227" s="430"/>
      <c r="U227" s="430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37">
        <v>5.03</v>
      </c>
      <c r="E228" s="437"/>
      <c r="F228" s="437"/>
      <c r="G228" s="146"/>
      <c r="H228" s="426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34"/>
      <c r="P228" s="434"/>
      <c r="Q228" s="434"/>
      <c r="R228" s="434"/>
      <c r="S228" s="434"/>
      <c r="T228" s="434"/>
      <c r="U228" s="43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37">
        <v>5.03</v>
      </c>
      <c r="E229" s="437"/>
      <c r="F229" s="437"/>
      <c r="G229" s="146"/>
      <c r="H229" s="426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34"/>
      <c r="P229" s="434"/>
      <c r="Q229" s="434"/>
      <c r="R229" s="434"/>
      <c r="S229" s="434"/>
      <c r="T229" s="434"/>
      <c r="U229" s="43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37">
        <v>5.03</v>
      </c>
      <c r="E230" s="437"/>
      <c r="F230" s="437"/>
      <c r="G230" s="146"/>
      <c r="H230" s="426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34"/>
      <c r="P230" s="434"/>
      <c r="Q230" s="434"/>
      <c r="R230" s="434"/>
      <c r="S230" s="434"/>
      <c r="T230" s="434"/>
      <c r="U230" s="43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37">
        <v>5.03</v>
      </c>
      <c r="E231" s="437"/>
      <c r="F231" s="437"/>
      <c r="G231" s="127"/>
      <c r="H231" s="426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34"/>
      <c r="P231" s="434"/>
      <c r="Q231" s="434"/>
      <c r="R231" s="434"/>
      <c r="S231" s="434"/>
      <c r="T231" s="434"/>
      <c r="U231" s="43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37">
        <v>5.03</v>
      </c>
      <c r="E232" s="437"/>
      <c r="F232" s="437"/>
      <c r="G232" s="127"/>
      <c r="H232" s="426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34"/>
      <c r="P232" s="434"/>
      <c r="Q232" s="434"/>
      <c r="R232" s="434"/>
      <c r="S232" s="434"/>
      <c r="T232" s="434"/>
      <c r="U232" s="43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37">
        <v>5.03</v>
      </c>
      <c r="E233" s="437"/>
      <c r="F233" s="437"/>
      <c r="G233" s="127"/>
      <c r="H233" s="426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34"/>
      <c r="P233" s="434"/>
      <c r="Q233" s="434"/>
      <c r="R233" s="434"/>
      <c r="S233" s="434"/>
      <c r="T233" s="434"/>
      <c r="U233" s="43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37">
        <v>5.03</v>
      </c>
      <c r="E234" s="437"/>
      <c r="F234" s="437"/>
      <c r="G234" s="127"/>
      <c r="H234" s="426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34"/>
      <c r="P234" s="434"/>
      <c r="Q234" s="434"/>
      <c r="R234" s="434"/>
      <c r="S234" s="434"/>
      <c r="T234" s="434"/>
      <c r="U234" s="43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37">
        <v>5.03</v>
      </c>
      <c r="E235" s="437"/>
      <c r="F235" s="437"/>
      <c r="G235" s="127"/>
      <c r="H235" s="426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34"/>
      <c r="P235" s="434"/>
      <c r="Q235" s="434"/>
      <c r="R235" s="434"/>
      <c r="S235" s="434"/>
      <c r="T235" s="434"/>
      <c r="U235" s="43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37">
        <v>5.03</v>
      </c>
      <c r="E236" s="437"/>
      <c r="F236" s="437"/>
      <c r="G236" s="127"/>
      <c r="H236" s="426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34"/>
      <c r="P236" s="434"/>
      <c r="Q236" s="434"/>
      <c r="R236" s="434"/>
      <c r="S236" s="434"/>
      <c r="T236" s="434"/>
      <c r="U236" s="43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37">
        <v>5.03</v>
      </c>
      <c r="E237" s="437"/>
      <c r="F237" s="437"/>
      <c r="G237" s="127"/>
      <c r="H237" s="426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34"/>
      <c r="P237" s="434"/>
      <c r="Q237" s="434"/>
      <c r="R237" s="434"/>
      <c r="S237" s="434"/>
      <c r="T237" s="434"/>
      <c r="U237" s="43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37">
        <v>5.03</v>
      </c>
      <c r="E238" s="437"/>
      <c r="F238" s="437"/>
      <c r="G238" s="127"/>
      <c r="H238" s="426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34"/>
      <c r="P238" s="434"/>
      <c r="Q238" s="434"/>
      <c r="R238" s="434"/>
      <c r="S238" s="434"/>
      <c r="T238" s="434"/>
      <c r="U238" s="43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37">
        <v>5</v>
      </c>
      <c r="E239" s="437"/>
      <c r="F239" s="437"/>
      <c r="G239" s="127"/>
      <c r="H239" s="426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34"/>
      <c r="P239" s="434"/>
      <c r="Q239" s="434"/>
      <c r="R239" s="434"/>
      <c r="S239" s="434"/>
      <c r="T239" s="434"/>
      <c r="U239" s="43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37">
        <v>5.03</v>
      </c>
      <c r="E240" s="437"/>
      <c r="F240" s="437"/>
      <c r="G240" s="127"/>
      <c r="H240" s="426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34"/>
      <c r="P240" s="434"/>
      <c r="Q240" s="434"/>
      <c r="R240" s="434"/>
      <c r="S240" s="434"/>
      <c r="T240" s="434"/>
      <c r="U240" s="43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37">
        <v>5.03</v>
      </c>
      <c r="E241" s="437"/>
      <c r="F241" s="437"/>
      <c r="G241" s="127"/>
      <c r="H241" s="426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34"/>
      <c r="P241" s="434"/>
      <c r="Q241" s="434"/>
      <c r="R241" s="434"/>
      <c r="S241" s="434"/>
      <c r="T241" s="434"/>
      <c r="U241" s="43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37"/>
      <c r="E242" s="437"/>
      <c r="F242" s="437"/>
      <c r="G242" s="127"/>
      <c r="H242" s="426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34"/>
      <c r="P242" s="434"/>
      <c r="Q242" s="434"/>
      <c r="R242" s="434"/>
      <c r="S242" s="434"/>
      <c r="T242" s="434"/>
      <c r="U242" s="43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37">
        <v>5.0599999999999996</v>
      </c>
      <c r="E243" s="437"/>
      <c r="F243" s="437"/>
      <c r="G243" s="127"/>
      <c r="H243" s="426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34"/>
      <c r="P243" s="434"/>
      <c r="Q243" s="434"/>
      <c r="R243" s="434"/>
      <c r="S243" s="434"/>
      <c r="T243" s="434"/>
      <c r="U243" s="43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37">
        <v>5.0599999999999996</v>
      </c>
      <c r="E244" s="437"/>
      <c r="F244" s="437"/>
      <c r="G244" s="127"/>
      <c r="H244" s="426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34"/>
      <c r="P244" s="434"/>
      <c r="Q244" s="434"/>
      <c r="R244" s="434"/>
      <c r="S244" s="434"/>
      <c r="T244" s="434"/>
      <c r="U244" s="43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37">
        <v>5.0599999999999996</v>
      </c>
      <c r="E245" s="437"/>
      <c r="F245" s="437"/>
      <c r="G245" s="127"/>
      <c r="H245" s="426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34"/>
      <c r="P245" s="434"/>
      <c r="Q245" s="434"/>
      <c r="R245" s="434"/>
      <c r="S245" s="434"/>
      <c r="T245" s="434"/>
      <c r="U245" s="43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37">
        <v>5.0599999999999996</v>
      </c>
      <c r="E246" s="437"/>
      <c r="F246" s="437"/>
      <c r="G246" s="127"/>
      <c r="H246" s="426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34"/>
      <c r="P246" s="434"/>
      <c r="Q246" s="434"/>
      <c r="R246" s="434"/>
      <c r="S246" s="434"/>
      <c r="T246" s="434"/>
      <c r="U246" s="43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37"/>
      <c r="E247" s="437"/>
      <c r="F247" s="437"/>
      <c r="G247" s="127"/>
      <c r="H247" s="426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34"/>
      <c r="P247" s="434"/>
      <c r="Q247" s="434"/>
      <c r="R247" s="434"/>
      <c r="S247" s="434"/>
      <c r="T247" s="434"/>
      <c r="U247" s="43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37"/>
      <c r="E248" s="437"/>
      <c r="F248" s="437"/>
      <c r="G248" s="127"/>
      <c r="H248" s="426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34"/>
      <c r="P248" s="434"/>
      <c r="Q248" s="434"/>
      <c r="R248" s="434"/>
      <c r="S248" s="434"/>
      <c r="T248" s="434"/>
      <c r="U248" s="43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37"/>
      <c r="E249" s="437"/>
      <c r="F249" s="437"/>
      <c r="G249" s="127"/>
      <c r="H249" s="426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34"/>
      <c r="P249" s="434"/>
      <c r="Q249" s="434"/>
      <c r="R249" s="434"/>
      <c r="S249" s="434"/>
      <c r="T249" s="434"/>
      <c r="U249" s="43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37"/>
      <c r="E250" s="437"/>
      <c r="F250" s="437"/>
      <c r="G250" s="127"/>
      <c r="H250" s="426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34"/>
      <c r="P250" s="434"/>
      <c r="Q250" s="434"/>
      <c r="R250" s="434"/>
      <c r="S250" s="434"/>
      <c r="T250" s="434"/>
      <c r="U250" s="43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37"/>
      <c r="E251" s="437"/>
      <c r="F251" s="437"/>
      <c r="G251" s="127"/>
      <c r="H251" s="426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34"/>
      <c r="P251" s="434"/>
      <c r="Q251" s="434"/>
      <c r="R251" s="434"/>
      <c r="S251" s="434"/>
      <c r="T251" s="434"/>
      <c r="U251" s="43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37"/>
      <c r="E252" s="437"/>
      <c r="F252" s="437"/>
      <c r="G252" s="127"/>
      <c r="H252" s="426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34"/>
      <c r="P252" s="434"/>
      <c r="Q252" s="434"/>
      <c r="R252" s="434"/>
      <c r="S252" s="434"/>
      <c r="T252" s="434"/>
      <c r="U252" s="43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37"/>
      <c r="E253" s="437"/>
      <c r="F253" s="437"/>
      <c r="G253" s="127"/>
      <c r="H253" s="426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34"/>
      <c r="P253" s="434"/>
      <c r="Q253" s="434"/>
      <c r="R253" s="434"/>
      <c r="S253" s="434"/>
      <c r="T253" s="434"/>
      <c r="U253" s="43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37"/>
      <c r="E254" s="437"/>
      <c r="F254" s="437"/>
      <c r="G254" s="127"/>
      <c r="H254" s="426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34"/>
      <c r="P254" s="434"/>
      <c r="Q254" s="434"/>
      <c r="R254" s="434"/>
      <c r="S254" s="434"/>
      <c r="T254" s="434"/>
      <c r="U254" s="43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37"/>
      <c r="E255" s="437"/>
      <c r="F255" s="437"/>
      <c r="G255" s="127"/>
      <c r="H255" s="426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34"/>
      <c r="P255" s="434"/>
      <c r="Q255" s="434"/>
      <c r="R255" s="434"/>
      <c r="S255" s="434"/>
      <c r="T255" s="434"/>
      <c r="U255" s="43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37"/>
      <c r="E256" s="437"/>
      <c r="F256" s="437"/>
      <c r="G256" s="127"/>
      <c r="H256" s="426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34"/>
      <c r="P256" s="434"/>
      <c r="Q256" s="434"/>
      <c r="R256" s="434"/>
      <c r="S256" s="434"/>
      <c r="T256" s="434"/>
      <c r="U256" s="434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9" t="s">
        <v>216</v>
      </c>
      <c r="B257" s="619"/>
      <c r="C257" s="435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25" t="s">
        <v>217</v>
      </c>
      <c r="C258" s="125" t="s">
        <v>179</v>
      </c>
      <c r="D258" s="437">
        <v>5.03</v>
      </c>
      <c r="E258" s="437"/>
      <c r="F258" s="437"/>
      <c r="G258" s="127"/>
      <c r="H258" s="426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34"/>
      <c r="P258" s="434"/>
      <c r="Q258" s="434"/>
      <c r="R258" s="434"/>
      <c r="S258" s="434"/>
      <c r="T258" s="434"/>
      <c r="U258" s="43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25" t="s">
        <v>217</v>
      </c>
      <c r="C259" s="125" t="s">
        <v>186</v>
      </c>
      <c r="D259" s="437">
        <v>5.03</v>
      </c>
      <c r="E259" s="437"/>
      <c r="F259" s="437"/>
      <c r="G259" s="127"/>
      <c r="H259" s="426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34"/>
      <c r="P259" s="434"/>
      <c r="Q259" s="434"/>
      <c r="R259" s="434"/>
      <c r="S259" s="434"/>
      <c r="T259" s="434"/>
      <c r="U259" s="43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25" t="s">
        <v>217</v>
      </c>
      <c r="C260" s="125" t="s">
        <v>204</v>
      </c>
      <c r="D260" s="437">
        <v>5.03</v>
      </c>
      <c r="E260" s="437"/>
      <c r="F260" s="437"/>
      <c r="G260" s="127"/>
      <c r="H260" s="426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34"/>
      <c r="P260" s="434"/>
      <c r="Q260" s="434"/>
      <c r="R260" s="434"/>
      <c r="S260" s="434"/>
      <c r="T260" s="434"/>
      <c r="U260" s="43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37">
        <v>5.03</v>
      </c>
      <c r="E261" s="437"/>
      <c r="F261" s="437"/>
      <c r="G261" s="127"/>
      <c r="H261" s="426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34"/>
      <c r="P261" s="434"/>
      <c r="Q261" s="434"/>
      <c r="R261" s="434"/>
      <c r="S261" s="434"/>
      <c r="T261" s="434"/>
      <c r="U261" s="43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37">
        <v>5.03</v>
      </c>
      <c r="E262" s="437"/>
      <c r="F262" s="437"/>
      <c r="G262" s="127"/>
      <c r="H262" s="426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34"/>
      <c r="P262" s="434"/>
      <c r="Q262" s="434"/>
      <c r="R262" s="434"/>
      <c r="S262" s="434"/>
      <c r="T262" s="434"/>
      <c r="U262" s="43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37">
        <v>5.03</v>
      </c>
      <c r="E263" s="437"/>
      <c r="F263" s="437"/>
      <c r="G263" s="127"/>
      <c r="H263" s="426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34"/>
      <c r="P263" s="434"/>
      <c r="Q263" s="434"/>
      <c r="R263" s="434"/>
      <c r="S263" s="434"/>
      <c r="T263" s="434"/>
      <c r="U263" s="43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37">
        <v>5.03</v>
      </c>
      <c r="E264" s="437"/>
      <c r="F264" s="437"/>
      <c r="G264" s="127"/>
      <c r="H264" s="426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34"/>
      <c r="P264" s="434"/>
      <c r="Q264" s="434"/>
      <c r="R264" s="434"/>
      <c r="S264" s="434"/>
      <c r="T264" s="434"/>
      <c r="U264" s="43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37">
        <v>5.03</v>
      </c>
      <c r="E265" s="437"/>
      <c r="F265" s="437"/>
      <c r="G265" s="127"/>
      <c r="H265" s="426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34"/>
      <c r="P265" s="434"/>
      <c r="Q265" s="434"/>
      <c r="R265" s="434"/>
      <c r="S265" s="434"/>
      <c r="T265" s="434"/>
      <c r="U265" s="43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37">
        <v>5.03</v>
      </c>
      <c r="E266" s="437"/>
      <c r="F266" s="437"/>
      <c r="G266" s="146"/>
      <c r="H266" s="426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34"/>
      <c r="P266" s="434"/>
      <c r="Q266" s="434"/>
      <c r="R266" s="434"/>
      <c r="S266" s="434"/>
      <c r="T266" s="434"/>
      <c r="U266" s="43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37">
        <v>5.03</v>
      </c>
      <c r="E267" s="437"/>
      <c r="F267" s="437"/>
      <c r="G267" s="127"/>
      <c r="H267" s="426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34"/>
      <c r="P267" s="434"/>
      <c r="Q267" s="434"/>
      <c r="R267" s="434"/>
      <c r="S267" s="434"/>
      <c r="T267" s="434"/>
      <c r="U267" s="43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37">
        <v>5.03</v>
      </c>
      <c r="E268" s="437"/>
      <c r="F268" s="437"/>
      <c r="G268" s="127"/>
      <c r="H268" s="426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34"/>
      <c r="P268" s="434"/>
      <c r="Q268" s="434"/>
      <c r="R268" s="434"/>
      <c r="S268" s="434"/>
      <c r="T268" s="434"/>
      <c r="U268" s="43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37">
        <v>5.03</v>
      </c>
      <c r="E269" s="437"/>
      <c r="F269" s="437"/>
      <c r="G269" s="127"/>
      <c r="H269" s="426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34"/>
      <c r="P269" s="434"/>
      <c r="Q269" s="434"/>
      <c r="R269" s="434"/>
      <c r="S269" s="434"/>
      <c r="T269" s="434"/>
      <c r="U269" s="43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37">
        <v>5.03</v>
      </c>
      <c r="E270" s="437"/>
      <c r="F270" s="437"/>
      <c r="G270" s="127"/>
      <c r="H270" s="426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34"/>
      <c r="P270" s="434"/>
      <c r="Q270" s="434"/>
      <c r="R270" s="434"/>
      <c r="S270" s="434"/>
      <c r="T270" s="434"/>
      <c r="U270" s="43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37">
        <v>5.03</v>
      </c>
      <c r="E271" s="437"/>
      <c r="F271" s="437"/>
      <c r="G271" s="127"/>
      <c r="H271" s="426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34"/>
      <c r="P271" s="434"/>
      <c r="Q271" s="434"/>
      <c r="R271" s="434"/>
      <c r="S271" s="434"/>
      <c r="T271" s="434"/>
      <c r="U271" s="43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37">
        <v>5.03</v>
      </c>
      <c r="E272" s="437"/>
      <c r="F272" s="437"/>
      <c r="G272" s="127"/>
      <c r="H272" s="426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34"/>
      <c r="P272" s="434"/>
      <c r="Q272" s="434"/>
      <c r="R272" s="434"/>
      <c r="S272" s="434"/>
      <c r="T272" s="434"/>
      <c r="U272" s="43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37">
        <v>5.03</v>
      </c>
      <c r="E273" s="437"/>
      <c r="F273" s="437"/>
      <c r="G273" s="127"/>
      <c r="H273" s="426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34"/>
      <c r="P273" s="434"/>
      <c r="Q273" s="434"/>
      <c r="R273" s="434"/>
      <c r="S273" s="434"/>
      <c r="T273" s="434"/>
      <c r="U273" s="43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25" t="s">
        <v>222</v>
      </c>
      <c r="C274" s="125" t="s">
        <v>181</v>
      </c>
      <c r="D274" s="437">
        <v>9.36</v>
      </c>
      <c r="E274" s="437"/>
      <c r="F274" s="437"/>
      <c r="G274" s="127"/>
      <c r="H274" s="426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34"/>
      <c r="P274" s="434"/>
      <c r="Q274" s="434"/>
      <c r="R274" s="434"/>
      <c r="S274" s="434"/>
      <c r="T274" s="434"/>
      <c r="U274" s="43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25" t="s">
        <v>222</v>
      </c>
      <c r="C275" s="125" t="s">
        <v>179</v>
      </c>
      <c r="D275" s="437">
        <v>9.36</v>
      </c>
      <c r="E275" s="437"/>
      <c r="F275" s="437"/>
      <c r="G275" s="127"/>
      <c r="H275" s="426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34"/>
      <c r="P275" s="434"/>
      <c r="Q275" s="434"/>
      <c r="R275" s="434"/>
      <c r="S275" s="434"/>
      <c r="T275" s="434"/>
      <c r="U275" s="43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25" t="s">
        <v>222</v>
      </c>
      <c r="C276" s="125" t="s">
        <v>221</v>
      </c>
      <c r="D276" s="437">
        <v>9.36</v>
      </c>
      <c r="E276" s="437"/>
      <c r="F276" s="437"/>
      <c r="G276" s="127"/>
      <c r="H276" s="426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34"/>
      <c r="P276" s="434"/>
      <c r="Q276" s="434"/>
      <c r="R276" s="434"/>
      <c r="S276" s="434"/>
      <c r="T276" s="434"/>
      <c r="U276" s="43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25" t="s">
        <v>222</v>
      </c>
      <c r="C277" s="125" t="s">
        <v>186</v>
      </c>
      <c r="D277" s="437">
        <v>9.36</v>
      </c>
      <c r="E277" s="437"/>
      <c r="F277" s="437"/>
      <c r="G277" s="127"/>
      <c r="H277" s="426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34"/>
      <c r="P277" s="434"/>
      <c r="Q277" s="434"/>
      <c r="R277" s="434"/>
      <c r="S277" s="434"/>
      <c r="T277" s="434"/>
      <c r="U277" s="43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25" t="s">
        <v>393</v>
      </c>
      <c r="C278" s="177" t="s">
        <v>395</v>
      </c>
      <c r="D278" s="437">
        <v>5</v>
      </c>
      <c r="E278" s="437"/>
      <c r="F278" s="437"/>
      <c r="G278" s="127"/>
      <c r="H278" s="426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34"/>
      <c r="P278" s="434"/>
      <c r="Q278" s="434"/>
      <c r="R278" s="434"/>
      <c r="S278" s="434"/>
      <c r="T278" s="434"/>
      <c r="U278" s="43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25" t="s">
        <v>393</v>
      </c>
      <c r="C279" s="177" t="s">
        <v>402</v>
      </c>
      <c r="D279" s="437">
        <v>5</v>
      </c>
      <c r="E279" s="437"/>
      <c r="F279" s="437"/>
      <c r="G279" s="127"/>
      <c r="H279" s="426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34"/>
      <c r="P279" s="434"/>
      <c r="Q279" s="434"/>
      <c r="R279" s="434"/>
      <c r="S279" s="434"/>
      <c r="T279" s="434"/>
      <c r="U279" s="43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25" t="s">
        <v>404</v>
      </c>
      <c r="C280" s="177" t="s">
        <v>405</v>
      </c>
      <c r="D280" s="437">
        <v>5</v>
      </c>
      <c r="E280" s="437"/>
      <c r="F280" s="437"/>
      <c r="G280" s="127"/>
      <c r="H280" s="426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34"/>
      <c r="P280" s="434"/>
      <c r="Q280" s="434"/>
      <c r="R280" s="434"/>
      <c r="S280" s="434"/>
      <c r="T280" s="434"/>
      <c r="U280" s="43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25" t="s">
        <v>342</v>
      </c>
      <c r="C281" s="177" t="s">
        <v>372</v>
      </c>
      <c r="D281" s="437">
        <v>5</v>
      </c>
      <c r="E281" s="437"/>
      <c r="F281" s="437"/>
      <c r="G281" s="127"/>
      <c r="H281" s="426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34"/>
      <c r="P281" s="434"/>
      <c r="Q281" s="434"/>
      <c r="R281" s="434"/>
      <c r="S281" s="434"/>
      <c r="T281" s="434"/>
      <c r="U281" s="43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25" t="s">
        <v>343</v>
      </c>
      <c r="C282" s="125" t="s">
        <v>345</v>
      </c>
      <c r="D282" s="437">
        <v>5</v>
      </c>
      <c r="E282" s="437"/>
      <c r="F282" s="437"/>
      <c r="G282" s="127"/>
      <c r="H282" s="426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34"/>
      <c r="P282" s="434"/>
      <c r="Q282" s="434"/>
      <c r="R282" s="434"/>
      <c r="S282" s="434"/>
      <c r="T282" s="434"/>
      <c r="U282" s="43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25" t="s">
        <v>343</v>
      </c>
      <c r="C283" s="125" t="s">
        <v>347</v>
      </c>
      <c r="D283" s="437">
        <v>5</v>
      </c>
      <c r="E283" s="437"/>
      <c r="F283" s="437"/>
      <c r="G283" s="127"/>
      <c r="H283" s="426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34"/>
      <c r="P283" s="434"/>
      <c r="Q283" s="434"/>
      <c r="R283" s="434"/>
      <c r="S283" s="434"/>
      <c r="T283" s="434"/>
      <c r="U283" s="43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37">
        <v>5.0599999999999996</v>
      </c>
      <c r="E284" s="437"/>
      <c r="F284" s="437"/>
      <c r="G284" s="127"/>
      <c r="H284" s="426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34"/>
      <c r="P284" s="434"/>
      <c r="Q284" s="434"/>
      <c r="R284" s="434"/>
      <c r="S284" s="434"/>
      <c r="T284" s="434"/>
      <c r="U284" s="43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37">
        <v>5.0599999999999996</v>
      </c>
      <c r="E285" s="437"/>
      <c r="F285" s="437"/>
      <c r="G285" s="127"/>
      <c r="H285" s="426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34"/>
      <c r="P285" s="434"/>
      <c r="Q285" s="434"/>
      <c r="R285" s="434"/>
      <c r="S285" s="434"/>
      <c r="T285" s="434"/>
      <c r="U285" s="43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37">
        <v>5.03</v>
      </c>
      <c r="E286" s="437"/>
      <c r="F286" s="437"/>
      <c r="G286" s="127"/>
      <c r="H286" s="426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34"/>
      <c r="P286" s="434"/>
      <c r="Q286" s="434"/>
      <c r="R286" s="434"/>
      <c r="S286" s="434"/>
      <c r="T286" s="434"/>
      <c r="U286" s="43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37">
        <v>5.03</v>
      </c>
      <c r="E287" s="437"/>
      <c r="F287" s="437"/>
      <c r="G287" s="127"/>
      <c r="H287" s="426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34"/>
      <c r="P287" s="434"/>
      <c r="Q287" s="434"/>
      <c r="R287" s="434"/>
      <c r="S287" s="434"/>
      <c r="T287" s="434"/>
      <c r="U287" s="43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37">
        <v>5.03</v>
      </c>
      <c r="E288" s="437"/>
      <c r="F288" s="437"/>
      <c r="G288" s="127"/>
      <c r="H288" s="426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34"/>
      <c r="P288" s="434"/>
      <c r="Q288" s="434"/>
      <c r="R288" s="434"/>
      <c r="S288" s="434"/>
      <c r="T288" s="434"/>
      <c r="U288" s="43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37">
        <v>5.07</v>
      </c>
      <c r="E289" s="437"/>
      <c r="F289" s="437"/>
      <c r="G289" s="127"/>
      <c r="H289" s="426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34"/>
      <c r="P289" s="434"/>
      <c r="Q289" s="434"/>
      <c r="R289" s="434"/>
      <c r="S289" s="434"/>
      <c r="T289" s="434"/>
      <c r="U289" s="43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37">
        <v>5.07</v>
      </c>
      <c r="E290" s="437"/>
      <c r="F290" s="437"/>
      <c r="G290" s="127"/>
      <c r="H290" s="426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34"/>
      <c r="P290" s="434"/>
      <c r="Q290" s="434"/>
      <c r="R290" s="434"/>
      <c r="S290" s="434"/>
      <c r="T290" s="434"/>
      <c r="U290" s="43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37">
        <v>5.0599999999999996</v>
      </c>
      <c r="E291" s="437"/>
      <c r="F291" s="438"/>
      <c r="G291" s="127"/>
      <c r="H291" s="426">
        <f>D291*G291</f>
        <v>0</v>
      </c>
      <c r="I291" s="128"/>
      <c r="J291" s="129" t="str">
        <f t="array" ref="J291">IF(ISERROR(G291/I291),"",G291/I291)</f>
        <v/>
      </c>
      <c r="K291" s="426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34"/>
      <c r="P291" s="434"/>
      <c r="Q291" s="434"/>
      <c r="R291" s="434"/>
      <c r="S291" s="434"/>
      <c r="T291" s="434"/>
      <c r="U291" s="43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11" t="s">
        <v>224</v>
      </c>
      <c r="B292" s="612"/>
      <c r="C292" s="435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37">
        <v>5.03</v>
      </c>
      <c r="E293" s="437"/>
      <c r="F293" s="437"/>
      <c r="G293" s="146"/>
      <c r="H293" s="426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34"/>
      <c r="P293" s="434"/>
      <c r="Q293" s="434"/>
      <c r="R293" s="434"/>
      <c r="S293" s="434"/>
      <c r="T293" s="434"/>
      <c r="U293" s="43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37">
        <v>5.03</v>
      </c>
      <c r="E294" s="437"/>
      <c r="F294" s="437"/>
      <c r="G294" s="127"/>
      <c r="H294" s="426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34"/>
      <c r="P294" s="434"/>
      <c r="Q294" s="434"/>
      <c r="R294" s="434"/>
      <c r="S294" s="434"/>
      <c r="T294" s="434"/>
      <c r="U294" s="43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37">
        <v>5.04</v>
      </c>
      <c r="E295" s="437"/>
      <c r="F295" s="437"/>
      <c r="G295" s="127"/>
      <c r="H295" s="426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34"/>
      <c r="P295" s="434"/>
      <c r="Q295" s="434"/>
      <c r="R295" s="434"/>
      <c r="S295" s="434"/>
      <c r="T295" s="434"/>
      <c r="U295" s="43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37">
        <v>5.03</v>
      </c>
      <c r="E296" s="437"/>
      <c r="F296" s="437"/>
      <c r="G296" s="127"/>
      <c r="H296" s="426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34"/>
      <c r="P296" s="434"/>
      <c r="Q296" s="434"/>
      <c r="R296" s="434"/>
      <c r="S296" s="434"/>
      <c r="T296" s="434"/>
      <c r="U296" s="43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31" t="s">
        <v>203</v>
      </c>
      <c r="D297" s="437">
        <v>5.03</v>
      </c>
      <c r="E297" s="437"/>
      <c r="F297" s="437"/>
      <c r="G297" s="146"/>
      <c r="H297" s="426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34"/>
      <c r="P297" s="434"/>
      <c r="Q297" s="434"/>
      <c r="R297" s="434"/>
      <c r="S297" s="434"/>
      <c r="T297" s="434"/>
      <c r="U297" s="43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37">
        <v>5.03</v>
      </c>
      <c r="E298" s="437"/>
      <c r="F298" s="437"/>
      <c r="G298" s="127"/>
      <c r="H298" s="426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34"/>
      <c r="P298" s="434"/>
      <c r="Q298" s="434"/>
      <c r="R298" s="434"/>
      <c r="S298" s="434"/>
      <c r="T298" s="434"/>
      <c r="U298" s="43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37">
        <v>5.03</v>
      </c>
      <c r="E299" s="437"/>
      <c r="F299" s="437"/>
      <c r="G299" s="127"/>
      <c r="H299" s="426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34"/>
      <c r="P299" s="434"/>
      <c r="Q299" s="434"/>
      <c r="R299" s="434"/>
      <c r="S299" s="434"/>
      <c r="T299" s="434"/>
      <c r="U299" s="43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31" t="s">
        <v>228</v>
      </c>
      <c r="D300" s="437">
        <v>5.03</v>
      </c>
      <c r="E300" s="437"/>
      <c r="F300" s="437"/>
      <c r="G300" s="127"/>
      <c r="H300" s="426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34"/>
      <c r="P300" s="434"/>
      <c r="Q300" s="434"/>
      <c r="R300" s="434"/>
      <c r="S300" s="434"/>
      <c r="T300" s="434"/>
      <c r="U300" s="43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31" t="s">
        <v>212</v>
      </c>
      <c r="D301" s="437">
        <v>5.03</v>
      </c>
      <c r="E301" s="437"/>
      <c r="F301" s="437"/>
      <c r="G301" s="127"/>
      <c r="H301" s="426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34"/>
      <c r="P301" s="434"/>
      <c r="Q301" s="434"/>
      <c r="R301" s="434"/>
      <c r="S301" s="434"/>
      <c r="T301" s="434"/>
      <c r="U301" s="43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31" t="s">
        <v>203</v>
      </c>
      <c r="D302" s="437">
        <v>5.03</v>
      </c>
      <c r="E302" s="437"/>
      <c r="F302" s="437"/>
      <c r="G302" s="127"/>
      <c r="H302" s="426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34"/>
      <c r="P302" s="434"/>
      <c r="Q302" s="434"/>
      <c r="R302" s="434"/>
      <c r="S302" s="434"/>
      <c r="T302" s="434"/>
      <c r="U302" s="43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31" t="s">
        <v>186</v>
      </c>
      <c r="D303" s="437">
        <v>5.03</v>
      </c>
      <c r="E303" s="437"/>
      <c r="F303" s="437"/>
      <c r="G303" s="127"/>
      <c r="H303" s="426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34"/>
      <c r="P303" s="434"/>
      <c r="Q303" s="434"/>
      <c r="R303" s="434"/>
      <c r="S303" s="434"/>
      <c r="T303" s="434"/>
      <c r="U303" s="43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31" t="s">
        <v>228</v>
      </c>
      <c r="D304" s="437">
        <v>5.03</v>
      </c>
      <c r="E304" s="437"/>
      <c r="F304" s="437"/>
      <c r="G304" s="127"/>
      <c r="H304" s="426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34"/>
      <c r="P304" s="434"/>
      <c r="Q304" s="434"/>
      <c r="R304" s="434"/>
      <c r="S304" s="434"/>
      <c r="T304" s="434"/>
      <c r="U304" s="43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31" t="s">
        <v>199</v>
      </c>
      <c r="D305" s="437">
        <v>5.03</v>
      </c>
      <c r="E305" s="437"/>
      <c r="F305" s="437"/>
      <c r="G305" s="127"/>
      <c r="H305" s="426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34"/>
      <c r="P305" s="434"/>
      <c r="Q305" s="434"/>
      <c r="R305" s="434"/>
      <c r="S305" s="434"/>
      <c r="T305" s="434"/>
      <c r="U305" s="43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37">
        <v>5.0599999999999996</v>
      </c>
      <c r="E306" s="437"/>
      <c r="F306" s="437"/>
      <c r="G306" s="127"/>
      <c r="H306" s="426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34"/>
      <c r="P306" s="434"/>
      <c r="Q306" s="434"/>
      <c r="R306" s="434"/>
      <c r="S306" s="434"/>
      <c r="T306" s="434"/>
      <c r="U306" s="43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37">
        <v>5.0599999999999996</v>
      </c>
      <c r="E307" s="437"/>
      <c r="F307" s="437"/>
      <c r="G307" s="127"/>
      <c r="H307" s="426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34"/>
      <c r="P307" s="434"/>
      <c r="Q307" s="434"/>
      <c r="R307" s="434"/>
      <c r="S307" s="434"/>
      <c r="T307" s="434"/>
      <c r="U307" s="43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11" t="s">
        <v>231</v>
      </c>
      <c r="B308" s="612"/>
      <c r="C308" s="435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37">
        <v>5.04</v>
      </c>
      <c r="E309" s="437"/>
      <c r="F309" s="437"/>
      <c r="G309" s="127"/>
      <c r="H309" s="426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34"/>
      <c r="P309" s="434"/>
      <c r="Q309" s="434"/>
      <c r="R309" s="434"/>
      <c r="S309" s="434"/>
      <c r="T309" s="434"/>
      <c r="U309" s="43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37">
        <v>5.04</v>
      </c>
      <c r="E310" s="437"/>
      <c r="F310" s="437"/>
      <c r="G310" s="127"/>
      <c r="H310" s="426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34"/>
      <c r="P310" s="434"/>
      <c r="Q310" s="434"/>
      <c r="R310" s="434"/>
      <c r="S310" s="434"/>
      <c r="T310" s="434"/>
      <c r="U310" s="43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37">
        <v>5.04</v>
      </c>
      <c r="E311" s="437"/>
      <c r="F311" s="437"/>
      <c r="G311" s="127"/>
      <c r="H311" s="426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34"/>
      <c r="P311" s="434"/>
      <c r="Q311" s="434"/>
      <c r="R311" s="434"/>
      <c r="S311" s="434"/>
      <c r="T311" s="434"/>
      <c r="U311" s="43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37">
        <v>5.04</v>
      </c>
      <c r="E312" s="437"/>
      <c r="F312" s="437"/>
      <c r="G312" s="127"/>
      <c r="H312" s="426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34"/>
      <c r="P312" s="434"/>
      <c r="Q312" s="434"/>
      <c r="R312" s="434"/>
      <c r="S312" s="434"/>
      <c r="T312" s="434"/>
      <c r="U312" s="43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37">
        <v>5.04</v>
      </c>
      <c r="E313" s="437"/>
      <c r="F313" s="437"/>
      <c r="G313" s="127"/>
      <c r="H313" s="426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34"/>
      <c r="P313" s="434"/>
      <c r="Q313" s="434"/>
      <c r="R313" s="434"/>
      <c r="S313" s="434"/>
      <c r="T313" s="434"/>
      <c r="U313" s="43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37">
        <v>5.03</v>
      </c>
      <c r="E314" s="437"/>
      <c r="F314" s="437"/>
      <c r="G314" s="127"/>
      <c r="H314" s="426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34"/>
      <c r="P314" s="434"/>
      <c r="Q314" s="434"/>
      <c r="R314" s="434"/>
      <c r="S314" s="434"/>
      <c r="T314" s="434"/>
      <c r="U314" s="43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37">
        <v>5.03</v>
      </c>
      <c r="E315" s="437"/>
      <c r="F315" s="437"/>
      <c r="G315" s="127"/>
      <c r="H315" s="426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34"/>
      <c r="P315" s="434"/>
      <c r="Q315" s="434"/>
      <c r="R315" s="434"/>
      <c r="S315" s="434"/>
      <c r="T315" s="434"/>
      <c r="U315" s="43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37">
        <v>5.03</v>
      </c>
      <c r="E316" s="437"/>
      <c r="F316" s="437"/>
      <c r="G316" s="127"/>
      <c r="H316" s="426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34"/>
      <c r="P316" s="434"/>
      <c r="Q316" s="434"/>
      <c r="R316" s="434"/>
      <c r="S316" s="434"/>
      <c r="T316" s="434"/>
      <c r="U316" s="43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37">
        <v>5.03</v>
      </c>
      <c r="E317" s="437"/>
      <c r="F317" s="437"/>
      <c r="G317" s="127"/>
      <c r="H317" s="426">
        <f t="shared" si="75"/>
        <v>0</v>
      </c>
      <c r="I317" s="128"/>
      <c r="J317" s="129"/>
      <c r="K317" s="130"/>
      <c r="L317" s="128"/>
      <c r="M317" s="108"/>
      <c r="N317" s="129"/>
      <c r="O317" s="434"/>
      <c r="P317" s="434"/>
      <c r="Q317" s="434"/>
      <c r="R317" s="434"/>
      <c r="S317" s="434"/>
      <c r="T317" s="434"/>
      <c r="U317" s="43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37">
        <v>5.04</v>
      </c>
      <c r="E318" s="437"/>
      <c r="F318" s="437"/>
      <c r="G318" s="127"/>
      <c r="H318" s="426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34"/>
      <c r="P318" s="434"/>
      <c r="Q318" s="434"/>
      <c r="R318" s="434"/>
      <c r="S318" s="434"/>
      <c r="T318" s="434"/>
      <c r="U318" s="43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11" t="s">
        <v>234</v>
      </c>
      <c r="B319" s="612"/>
      <c r="C319" s="435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32"/>
      <c r="D320" s="437">
        <v>3.65</v>
      </c>
      <c r="E320" s="437"/>
      <c r="F320" s="438"/>
      <c r="G320" s="127"/>
      <c r="H320" s="426">
        <f t="shared" ref="H320:H329" si="83">D320*G320</f>
        <v>0</v>
      </c>
      <c r="I320" s="128"/>
      <c r="J320" s="129" t="str">
        <f t="array" ref="J320">IF(ISERROR(G320/I320),"",G320/I320)</f>
        <v/>
      </c>
      <c r="K320" s="426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34"/>
      <c r="P320" s="434"/>
      <c r="Q320" s="434"/>
      <c r="R320" s="434"/>
      <c r="S320" s="434"/>
      <c r="T320" s="434"/>
      <c r="U320" s="43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32"/>
      <c r="D321" s="437">
        <v>6.58</v>
      </c>
      <c r="E321" s="437"/>
      <c r="F321" s="437"/>
      <c r="G321" s="127"/>
      <c r="H321" s="426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34"/>
      <c r="P321" s="434"/>
      <c r="Q321" s="434"/>
      <c r="R321" s="434"/>
      <c r="S321" s="434"/>
      <c r="T321" s="434"/>
      <c r="U321" s="43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32"/>
      <c r="D322" s="437">
        <v>7.8</v>
      </c>
      <c r="E322" s="437"/>
      <c r="F322" s="437"/>
      <c r="G322" s="127"/>
      <c r="H322" s="426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34"/>
      <c r="P322" s="434"/>
      <c r="Q322" s="434"/>
      <c r="R322" s="434"/>
      <c r="S322" s="434"/>
      <c r="T322" s="434"/>
      <c r="U322" s="43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32"/>
      <c r="D323" s="437">
        <v>4.4000000000000004</v>
      </c>
      <c r="E323" s="437"/>
      <c r="F323" s="437"/>
      <c r="G323" s="127"/>
      <c r="H323" s="426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34"/>
      <c r="P323" s="434"/>
      <c r="Q323" s="434"/>
      <c r="R323" s="434"/>
      <c r="S323" s="434"/>
      <c r="T323" s="434"/>
      <c r="U323" s="43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32"/>
      <c r="D324" s="437"/>
      <c r="E324" s="437"/>
      <c r="F324" s="437"/>
      <c r="G324" s="127"/>
      <c r="H324" s="426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34"/>
      <c r="P324" s="434"/>
      <c r="Q324" s="434"/>
      <c r="R324" s="434"/>
      <c r="S324" s="434"/>
      <c r="T324" s="434"/>
      <c r="U324" s="43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32" t="s">
        <v>239</v>
      </c>
      <c r="C325" s="432" t="s">
        <v>179</v>
      </c>
      <c r="D325" s="437">
        <v>6.04</v>
      </c>
      <c r="E325" s="437"/>
      <c r="F325" s="437"/>
      <c r="G325" s="127"/>
      <c r="H325" s="426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34"/>
      <c r="P325" s="434"/>
      <c r="Q325" s="434"/>
      <c r="R325" s="434"/>
      <c r="S325" s="434"/>
      <c r="T325" s="434"/>
      <c r="U325" s="43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32" t="s">
        <v>239</v>
      </c>
      <c r="C326" s="432" t="s">
        <v>186</v>
      </c>
      <c r="D326" s="437">
        <v>6.04</v>
      </c>
      <c r="E326" s="437"/>
      <c r="F326" s="437"/>
      <c r="G326" s="127"/>
      <c r="H326" s="426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34"/>
      <c r="P326" s="434"/>
      <c r="Q326" s="434"/>
      <c r="R326" s="434"/>
      <c r="S326" s="434"/>
      <c r="T326" s="434"/>
      <c r="U326" s="43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32" t="s">
        <v>440</v>
      </c>
      <c r="C327" s="432" t="s">
        <v>179</v>
      </c>
      <c r="D327" s="437">
        <v>6</v>
      </c>
      <c r="E327" s="437"/>
      <c r="F327" s="437"/>
      <c r="G327" s="127"/>
      <c r="H327" s="426">
        <f t="shared" si="83"/>
        <v>0</v>
      </c>
      <c r="I327" s="128"/>
      <c r="J327" s="129"/>
      <c r="K327" s="130"/>
      <c r="L327" s="128"/>
      <c r="M327" s="108"/>
      <c r="N327" s="129"/>
      <c r="O327" s="434"/>
      <c r="P327" s="434"/>
      <c r="Q327" s="434"/>
      <c r="R327" s="434"/>
      <c r="S327" s="434"/>
      <c r="T327" s="434"/>
      <c r="U327" s="43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32" t="s">
        <v>440</v>
      </c>
      <c r="C328" s="432" t="s">
        <v>60</v>
      </c>
      <c r="D328" s="437">
        <v>6</v>
      </c>
      <c r="E328" s="437"/>
      <c r="F328" s="437"/>
      <c r="G328" s="127"/>
      <c r="H328" s="426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34"/>
      <c r="P328" s="434"/>
      <c r="Q328" s="434"/>
      <c r="R328" s="434"/>
      <c r="S328" s="434"/>
      <c r="T328" s="434"/>
      <c r="U328" s="43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25" t="s">
        <v>240</v>
      </c>
      <c r="C329" s="125"/>
      <c r="D329" s="437">
        <v>7.3</v>
      </c>
      <c r="E329" s="437"/>
      <c r="F329" s="437"/>
      <c r="G329" s="127"/>
      <c r="H329" s="426">
        <f t="shared" si="83"/>
        <v>0</v>
      </c>
      <c r="I329" s="128"/>
      <c r="J329" s="129"/>
      <c r="K329" s="130"/>
      <c r="L329" s="128"/>
      <c r="M329" s="108"/>
      <c r="N329" s="129"/>
      <c r="O329" s="434"/>
      <c r="P329" s="434"/>
      <c r="Q329" s="434"/>
      <c r="R329" s="434"/>
      <c r="S329" s="434"/>
      <c r="T329" s="434"/>
      <c r="U329" s="434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25" t="s">
        <v>241</v>
      </c>
      <c r="C330" s="125"/>
      <c r="D330" s="437">
        <f>78*120/1000</f>
        <v>9.36</v>
      </c>
      <c r="E330" s="437"/>
      <c r="F330" s="437"/>
      <c r="G330" s="127"/>
      <c r="H330" s="426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34"/>
      <c r="P330" s="434"/>
      <c r="Q330" s="434"/>
      <c r="R330" s="434"/>
      <c r="S330" s="434"/>
      <c r="T330" s="434"/>
      <c r="U330" s="434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25" t="s">
        <v>242</v>
      </c>
      <c r="C331" s="125"/>
      <c r="D331" s="437">
        <v>4.5</v>
      </c>
      <c r="E331" s="437"/>
      <c r="F331" s="437"/>
      <c r="G331" s="127"/>
      <c r="H331" s="426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34"/>
      <c r="P331" s="434"/>
      <c r="Q331" s="434"/>
      <c r="R331" s="434"/>
      <c r="S331" s="434"/>
      <c r="T331" s="434"/>
      <c r="U331" s="43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25" t="s">
        <v>243</v>
      </c>
      <c r="C332" s="125"/>
      <c r="D332" s="437">
        <v>4.5</v>
      </c>
      <c r="E332" s="437"/>
      <c r="F332" s="437"/>
      <c r="G332" s="127"/>
      <c r="H332" s="426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34"/>
      <c r="P332" s="434"/>
      <c r="Q332" s="434"/>
      <c r="R332" s="434"/>
      <c r="S332" s="434"/>
      <c r="T332" s="434"/>
      <c r="U332" s="43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37">
        <v>4.5</v>
      </c>
      <c r="E333" s="437"/>
      <c r="F333" s="437"/>
      <c r="G333" s="127"/>
      <c r="H333" s="426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34"/>
      <c r="P333" s="434"/>
      <c r="Q333" s="434"/>
      <c r="R333" s="434"/>
      <c r="S333" s="434"/>
      <c r="T333" s="434"/>
      <c r="U333" s="43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11" t="s">
        <v>244</v>
      </c>
      <c r="B334" s="612"/>
      <c r="C334" s="435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13" t="s">
        <v>246</v>
      </c>
      <c r="B335" s="614"/>
      <c r="C335" s="614"/>
      <c r="D335" s="614"/>
      <c r="E335" s="614"/>
      <c r="F335" s="61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16" t="s">
        <v>471</v>
      </c>
      <c r="B336" s="428" t="s">
        <v>247</v>
      </c>
      <c r="C336" s="599" t="s">
        <v>248</v>
      </c>
      <c r="D336" s="600"/>
      <c r="E336" s="670" t="s">
        <v>249</v>
      </c>
      <c r="F336" s="670"/>
      <c r="G336" s="577" t="s">
        <v>250</v>
      </c>
      <c r="H336" s="577"/>
      <c r="I336" s="607" t="s">
        <v>251</v>
      </c>
      <c r="J336" s="607"/>
      <c r="K336" s="607" t="s">
        <v>252</v>
      </c>
      <c r="L336" s="607"/>
      <c r="M336" s="607" t="s">
        <v>253</v>
      </c>
      <c r="N336" s="607"/>
      <c r="O336" s="607" t="s">
        <v>254</v>
      </c>
      <c r="P336" s="577" t="s">
        <v>255</v>
      </c>
      <c r="Q336" s="577"/>
      <c r="R336" s="577" t="s">
        <v>252</v>
      </c>
      <c r="S336" s="577"/>
      <c r="T336" s="577" t="s">
        <v>256</v>
      </c>
      <c r="U336" s="577"/>
      <c r="V336" s="577" t="s">
        <v>257</v>
      </c>
      <c r="W336" s="577"/>
      <c r="X336" s="577" t="s">
        <v>252</v>
      </c>
      <c r="Y336" s="577"/>
      <c r="Z336" s="577" t="s">
        <v>256</v>
      </c>
      <c r="AA336" s="577"/>
    </row>
    <row r="337" spans="1:27" ht="20.100000000000001" hidden="1" customHeight="1">
      <c r="A337" s="617"/>
      <c r="B337" s="428" t="s">
        <v>258</v>
      </c>
      <c r="C337" s="642">
        <v>1</v>
      </c>
      <c r="D337" s="643"/>
      <c r="E337" s="670">
        <f>C337*11</f>
        <v>11</v>
      </c>
      <c r="F337" s="670"/>
      <c r="G337" s="577">
        <v>1</v>
      </c>
      <c r="H337" s="577"/>
      <c r="I337" s="610">
        <f>G337*11</f>
        <v>11</v>
      </c>
      <c r="J337" s="610"/>
      <c r="K337" s="610">
        <f>E337-I337</f>
        <v>0</v>
      </c>
      <c r="L337" s="610"/>
      <c r="M337" s="608">
        <f>IF(ISERROR(K337/E337),"",K337/E337)</f>
        <v>0</v>
      </c>
      <c r="N337" s="608"/>
      <c r="O337" s="607"/>
      <c r="P337" s="577" t="s">
        <v>201</v>
      </c>
      <c r="Q337" s="577"/>
      <c r="R337" s="606">
        <f>SUM(O199:U199)</f>
        <v>0</v>
      </c>
      <c r="S337" s="606"/>
      <c r="T337" s="601" t="str">
        <f t="array" ref="T337">IF(ISERROR(R337/R344),"",R337/R344)</f>
        <v/>
      </c>
      <c r="U337" s="601"/>
      <c r="V337" s="577" t="s">
        <v>259</v>
      </c>
      <c r="W337" s="577"/>
      <c r="X337" s="578">
        <f>SUM(P198,P256,P291,P307,P318,P333)</f>
        <v>0</v>
      </c>
      <c r="Y337" s="579"/>
      <c r="Z337" s="601" t="str">
        <f t="array" ref="Z337">IF(ISERROR(X337/X344),"",X337/X344)</f>
        <v/>
      </c>
      <c r="AA337" s="601"/>
    </row>
    <row r="338" spans="1:27" ht="20.100000000000001" hidden="1" customHeight="1">
      <c r="A338" s="617"/>
      <c r="B338" s="428" t="s">
        <v>260</v>
      </c>
      <c r="C338" s="599">
        <v>0</v>
      </c>
      <c r="D338" s="600"/>
      <c r="E338" s="670">
        <f>C338*11</f>
        <v>0</v>
      </c>
      <c r="F338" s="670"/>
      <c r="G338" s="577">
        <v>0</v>
      </c>
      <c r="H338" s="577"/>
      <c r="I338" s="610">
        <f>G338*11</f>
        <v>0</v>
      </c>
      <c r="J338" s="610"/>
      <c r="K338" s="610">
        <f>E338-I338</f>
        <v>0</v>
      </c>
      <c r="L338" s="610"/>
      <c r="M338" s="608" t="str">
        <f>IF(ISERROR(K338/E338),"",K338/E338)</f>
        <v/>
      </c>
      <c r="N338" s="608"/>
      <c r="O338" s="607"/>
      <c r="P338" s="577" t="s">
        <v>216</v>
      </c>
      <c r="Q338" s="577"/>
      <c r="R338" s="606">
        <f>SUM(O257:U257)</f>
        <v>0</v>
      </c>
      <c r="S338" s="606"/>
      <c r="T338" s="601" t="str">
        <f>IF(ISERROR(R338/R344),"",R338/R344)</f>
        <v/>
      </c>
      <c r="U338" s="601"/>
      <c r="V338" s="577" t="s">
        <v>261</v>
      </c>
      <c r="W338" s="577"/>
      <c r="X338" s="578">
        <f>SUM(P199,P257,P292,P308,P319,P334)</f>
        <v>0</v>
      </c>
      <c r="Y338" s="579"/>
      <c r="Z338" s="601" t="str">
        <f>IF(ISERROR(X338/X344),"",X338/X344)</f>
        <v/>
      </c>
      <c r="AA338" s="601"/>
    </row>
    <row r="339" spans="1:27" ht="20.100000000000001" hidden="1" customHeight="1">
      <c r="A339" s="617"/>
      <c r="B339" s="428" t="s">
        <v>262</v>
      </c>
      <c r="C339" s="599">
        <v>0</v>
      </c>
      <c r="D339" s="600"/>
      <c r="E339" s="670">
        <f>C339*8</f>
        <v>0</v>
      </c>
      <c r="F339" s="670"/>
      <c r="G339" s="577">
        <v>1</v>
      </c>
      <c r="H339" s="577"/>
      <c r="I339" s="610">
        <f>G339*8</f>
        <v>8</v>
      </c>
      <c r="J339" s="610"/>
      <c r="K339" s="610">
        <f>E339-I339</f>
        <v>-8</v>
      </c>
      <c r="L339" s="610"/>
      <c r="M339" s="608" t="str">
        <f>IF(ISERROR(K339/E339),"",K339/E339)</f>
        <v/>
      </c>
      <c r="N339" s="608"/>
      <c r="O339" s="607"/>
      <c r="P339" s="577" t="s">
        <v>224</v>
      </c>
      <c r="Q339" s="577"/>
      <c r="R339" s="606">
        <f>SUM(O292:U292)</f>
        <v>0</v>
      </c>
      <c r="S339" s="606"/>
      <c r="T339" s="601" t="str">
        <f>IF(ISERROR(R339/R344),"",R339/R344)</f>
        <v/>
      </c>
      <c r="U339" s="601"/>
      <c r="V339" s="577" t="s">
        <v>263</v>
      </c>
      <c r="W339" s="577"/>
      <c r="X339" s="578">
        <f>SUM(P200,P258,P293,P309,P320,P335)</f>
        <v>0</v>
      </c>
      <c r="Y339" s="579"/>
      <c r="Z339" s="601" t="str">
        <f>IF(ISERROR(X339/X344),"",X339/X344)</f>
        <v/>
      </c>
      <c r="AA339" s="601"/>
    </row>
    <row r="340" spans="1:27" ht="20.100000000000001" hidden="1" customHeight="1">
      <c r="A340" s="617"/>
      <c r="B340" s="428" t="s">
        <v>264</v>
      </c>
      <c r="C340" s="599">
        <v>1</v>
      </c>
      <c r="D340" s="600"/>
      <c r="E340" s="670">
        <f>C340*11</f>
        <v>11</v>
      </c>
      <c r="F340" s="670"/>
      <c r="G340" s="577">
        <v>1</v>
      </c>
      <c r="H340" s="577"/>
      <c r="I340" s="610">
        <f>G340*11</f>
        <v>11</v>
      </c>
      <c r="J340" s="610"/>
      <c r="K340" s="610">
        <f>E340-I340</f>
        <v>0</v>
      </c>
      <c r="L340" s="610"/>
      <c r="M340" s="608">
        <f>IF(ISERROR(K340/E340),"",K340/E340)</f>
        <v>0</v>
      </c>
      <c r="N340" s="608"/>
      <c r="O340" s="607"/>
      <c r="P340" s="577" t="s">
        <v>231</v>
      </c>
      <c r="Q340" s="577"/>
      <c r="R340" s="606">
        <f>SUM(O308:U308)</f>
        <v>0</v>
      </c>
      <c r="S340" s="606"/>
      <c r="T340" s="601" t="str">
        <f>IF(ISERROR(R340/R344),"",R340/R344)</f>
        <v/>
      </c>
      <c r="U340" s="601"/>
      <c r="V340" s="577" t="s">
        <v>265</v>
      </c>
      <c r="W340" s="577"/>
      <c r="X340" s="578">
        <f>SUM(P202,P259,P294,P310,P321,P336)</f>
        <v>0</v>
      </c>
      <c r="Y340" s="579"/>
      <c r="Z340" s="601" t="str">
        <f>IF(ISERROR(X340/X344),"",X340/X344)</f>
        <v/>
      </c>
      <c r="AA340" s="601"/>
    </row>
    <row r="341" spans="1:27" ht="20.100000000000001" hidden="1" customHeight="1">
      <c r="A341" s="618"/>
      <c r="B341" s="428" t="s">
        <v>266</v>
      </c>
      <c r="C341" s="609">
        <f>SUM(C337:D340)</f>
        <v>2</v>
      </c>
      <c r="D341" s="583"/>
      <c r="E341" s="670">
        <f>SUM(E337:F340)</f>
        <v>22</v>
      </c>
      <c r="F341" s="670"/>
      <c r="G341" s="577">
        <f>SUM(G337:H340)</f>
        <v>3</v>
      </c>
      <c r="H341" s="577"/>
      <c r="I341" s="610">
        <f>SUM(I337:J340)</f>
        <v>30</v>
      </c>
      <c r="J341" s="610"/>
      <c r="K341" s="610">
        <f>SUM(K337:L340)</f>
        <v>-8</v>
      </c>
      <c r="L341" s="610"/>
      <c r="M341" s="608">
        <f>IF(ISERROR(K341/E341),"",K341/E341)</f>
        <v>-0.36363636363636365</v>
      </c>
      <c r="N341" s="608"/>
      <c r="O341" s="607"/>
      <c r="P341" s="577" t="s">
        <v>234</v>
      </c>
      <c r="Q341" s="577"/>
      <c r="R341" s="606">
        <f>SUM(O319:U319)</f>
        <v>0</v>
      </c>
      <c r="S341" s="606"/>
      <c r="T341" s="601" t="str">
        <f>IF(ISERROR(R341/R344),"",R341/R344)</f>
        <v/>
      </c>
      <c r="U341" s="601"/>
      <c r="V341" s="577" t="s">
        <v>267</v>
      </c>
      <c r="W341" s="577"/>
      <c r="X341" s="578">
        <f>SUM(P203,P260,P295,P311,P322,P337)</f>
        <v>0</v>
      </c>
      <c r="Y341" s="579"/>
      <c r="Z341" s="601" t="str">
        <f>IF(ISERROR(X341/X344),"",X341/X344)</f>
        <v/>
      </c>
      <c r="AA341" s="601"/>
    </row>
    <row r="342" spans="1:27" ht="20.100000000000001" hidden="1" customHeight="1">
      <c r="A342" s="263" t="s">
        <v>472</v>
      </c>
      <c r="B342" s="428">
        <f>G335</f>
        <v>0</v>
      </c>
      <c r="C342" s="587" t="s">
        <v>269</v>
      </c>
      <c r="D342" s="586"/>
      <c r="E342" s="669">
        <f>H335</f>
        <v>0</v>
      </c>
      <c r="F342" s="669"/>
      <c r="G342" s="577" t="s">
        <v>270</v>
      </c>
      <c r="H342" s="577"/>
      <c r="I342" s="605" t="str">
        <f>L335</f>
        <v/>
      </c>
      <c r="J342" s="605"/>
      <c r="K342" s="607" t="s">
        <v>271</v>
      </c>
      <c r="L342" s="607"/>
      <c r="M342" s="605" t="str">
        <f>J335</f>
        <v/>
      </c>
      <c r="N342" s="605"/>
      <c r="O342" s="607"/>
      <c r="P342" s="577" t="s">
        <v>244</v>
      </c>
      <c r="Q342" s="577"/>
      <c r="R342" s="606">
        <f>SUM(O334:U334)</f>
        <v>0</v>
      </c>
      <c r="S342" s="606"/>
      <c r="T342" s="601" t="str">
        <f>IF(ISERROR(R342/R344),"",R342/R344)</f>
        <v/>
      </c>
      <c r="U342" s="601"/>
      <c r="V342" s="577" t="s">
        <v>272</v>
      </c>
      <c r="W342" s="577"/>
      <c r="X342" s="578">
        <f>SUM(P204,P261,P296,P312,P323,P338)</f>
        <v>0</v>
      </c>
      <c r="Y342" s="579"/>
      <c r="Z342" s="601" t="str">
        <f>IF(ISERROR(X342/X344),"",X342/X344)</f>
        <v/>
      </c>
      <c r="AA342" s="601"/>
    </row>
    <row r="343" spans="1:27" ht="20.100000000000001" hidden="1" customHeight="1">
      <c r="A343" s="264" t="s">
        <v>473</v>
      </c>
      <c r="B343" s="428">
        <f>I335+C341</f>
        <v>2</v>
      </c>
      <c r="C343" s="584" t="s">
        <v>251</v>
      </c>
      <c r="D343" s="585"/>
      <c r="E343" s="669">
        <f>K335+I341</f>
        <v>30</v>
      </c>
      <c r="F343" s="669"/>
      <c r="G343" s="577" t="s">
        <v>274</v>
      </c>
      <c r="H343" s="577"/>
      <c r="I343" s="605">
        <f>B343-E343</f>
        <v>-28</v>
      </c>
      <c r="J343" s="605"/>
      <c r="K343" s="607" t="s">
        <v>275</v>
      </c>
      <c r="L343" s="607"/>
      <c r="M343" s="608">
        <f>IF(ISERROR(I343/E343),"",I343/E343)</f>
        <v>-0.93333333333333335</v>
      </c>
      <c r="N343" s="608"/>
      <c r="O343" s="607"/>
      <c r="P343" s="577" t="s">
        <v>245</v>
      </c>
      <c r="Q343" s="577"/>
      <c r="R343" s="606"/>
      <c r="S343" s="606"/>
      <c r="T343" s="601" t="str">
        <f>IF(ISERROR(R343/R344),"",R343/R344)</f>
        <v/>
      </c>
      <c r="U343" s="601"/>
      <c r="V343" s="577" t="s">
        <v>264</v>
      </c>
      <c r="W343" s="577"/>
      <c r="X343" s="578">
        <f>SUM(P205,P262,P297,P313,P324,P339)</f>
        <v>0</v>
      </c>
      <c r="Y343" s="579"/>
      <c r="Z343" s="601" t="str">
        <f>IF(ISERROR(X343/X344),"",X343/X344)</f>
        <v/>
      </c>
      <c r="AA343" s="601"/>
    </row>
    <row r="344" spans="1:27" ht="20.100000000000001" hidden="1" customHeight="1">
      <c r="A344" s="264" t="s">
        <v>474</v>
      </c>
      <c r="B344" s="428">
        <f>N335</f>
        <v>0</v>
      </c>
      <c r="C344" s="584" t="s">
        <v>277</v>
      </c>
      <c r="D344" s="585"/>
      <c r="E344" s="669">
        <f>IF(ISERROR(B344/B343),"",B344/B343)</f>
        <v>0</v>
      </c>
      <c r="F344" s="669"/>
      <c r="G344" s="577" t="s">
        <v>278</v>
      </c>
      <c r="H344" s="577"/>
      <c r="I344" s="607">
        <f>V335</f>
        <v>0</v>
      </c>
      <c r="J344" s="607"/>
      <c r="K344" s="607" t="s">
        <v>279</v>
      </c>
      <c r="L344" s="607"/>
      <c r="M344" s="608" t="str">
        <f t="array" ref="M344">IF(ISERROR(I344/B342),"",I344/B342)</f>
        <v/>
      </c>
      <c r="N344" s="608"/>
      <c r="O344" s="607"/>
      <c r="P344" s="577" t="s">
        <v>266</v>
      </c>
      <c r="Q344" s="577"/>
      <c r="R344" s="606">
        <f>SUM(R337:S343)</f>
        <v>0</v>
      </c>
      <c r="S344" s="606"/>
      <c r="T344" s="601"/>
      <c r="U344" s="601"/>
      <c r="V344" s="577" t="s">
        <v>266</v>
      </c>
      <c r="W344" s="577"/>
      <c r="X344" s="604">
        <f>SUM(X337:Y343)</f>
        <v>0</v>
      </c>
      <c r="Y344" s="604"/>
      <c r="Z344" s="601"/>
      <c r="AA344" s="60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27" t="s">
        <v>475</v>
      </c>
      <c r="B346" s="630" t="s">
        <v>280</v>
      </c>
      <c r="C346" s="630" t="s">
        <v>281</v>
      </c>
      <c r="D346" s="630" t="s">
        <v>282</v>
      </c>
      <c r="E346" s="624" t="s">
        <v>283</v>
      </c>
      <c r="F346" s="624" t="s">
        <v>284</v>
      </c>
      <c r="G346" s="607" t="s">
        <v>285</v>
      </c>
      <c r="H346" s="607"/>
      <c r="I346" s="630" t="s">
        <v>286</v>
      </c>
      <c r="J346" s="636" t="s">
        <v>271</v>
      </c>
      <c r="K346" s="639" t="s">
        <v>287</v>
      </c>
      <c r="L346" s="630" t="s">
        <v>270</v>
      </c>
      <c r="M346" s="620" t="s">
        <v>288</v>
      </c>
      <c r="N346" s="622" t="s">
        <v>252</v>
      </c>
      <c r="O346" s="607" t="s">
        <v>289</v>
      </c>
      <c r="P346" s="607"/>
      <c r="Q346" s="607"/>
      <c r="R346" s="607"/>
      <c r="S346" s="607"/>
      <c r="T346" s="607"/>
      <c r="U346" s="607"/>
      <c r="V346" s="607" t="s">
        <v>290</v>
      </c>
      <c r="W346" s="622" t="s">
        <v>291</v>
      </c>
      <c r="X346" s="607" t="s">
        <v>292</v>
      </c>
      <c r="Y346" s="607"/>
      <c r="Z346" s="607"/>
      <c r="AA346" s="607"/>
    </row>
    <row r="347" spans="1:27" ht="21.95" hidden="1" customHeight="1">
      <c r="A347" s="628"/>
      <c r="B347" s="631"/>
      <c r="C347" s="631"/>
      <c r="D347" s="631"/>
      <c r="E347" s="625"/>
      <c r="F347" s="625"/>
      <c r="G347" s="607"/>
      <c r="H347" s="607"/>
      <c r="I347" s="631"/>
      <c r="J347" s="637"/>
      <c r="K347" s="640"/>
      <c r="L347" s="631"/>
      <c r="M347" s="621"/>
      <c r="N347" s="622"/>
      <c r="O347" s="607" t="s">
        <v>259</v>
      </c>
      <c r="P347" s="607" t="s">
        <v>261</v>
      </c>
      <c r="Q347" s="607" t="s">
        <v>263</v>
      </c>
      <c r="R347" s="623" t="s">
        <v>265</v>
      </c>
      <c r="S347" s="577" t="s">
        <v>267</v>
      </c>
      <c r="T347" s="607" t="s">
        <v>272</v>
      </c>
      <c r="U347" s="607" t="s">
        <v>264</v>
      </c>
      <c r="V347" s="607"/>
      <c r="W347" s="622"/>
      <c r="X347" s="607" t="s">
        <v>293</v>
      </c>
      <c r="Y347" s="607" t="s">
        <v>294</v>
      </c>
      <c r="Z347" s="607" t="s">
        <v>295</v>
      </c>
      <c r="AA347" s="607" t="s">
        <v>264</v>
      </c>
    </row>
    <row r="348" spans="1:27" ht="21.95" hidden="1" customHeight="1">
      <c r="A348" s="629"/>
      <c r="B348" s="632"/>
      <c r="C348" s="632"/>
      <c r="D348" s="632"/>
      <c r="E348" s="626"/>
      <c r="F348" s="626"/>
      <c r="G348" s="302" t="s">
        <v>296</v>
      </c>
      <c r="H348" s="432" t="s">
        <v>297</v>
      </c>
      <c r="I348" s="632"/>
      <c r="J348" s="638"/>
      <c r="K348" s="641"/>
      <c r="L348" s="632"/>
      <c r="M348" s="621"/>
      <c r="N348" s="622"/>
      <c r="O348" s="607"/>
      <c r="P348" s="607"/>
      <c r="Q348" s="607"/>
      <c r="R348" s="623"/>
      <c r="S348" s="577"/>
      <c r="T348" s="607"/>
      <c r="U348" s="607"/>
      <c r="V348" s="607"/>
      <c r="W348" s="622"/>
      <c r="X348" s="607"/>
      <c r="Y348" s="607"/>
      <c r="Z348" s="607"/>
      <c r="AA348" s="607"/>
    </row>
    <row r="349" spans="1:27" ht="20.100000000000001" hidden="1" customHeight="1">
      <c r="A349" s="253">
        <v>30100030</v>
      </c>
      <c r="B349" s="425" t="s">
        <v>178</v>
      </c>
      <c r="C349" s="125" t="s">
        <v>179</v>
      </c>
      <c r="D349" s="437">
        <v>5.03</v>
      </c>
      <c r="E349" s="437"/>
      <c r="F349" s="437"/>
      <c r="G349" s="127"/>
      <c r="H349" s="426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34"/>
      <c r="P349" s="434"/>
      <c r="Q349" s="434"/>
      <c r="R349" s="434"/>
      <c r="S349" s="434"/>
      <c r="T349" s="434"/>
      <c r="U349" s="43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37">
        <v>5.03</v>
      </c>
      <c r="E350" s="437"/>
      <c r="F350" s="437"/>
      <c r="G350" s="127"/>
      <c r="H350" s="426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34"/>
      <c r="P350" s="434"/>
      <c r="Q350" s="434"/>
      <c r="R350" s="434"/>
      <c r="S350" s="434"/>
      <c r="T350" s="434"/>
      <c r="U350" s="43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37">
        <v>5.03</v>
      </c>
      <c r="E351" s="437"/>
      <c r="F351" s="437"/>
      <c r="G351" s="127"/>
      <c r="H351" s="426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34"/>
      <c r="P351" s="434"/>
      <c r="Q351" s="434"/>
      <c r="R351" s="434"/>
      <c r="S351" s="434"/>
      <c r="T351" s="434"/>
      <c r="U351" s="43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37">
        <v>5.03</v>
      </c>
      <c r="E352" s="437"/>
      <c r="F352" s="437"/>
      <c r="G352" s="127"/>
      <c r="H352" s="426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34"/>
      <c r="P352" s="434"/>
      <c r="Q352" s="434"/>
      <c r="R352" s="434"/>
      <c r="S352" s="434"/>
      <c r="T352" s="434"/>
      <c r="U352" s="43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37">
        <v>5.03</v>
      </c>
      <c r="E353" s="437"/>
      <c r="F353" s="437"/>
      <c r="G353" s="127"/>
      <c r="H353" s="426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34"/>
      <c r="P353" s="434"/>
      <c r="Q353" s="434"/>
      <c r="R353" s="434"/>
      <c r="S353" s="434"/>
      <c r="T353" s="434"/>
      <c r="U353" s="43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37">
        <v>5.04</v>
      </c>
      <c r="E354" s="437"/>
      <c r="F354" s="366"/>
      <c r="G354" s="134"/>
      <c r="H354" s="426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34"/>
      <c r="P354" s="434"/>
      <c r="Q354" s="434"/>
      <c r="R354" s="434"/>
      <c r="S354" s="434"/>
      <c r="T354" s="434"/>
      <c r="U354" s="43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37">
        <v>5.03</v>
      </c>
      <c r="E355" s="437"/>
      <c r="F355" s="437"/>
      <c r="G355" s="127"/>
      <c r="H355" s="426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34"/>
      <c r="P355" s="434"/>
      <c r="Q355" s="434"/>
      <c r="R355" s="434"/>
      <c r="S355" s="434"/>
      <c r="T355" s="434"/>
      <c r="U355" s="43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37">
        <v>5.03</v>
      </c>
      <c r="E356" s="437"/>
      <c r="F356" s="437"/>
      <c r="G356" s="127"/>
      <c r="H356" s="426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34"/>
      <c r="P356" s="434"/>
      <c r="Q356" s="434"/>
      <c r="R356" s="434"/>
      <c r="S356" s="434"/>
      <c r="T356" s="434"/>
      <c r="U356" s="43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37">
        <v>5.04</v>
      </c>
      <c r="E357" s="437"/>
      <c r="F357" s="367"/>
      <c r="G357" s="127"/>
      <c r="H357" s="426">
        <f t="shared" si="86"/>
        <v>0</v>
      </c>
      <c r="I357" s="426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34"/>
      <c r="P357" s="434"/>
      <c r="Q357" s="434"/>
      <c r="R357" s="434"/>
      <c r="S357" s="434"/>
      <c r="T357" s="434"/>
      <c r="U357" s="43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37">
        <v>5.04</v>
      </c>
      <c r="E358" s="437"/>
      <c r="F358" s="367"/>
      <c r="G358" s="127"/>
      <c r="H358" s="426">
        <f t="shared" si="86"/>
        <v>0</v>
      </c>
      <c r="I358" s="426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34"/>
      <c r="P358" s="434"/>
      <c r="Q358" s="434"/>
      <c r="R358" s="434"/>
      <c r="S358" s="434"/>
      <c r="T358" s="434"/>
      <c r="U358" s="43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37">
        <v>5.03</v>
      </c>
      <c r="E359" s="437"/>
      <c r="F359" s="367"/>
      <c r="G359" s="127"/>
      <c r="H359" s="426">
        <f t="shared" si="86"/>
        <v>0</v>
      </c>
      <c r="I359" s="426"/>
      <c r="J359" s="129"/>
      <c r="K359" s="130"/>
      <c r="L359" s="128"/>
      <c r="M359" s="108"/>
      <c r="N359" s="129"/>
      <c r="O359" s="434"/>
      <c r="P359" s="434"/>
      <c r="Q359" s="434"/>
      <c r="R359" s="434"/>
      <c r="S359" s="434"/>
      <c r="T359" s="434"/>
      <c r="U359" s="43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37">
        <v>5.03</v>
      </c>
      <c r="E360" s="437"/>
      <c r="F360" s="367"/>
      <c r="G360" s="127"/>
      <c r="H360" s="426">
        <f t="shared" si="86"/>
        <v>0</v>
      </c>
      <c r="I360" s="426"/>
      <c r="J360" s="129"/>
      <c r="K360" s="130"/>
      <c r="L360" s="128"/>
      <c r="M360" s="108"/>
      <c r="N360" s="129"/>
      <c r="O360" s="434"/>
      <c r="P360" s="434"/>
      <c r="Q360" s="434"/>
      <c r="R360" s="434"/>
      <c r="S360" s="434"/>
      <c r="T360" s="434"/>
      <c r="U360" s="43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37">
        <v>5.0599999999999996</v>
      </c>
      <c r="E361" s="437"/>
      <c r="F361" s="437"/>
      <c r="G361" s="127"/>
      <c r="H361" s="426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34"/>
      <c r="P361" s="434"/>
      <c r="Q361" s="434"/>
      <c r="R361" s="434"/>
      <c r="S361" s="434"/>
      <c r="T361" s="434"/>
      <c r="U361" s="43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37">
        <v>5.09</v>
      </c>
      <c r="E362" s="437"/>
      <c r="F362" s="437"/>
      <c r="G362" s="127"/>
      <c r="H362" s="426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34"/>
      <c r="P362" s="434"/>
      <c r="Q362" s="434"/>
      <c r="R362" s="434"/>
      <c r="S362" s="434"/>
      <c r="T362" s="434"/>
      <c r="U362" s="43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37">
        <v>5.09</v>
      </c>
      <c r="E363" s="437"/>
      <c r="F363" s="437"/>
      <c r="G363" s="127"/>
      <c r="H363" s="426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34"/>
      <c r="P363" s="434"/>
      <c r="Q363" s="434"/>
      <c r="R363" s="434"/>
      <c r="S363" s="434"/>
      <c r="T363" s="434"/>
      <c r="U363" s="43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32" t="s">
        <v>190</v>
      </c>
      <c r="D364" s="437">
        <v>4.8</v>
      </c>
      <c r="E364" s="437"/>
      <c r="F364" s="437"/>
      <c r="G364" s="127"/>
      <c r="H364" s="426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34"/>
      <c r="P364" s="434"/>
      <c r="Q364" s="434"/>
      <c r="R364" s="434"/>
      <c r="S364" s="434"/>
      <c r="T364" s="434"/>
      <c r="U364" s="43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32" t="s">
        <v>187</v>
      </c>
      <c r="D365" s="437">
        <v>4.8</v>
      </c>
      <c r="E365" s="437"/>
      <c r="F365" s="437"/>
      <c r="G365" s="127"/>
      <c r="H365" s="426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34"/>
      <c r="P365" s="434"/>
      <c r="Q365" s="434"/>
      <c r="R365" s="434"/>
      <c r="S365" s="434"/>
      <c r="T365" s="434"/>
      <c r="U365" s="43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32" t="s">
        <v>179</v>
      </c>
      <c r="D366" s="437">
        <v>4.8</v>
      </c>
      <c r="E366" s="437"/>
      <c r="F366" s="437"/>
      <c r="G366" s="127"/>
      <c r="H366" s="426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34"/>
      <c r="P366" s="434"/>
      <c r="Q366" s="434"/>
      <c r="R366" s="434"/>
      <c r="S366" s="434"/>
      <c r="T366" s="434"/>
      <c r="U366" s="43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32" t="s">
        <v>199</v>
      </c>
      <c r="D367" s="437">
        <v>4.8</v>
      </c>
      <c r="E367" s="437"/>
      <c r="F367" s="437"/>
      <c r="G367" s="127"/>
      <c r="H367" s="426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34"/>
      <c r="P367" s="434"/>
      <c r="Q367" s="434"/>
      <c r="R367" s="434"/>
      <c r="S367" s="434"/>
      <c r="T367" s="434"/>
      <c r="U367" s="43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37">
        <v>4.99</v>
      </c>
      <c r="E368" s="437"/>
      <c r="F368" s="437"/>
      <c r="G368" s="127"/>
      <c r="H368" s="426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34"/>
      <c r="P368" s="434"/>
      <c r="Q368" s="434"/>
      <c r="R368" s="434"/>
      <c r="S368" s="434"/>
      <c r="T368" s="434"/>
      <c r="U368" s="43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37">
        <v>4.99</v>
      </c>
      <c r="E369" s="437"/>
      <c r="F369" s="437"/>
      <c r="G369" s="127"/>
      <c r="H369" s="426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34"/>
      <c r="P369" s="434"/>
      <c r="Q369" s="434"/>
      <c r="R369" s="434"/>
      <c r="S369" s="434"/>
      <c r="T369" s="434"/>
      <c r="U369" s="43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11" t="s">
        <v>201</v>
      </c>
      <c r="B370" s="612"/>
      <c r="C370" s="435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25" t="s">
        <v>206</v>
      </c>
      <c r="C371" s="125" t="s">
        <v>199</v>
      </c>
      <c r="D371" s="437">
        <v>5.03</v>
      </c>
      <c r="E371" s="437"/>
      <c r="F371" s="437"/>
      <c r="G371" s="127"/>
      <c r="H371" s="426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30"/>
      <c r="P371" s="430"/>
      <c r="Q371" s="430"/>
      <c r="R371" s="430"/>
      <c r="S371" s="430"/>
      <c r="T371" s="430"/>
      <c r="U371" s="430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25" t="s">
        <v>425</v>
      </c>
      <c r="C372" s="177" t="s">
        <v>427</v>
      </c>
      <c r="D372" s="437">
        <v>5.03</v>
      </c>
      <c r="E372" s="437"/>
      <c r="F372" s="437"/>
      <c r="G372" s="127"/>
      <c r="H372" s="426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30"/>
      <c r="P372" s="430"/>
      <c r="Q372" s="430"/>
      <c r="R372" s="430"/>
      <c r="S372" s="430"/>
      <c r="T372" s="430"/>
      <c r="U372" s="430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25" t="s">
        <v>206</v>
      </c>
      <c r="C373" s="125" t="s">
        <v>186</v>
      </c>
      <c r="D373" s="437">
        <v>5.03</v>
      </c>
      <c r="E373" s="437"/>
      <c r="F373" s="437"/>
      <c r="G373" s="127"/>
      <c r="H373" s="426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30"/>
      <c r="P373" s="430"/>
      <c r="Q373" s="430"/>
      <c r="R373" s="430"/>
      <c r="S373" s="430"/>
      <c r="T373" s="430"/>
      <c r="U373" s="430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25" t="s">
        <v>206</v>
      </c>
      <c r="C374" s="125" t="s">
        <v>203</v>
      </c>
      <c r="D374" s="437">
        <v>5.03</v>
      </c>
      <c r="E374" s="437"/>
      <c r="F374" s="437"/>
      <c r="G374" s="127"/>
      <c r="H374" s="426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30"/>
      <c r="P374" s="430"/>
      <c r="Q374" s="430"/>
      <c r="R374" s="430"/>
      <c r="S374" s="430"/>
      <c r="T374" s="430"/>
      <c r="U374" s="430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25" t="s">
        <v>206</v>
      </c>
      <c r="C375" s="125" t="s">
        <v>207</v>
      </c>
      <c r="D375" s="437">
        <v>5.03</v>
      </c>
      <c r="E375" s="437"/>
      <c r="F375" s="437"/>
      <c r="G375" s="127"/>
      <c r="H375" s="426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30"/>
      <c r="P375" s="430"/>
      <c r="Q375" s="430"/>
      <c r="R375" s="430"/>
      <c r="S375" s="430"/>
      <c r="T375" s="430"/>
      <c r="U375" s="430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25" t="s">
        <v>414</v>
      </c>
      <c r="C376" s="177" t="s">
        <v>415</v>
      </c>
      <c r="D376" s="437"/>
      <c r="E376" s="437"/>
      <c r="F376" s="437"/>
      <c r="G376" s="127"/>
      <c r="H376" s="426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30"/>
      <c r="P376" s="430"/>
      <c r="Q376" s="430"/>
      <c r="R376" s="430"/>
      <c r="S376" s="430"/>
      <c r="T376" s="430"/>
      <c r="U376" s="430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25" t="s">
        <v>414</v>
      </c>
      <c r="C377" s="177" t="s">
        <v>416</v>
      </c>
      <c r="D377" s="437"/>
      <c r="E377" s="437"/>
      <c r="F377" s="437"/>
      <c r="G377" s="127"/>
      <c r="H377" s="426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30"/>
      <c r="P377" s="430"/>
      <c r="Q377" s="430"/>
      <c r="R377" s="430"/>
      <c r="S377" s="430"/>
      <c r="T377" s="430"/>
      <c r="U377" s="430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25" t="s">
        <v>414</v>
      </c>
      <c r="C378" s="177" t="s">
        <v>61</v>
      </c>
      <c r="D378" s="437"/>
      <c r="E378" s="437"/>
      <c r="F378" s="437"/>
      <c r="G378" s="127"/>
      <c r="H378" s="426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30"/>
      <c r="P378" s="430"/>
      <c r="Q378" s="430"/>
      <c r="R378" s="430"/>
      <c r="S378" s="430"/>
      <c r="T378" s="430"/>
      <c r="U378" s="430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25" t="s">
        <v>208</v>
      </c>
      <c r="C379" s="125" t="s">
        <v>179</v>
      </c>
      <c r="D379" s="437">
        <v>5.08</v>
      </c>
      <c r="E379" s="437"/>
      <c r="F379" s="437"/>
      <c r="G379" s="127"/>
      <c r="H379" s="426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30"/>
      <c r="P379" s="430"/>
      <c r="Q379" s="430"/>
      <c r="R379" s="430"/>
      <c r="S379" s="430"/>
      <c r="T379" s="430"/>
      <c r="U379" s="430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25" t="s">
        <v>208</v>
      </c>
      <c r="C380" s="125" t="s">
        <v>204</v>
      </c>
      <c r="D380" s="437">
        <v>5.08</v>
      </c>
      <c r="E380" s="437"/>
      <c r="F380" s="437"/>
      <c r="G380" s="127"/>
      <c r="H380" s="426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30"/>
      <c r="P380" s="430"/>
      <c r="Q380" s="430"/>
      <c r="R380" s="430"/>
      <c r="S380" s="430"/>
      <c r="T380" s="430"/>
      <c r="U380" s="430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25" t="s">
        <v>208</v>
      </c>
      <c r="C381" s="125" t="s">
        <v>205</v>
      </c>
      <c r="D381" s="437">
        <v>5.08</v>
      </c>
      <c r="E381" s="437"/>
      <c r="F381" s="437"/>
      <c r="G381" s="127"/>
      <c r="H381" s="426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30"/>
      <c r="P381" s="430"/>
      <c r="Q381" s="430"/>
      <c r="R381" s="430"/>
      <c r="S381" s="430"/>
      <c r="T381" s="430"/>
      <c r="U381" s="430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25" t="s">
        <v>208</v>
      </c>
      <c r="C382" s="125" t="s">
        <v>186</v>
      </c>
      <c r="D382" s="437">
        <v>5.08</v>
      </c>
      <c r="E382" s="437"/>
      <c r="F382" s="437"/>
      <c r="G382" s="127"/>
      <c r="H382" s="426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30"/>
      <c r="P382" s="430"/>
      <c r="Q382" s="430"/>
      <c r="R382" s="430"/>
      <c r="S382" s="430"/>
      <c r="T382" s="430"/>
      <c r="U382" s="430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25" t="s">
        <v>208</v>
      </c>
      <c r="C383" s="125" t="s">
        <v>203</v>
      </c>
      <c r="D383" s="437">
        <v>5.08</v>
      </c>
      <c r="E383" s="437"/>
      <c r="F383" s="437"/>
      <c r="G383" s="127"/>
      <c r="H383" s="426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30"/>
      <c r="P383" s="430"/>
      <c r="Q383" s="430"/>
      <c r="R383" s="430"/>
      <c r="S383" s="430"/>
      <c r="T383" s="430"/>
      <c r="U383" s="430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25" t="s">
        <v>208</v>
      </c>
      <c r="C384" s="125" t="s">
        <v>199</v>
      </c>
      <c r="D384" s="437">
        <v>5.08</v>
      </c>
      <c r="E384" s="437"/>
      <c r="F384" s="437"/>
      <c r="G384" s="127"/>
      <c r="H384" s="426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34"/>
      <c r="P384" s="434"/>
      <c r="Q384" s="434"/>
      <c r="R384" s="434"/>
      <c r="S384" s="434"/>
      <c r="T384" s="434"/>
      <c r="U384" s="43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25" t="s">
        <v>208</v>
      </c>
      <c r="C385" s="125" t="s">
        <v>187</v>
      </c>
      <c r="D385" s="437">
        <v>5.08</v>
      </c>
      <c r="E385" s="437"/>
      <c r="F385" s="437"/>
      <c r="G385" s="127"/>
      <c r="H385" s="426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30"/>
      <c r="P385" s="430"/>
      <c r="Q385" s="430"/>
      <c r="R385" s="430"/>
      <c r="S385" s="430"/>
      <c r="T385" s="430"/>
      <c r="U385" s="430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25" t="s">
        <v>208</v>
      </c>
      <c r="C386" s="125" t="s">
        <v>207</v>
      </c>
      <c r="D386" s="437">
        <v>5.08</v>
      </c>
      <c r="E386" s="437"/>
      <c r="F386" s="437"/>
      <c r="G386" s="127"/>
      <c r="H386" s="426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34"/>
      <c r="P386" s="434"/>
      <c r="Q386" s="434"/>
      <c r="R386" s="434"/>
      <c r="S386" s="434"/>
      <c r="T386" s="434"/>
      <c r="U386" s="43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25" t="s">
        <v>209</v>
      </c>
      <c r="C387" s="125" t="s">
        <v>194</v>
      </c>
      <c r="D387" s="437">
        <v>5.03</v>
      </c>
      <c r="E387" s="437"/>
      <c r="F387" s="437"/>
      <c r="G387" s="127"/>
      <c r="H387" s="426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30"/>
      <c r="P387" s="430"/>
      <c r="Q387" s="430"/>
      <c r="R387" s="430"/>
      <c r="S387" s="430"/>
      <c r="T387" s="430"/>
      <c r="U387" s="430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25" t="s">
        <v>209</v>
      </c>
      <c r="C388" s="125" t="s">
        <v>179</v>
      </c>
      <c r="D388" s="437">
        <v>5.03</v>
      </c>
      <c r="E388" s="437"/>
      <c r="F388" s="437"/>
      <c r="G388" s="127"/>
      <c r="H388" s="426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30"/>
      <c r="P388" s="430"/>
      <c r="Q388" s="430"/>
      <c r="R388" s="430"/>
      <c r="S388" s="430"/>
      <c r="T388" s="430"/>
      <c r="U388" s="430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25" t="s">
        <v>209</v>
      </c>
      <c r="C389" s="125" t="s">
        <v>195</v>
      </c>
      <c r="D389" s="437">
        <v>5.03</v>
      </c>
      <c r="E389" s="437"/>
      <c r="F389" s="437"/>
      <c r="G389" s="127"/>
      <c r="H389" s="426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30"/>
      <c r="P389" s="430"/>
      <c r="Q389" s="430"/>
      <c r="R389" s="430"/>
      <c r="S389" s="430"/>
      <c r="T389" s="430"/>
      <c r="U389" s="430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25" t="s">
        <v>209</v>
      </c>
      <c r="C390" s="125" t="s">
        <v>204</v>
      </c>
      <c r="D390" s="437">
        <v>5.03</v>
      </c>
      <c r="E390" s="437"/>
      <c r="F390" s="437"/>
      <c r="G390" s="127"/>
      <c r="H390" s="426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30"/>
      <c r="P390" s="430"/>
      <c r="Q390" s="430"/>
      <c r="R390" s="430"/>
      <c r="S390" s="430"/>
      <c r="T390" s="430"/>
      <c r="U390" s="430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25" t="s">
        <v>382</v>
      </c>
      <c r="C391" s="177" t="s">
        <v>383</v>
      </c>
      <c r="D391" s="437">
        <v>5.03</v>
      </c>
      <c r="E391" s="437"/>
      <c r="F391" s="437"/>
      <c r="G391" s="127"/>
      <c r="H391" s="426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30"/>
      <c r="P391" s="430"/>
      <c r="Q391" s="430"/>
      <c r="R391" s="430"/>
      <c r="S391" s="430"/>
      <c r="T391" s="430"/>
      <c r="U391" s="430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25" t="s">
        <v>382</v>
      </c>
      <c r="C392" s="177" t="s">
        <v>384</v>
      </c>
      <c r="D392" s="437">
        <v>5.03</v>
      </c>
      <c r="E392" s="437"/>
      <c r="F392" s="437"/>
      <c r="G392" s="127"/>
      <c r="H392" s="426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30"/>
      <c r="P392" s="430"/>
      <c r="Q392" s="430"/>
      <c r="R392" s="430"/>
      <c r="S392" s="430"/>
      <c r="T392" s="430"/>
      <c r="U392" s="430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25" t="s">
        <v>382</v>
      </c>
      <c r="C393" s="177" t="s">
        <v>389</v>
      </c>
      <c r="D393" s="437">
        <v>5.03</v>
      </c>
      <c r="E393" s="437"/>
      <c r="F393" s="437"/>
      <c r="G393" s="127"/>
      <c r="H393" s="426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30"/>
      <c r="P393" s="430"/>
      <c r="Q393" s="430"/>
      <c r="R393" s="430"/>
      <c r="S393" s="430"/>
      <c r="T393" s="430"/>
      <c r="U393" s="430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25" t="s">
        <v>382</v>
      </c>
      <c r="C394" s="177" t="s">
        <v>391</v>
      </c>
      <c r="D394" s="437">
        <v>5.03</v>
      </c>
      <c r="E394" s="437"/>
      <c r="F394" s="437"/>
      <c r="G394" s="127"/>
      <c r="H394" s="426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30"/>
      <c r="P394" s="430"/>
      <c r="Q394" s="430"/>
      <c r="R394" s="430"/>
      <c r="S394" s="430"/>
      <c r="T394" s="430"/>
      <c r="U394" s="430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25" t="s">
        <v>418</v>
      </c>
      <c r="C395" s="177" t="s">
        <v>364</v>
      </c>
      <c r="D395" s="437">
        <v>5.03</v>
      </c>
      <c r="E395" s="437"/>
      <c r="F395" s="437"/>
      <c r="G395" s="127"/>
      <c r="H395" s="426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30"/>
      <c r="P395" s="430"/>
      <c r="Q395" s="430"/>
      <c r="R395" s="430"/>
      <c r="S395" s="430"/>
      <c r="T395" s="430"/>
      <c r="U395" s="430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25" t="s">
        <v>418</v>
      </c>
      <c r="C396" s="177" t="s">
        <v>365</v>
      </c>
      <c r="D396" s="437">
        <v>5.03</v>
      </c>
      <c r="E396" s="437"/>
      <c r="F396" s="437"/>
      <c r="G396" s="127"/>
      <c r="H396" s="426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30"/>
      <c r="P396" s="430"/>
      <c r="Q396" s="430"/>
      <c r="R396" s="430"/>
      <c r="S396" s="430"/>
      <c r="T396" s="430"/>
      <c r="U396" s="430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25" t="s">
        <v>418</v>
      </c>
      <c r="C397" s="177" t="s">
        <v>366</v>
      </c>
      <c r="D397" s="437">
        <v>5.03</v>
      </c>
      <c r="E397" s="437"/>
      <c r="F397" s="437"/>
      <c r="G397" s="127"/>
      <c r="H397" s="426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30"/>
      <c r="P397" s="430"/>
      <c r="Q397" s="430"/>
      <c r="R397" s="430"/>
      <c r="S397" s="430"/>
      <c r="T397" s="430"/>
      <c r="U397" s="430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25" t="s">
        <v>418</v>
      </c>
      <c r="C398" s="177" t="s">
        <v>367</v>
      </c>
      <c r="D398" s="437">
        <v>5.03</v>
      </c>
      <c r="E398" s="437"/>
      <c r="F398" s="437"/>
      <c r="G398" s="127"/>
      <c r="H398" s="426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30"/>
      <c r="P398" s="430"/>
      <c r="Q398" s="430"/>
      <c r="R398" s="430"/>
      <c r="S398" s="430"/>
      <c r="T398" s="430"/>
      <c r="U398" s="430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37">
        <v>5.03</v>
      </c>
      <c r="E399" s="437"/>
      <c r="F399" s="437"/>
      <c r="G399" s="127"/>
      <c r="H399" s="426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34"/>
      <c r="P399" s="434"/>
      <c r="Q399" s="434"/>
      <c r="R399" s="434"/>
      <c r="S399" s="434"/>
      <c r="T399" s="434"/>
      <c r="U399" s="43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37">
        <v>5.03</v>
      </c>
      <c r="E400" s="437"/>
      <c r="F400" s="437"/>
      <c r="G400" s="127"/>
      <c r="H400" s="426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34"/>
      <c r="P400" s="434"/>
      <c r="Q400" s="434"/>
      <c r="R400" s="434"/>
      <c r="S400" s="434"/>
      <c r="T400" s="434"/>
      <c r="U400" s="43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37">
        <v>5.03</v>
      </c>
      <c r="E401" s="437"/>
      <c r="F401" s="437"/>
      <c r="G401" s="127"/>
      <c r="H401" s="426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34"/>
      <c r="P401" s="434"/>
      <c r="Q401" s="434"/>
      <c r="R401" s="434"/>
      <c r="S401" s="434"/>
      <c r="T401" s="434"/>
      <c r="U401" s="43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37">
        <v>5.03</v>
      </c>
      <c r="E402" s="437"/>
      <c r="F402" s="437"/>
      <c r="G402" s="127"/>
      <c r="H402" s="426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34"/>
      <c r="P402" s="434"/>
      <c r="Q402" s="434"/>
      <c r="R402" s="434"/>
      <c r="S402" s="434"/>
      <c r="T402" s="434"/>
      <c r="U402" s="43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37">
        <v>5.03</v>
      </c>
      <c r="E403" s="437"/>
      <c r="F403" s="437"/>
      <c r="G403" s="127"/>
      <c r="H403" s="426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34"/>
      <c r="P403" s="434"/>
      <c r="Q403" s="434"/>
      <c r="R403" s="434"/>
      <c r="S403" s="434"/>
      <c r="T403" s="434"/>
      <c r="U403" s="43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37">
        <v>5.03</v>
      </c>
      <c r="E404" s="437"/>
      <c r="F404" s="437"/>
      <c r="G404" s="127"/>
      <c r="H404" s="426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34"/>
      <c r="P404" s="434"/>
      <c r="Q404" s="434"/>
      <c r="R404" s="434"/>
      <c r="S404" s="434"/>
      <c r="T404" s="434"/>
      <c r="U404" s="43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37">
        <v>5.03</v>
      </c>
      <c r="E405" s="437"/>
      <c r="F405" s="437"/>
      <c r="G405" s="127"/>
      <c r="H405" s="426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34"/>
      <c r="P405" s="434"/>
      <c r="Q405" s="434"/>
      <c r="R405" s="434"/>
      <c r="S405" s="434"/>
      <c r="T405" s="434"/>
      <c r="U405" s="43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37">
        <v>5.03</v>
      </c>
      <c r="E406" s="437"/>
      <c r="F406" s="437"/>
      <c r="G406" s="127"/>
      <c r="H406" s="426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34"/>
      <c r="P406" s="434"/>
      <c r="Q406" s="434"/>
      <c r="R406" s="434"/>
      <c r="S406" s="434"/>
      <c r="T406" s="434"/>
      <c r="U406" s="43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37">
        <v>5.03</v>
      </c>
      <c r="E407" s="437"/>
      <c r="F407" s="437"/>
      <c r="G407" s="127"/>
      <c r="H407" s="426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34"/>
      <c r="P407" s="434"/>
      <c r="Q407" s="434"/>
      <c r="R407" s="434"/>
      <c r="S407" s="434"/>
      <c r="T407" s="434"/>
      <c r="U407" s="43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37">
        <v>5.03</v>
      </c>
      <c r="E408" s="437"/>
      <c r="F408" s="437"/>
      <c r="G408" s="127"/>
      <c r="H408" s="426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34"/>
      <c r="P408" s="434"/>
      <c r="Q408" s="434"/>
      <c r="R408" s="434"/>
      <c r="S408" s="434"/>
      <c r="T408" s="434"/>
      <c r="U408" s="43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37">
        <v>50.3</v>
      </c>
      <c r="E409" s="437"/>
      <c r="F409" s="437"/>
      <c r="G409" s="127"/>
      <c r="H409" s="426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34"/>
      <c r="P409" s="434"/>
      <c r="Q409" s="434"/>
      <c r="R409" s="434"/>
      <c r="S409" s="434"/>
      <c r="T409" s="434"/>
      <c r="U409" s="43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37">
        <v>5</v>
      </c>
      <c r="E410" s="437"/>
      <c r="F410" s="437"/>
      <c r="G410" s="127"/>
      <c r="H410" s="426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34"/>
      <c r="P410" s="434"/>
      <c r="Q410" s="434"/>
      <c r="R410" s="434"/>
      <c r="S410" s="434"/>
      <c r="T410" s="434"/>
      <c r="U410" s="43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37">
        <v>5.03</v>
      </c>
      <c r="E411" s="437"/>
      <c r="F411" s="437"/>
      <c r="G411" s="127"/>
      <c r="H411" s="426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34"/>
      <c r="P411" s="434"/>
      <c r="Q411" s="434"/>
      <c r="R411" s="434"/>
      <c r="S411" s="434"/>
      <c r="T411" s="434"/>
      <c r="U411" s="43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37">
        <v>5.03</v>
      </c>
      <c r="E412" s="437"/>
      <c r="F412" s="437"/>
      <c r="G412" s="127"/>
      <c r="H412" s="426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34"/>
      <c r="P412" s="434"/>
      <c r="Q412" s="434"/>
      <c r="R412" s="434"/>
      <c r="S412" s="434"/>
      <c r="T412" s="434"/>
      <c r="U412" s="43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37"/>
      <c r="E413" s="437"/>
      <c r="F413" s="437"/>
      <c r="G413" s="127"/>
      <c r="H413" s="426">
        <f t="shared" si="93"/>
        <v>0</v>
      </c>
      <c r="I413" s="128"/>
      <c r="J413" s="129"/>
      <c r="K413" s="130"/>
      <c r="L413" s="128"/>
      <c r="M413" s="108"/>
      <c r="N413" s="129"/>
      <c r="O413" s="434"/>
      <c r="P413" s="434"/>
      <c r="Q413" s="434"/>
      <c r="R413" s="434"/>
      <c r="S413" s="434"/>
      <c r="T413" s="434"/>
      <c r="U413" s="43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37">
        <v>5.0599999999999996</v>
      </c>
      <c r="E414" s="437"/>
      <c r="F414" s="437"/>
      <c r="G414" s="127"/>
      <c r="H414" s="426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34"/>
      <c r="P414" s="434"/>
      <c r="Q414" s="434"/>
      <c r="R414" s="434"/>
      <c r="S414" s="434"/>
      <c r="T414" s="434"/>
      <c r="U414" s="43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37">
        <v>5.0599999999999996</v>
      </c>
      <c r="E415" s="437"/>
      <c r="F415" s="437"/>
      <c r="G415" s="127"/>
      <c r="H415" s="426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34"/>
      <c r="P415" s="434"/>
      <c r="Q415" s="434"/>
      <c r="R415" s="434"/>
      <c r="S415" s="434"/>
      <c r="T415" s="434"/>
      <c r="U415" s="43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37">
        <v>5.0599999999999996</v>
      </c>
      <c r="E416" s="437"/>
      <c r="F416" s="437"/>
      <c r="G416" s="127"/>
      <c r="H416" s="426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34"/>
      <c r="P416" s="434"/>
      <c r="Q416" s="434"/>
      <c r="R416" s="434"/>
      <c r="S416" s="434"/>
      <c r="T416" s="434"/>
      <c r="U416" s="43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37">
        <v>5.0599999999999996</v>
      </c>
      <c r="E417" s="437"/>
      <c r="F417" s="437"/>
      <c r="G417" s="127"/>
      <c r="H417" s="426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34"/>
      <c r="P417" s="434"/>
      <c r="Q417" s="434"/>
      <c r="R417" s="434"/>
      <c r="S417" s="434"/>
      <c r="T417" s="434"/>
      <c r="U417" s="43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37"/>
      <c r="E418" s="437"/>
      <c r="F418" s="437"/>
      <c r="G418" s="127"/>
      <c r="H418" s="426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34"/>
      <c r="P418" s="434"/>
      <c r="Q418" s="434"/>
      <c r="R418" s="434"/>
      <c r="S418" s="434"/>
      <c r="T418" s="434"/>
      <c r="U418" s="43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37"/>
      <c r="E419" s="437"/>
      <c r="F419" s="437"/>
      <c r="G419" s="127"/>
      <c r="H419" s="426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34"/>
      <c r="P419" s="434"/>
      <c r="Q419" s="434"/>
      <c r="R419" s="434"/>
      <c r="S419" s="434"/>
      <c r="T419" s="434"/>
      <c r="U419" s="43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37"/>
      <c r="E420" s="437"/>
      <c r="F420" s="437"/>
      <c r="G420" s="127"/>
      <c r="H420" s="426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34"/>
      <c r="P420" s="434"/>
      <c r="Q420" s="434"/>
      <c r="R420" s="434"/>
      <c r="S420" s="434"/>
      <c r="T420" s="434"/>
      <c r="U420" s="43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37"/>
      <c r="E421" s="437"/>
      <c r="F421" s="437"/>
      <c r="G421" s="127"/>
      <c r="H421" s="426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34"/>
      <c r="P421" s="434"/>
      <c r="Q421" s="434"/>
      <c r="R421" s="434"/>
      <c r="S421" s="434"/>
      <c r="T421" s="434"/>
      <c r="U421" s="43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37"/>
      <c r="E422" s="437"/>
      <c r="F422" s="437"/>
      <c r="G422" s="127"/>
      <c r="H422" s="426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34"/>
      <c r="P422" s="434"/>
      <c r="Q422" s="434"/>
      <c r="R422" s="434"/>
      <c r="S422" s="434"/>
      <c r="T422" s="434"/>
      <c r="U422" s="43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37"/>
      <c r="E423" s="437"/>
      <c r="F423" s="437"/>
      <c r="G423" s="127"/>
      <c r="H423" s="426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34"/>
      <c r="P423" s="434"/>
      <c r="Q423" s="434"/>
      <c r="R423" s="434"/>
      <c r="S423" s="434"/>
      <c r="T423" s="434"/>
      <c r="U423" s="43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37"/>
      <c r="E424" s="437"/>
      <c r="F424" s="437"/>
      <c r="G424" s="127"/>
      <c r="H424" s="426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34"/>
      <c r="P424" s="434"/>
      <c r="Q424" s="434"/>
      <c r="R424" s="434"/>
      <c r="S424" s="434"/>
      <c r="T424" s="434"/>
      <c r="U424" s="43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37"/>
      <c r="E425" s="437"/>
      <c r="F425" s="437"/>
      <c r="G425" s="127"/>
      <c r="H425" s="426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34"/>
      <c r="P425" s="434"/>
      <c r="Q425" s="434"/>
      <c r="R425" s="434"/>
      <c r="S425" s="434"/>
      <c r="T425" s="434"/>
      <c r="U425" s="43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37"/>
      <c r="E426" s="437"/>
      <c r="F426" s="437"/>
      <c r="G426" s="127"/>
      <c r="H426" s="426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34"/>
      <c r="P426" s="434"/>
      <c r="Q426" s="434"/>
      <c r="R426" s="434"/>
      <c r="S426" s="434"/>
      <c r="T426" s="434"/>
      <c r="U426" s="43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37"/>
      <c r="E427" s="437"/>
      <c r="F427" s="437"/>
      <c r="G427" s="127"/>
      <c r="H427" s="426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34"/>
      <c r="P427" s="434"/>
      <c r="Q427" s="434"/>
      <c r="R427" s="434"/>
      <c r="S427" s="434"/>
      <c r="T427" s="434"/>
      <c r="U427" s="43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9" t="s">
        <v>216</v>
      </c>
      <c r="B428" s="619"/>
      <c r="C428" s="435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25" t="s">
        <v>217</v>
      </c>
      <c r="C429" s="125" t="s">
        <v>179</v>
      </c>
      <c r="D429" s="437">
        <v>5.03</v>
      </c>
      <c r="E429" s="437"/>
      <c r="F429" s="437"/>
      <c r="G429" s="127"/>
      <c r="H429" s="426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34"/>
      <c r="P429" s="434"/>
      <c r="Q429" s="434"/>
      <c r="R429" s="434"/>
      <c r="S429" s="434"/>
      <c r="T429" s="434"/>
      <c r="U429" s="43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25" t="s">
        <v>217</v>
      </c>
      <c r="C430" s="125" t="s">
        <v>186</v>
      </c>
      <c r="D430" s="437">
        <v>5.03</v>
      </c>
      <c r="E430" s="437"/>
      <c r="F430" s="437"/>
      <c r="G430" s="127"/>
      <c r="H430" s="426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34"/>
      <c r="P430" s="434"/>
      <c r="Q430" s="434"/>
      <c r="R430" s="434"/>
      <c r="S430" s="434"/>
      <c r="T430" s="434"/>
      <c r="U430" s="43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25" t="s">
        <v>217</v>
      </c>
      <c r="C431" s="125" t="s">
        <v>204</v>
      </c>
      <c r="D431" s="437">
        <v>5.03</v>
      </c>
      <c r="E431" s="437"/>
      <c r="F431" s="437"/>
      <c r="G431" s="127"/>
      <c r="H431" s="426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34"/>
      <c r="P431" s="434"/>
      <c r="Q431" s="434"/>
      <c r="R431" s="434"/>
      <c r="S431" s="434"/>
      <c r="T431" s="434"/>
      <c r="U431" s="43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37">
        <v>5.03</v>
      </c>
      <c r="E432" s="437"/>
      <c r="F432" s="437"/>
      <c r="G432" s="127"/>
      <c r="H432" s="426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34"/>
      <c r="P432" s="434"/>
      <c r="Q432" s="434"/>
      <c r="R432" s="434"/>
      <c r="S432" s="434"/>
      <c r="T432" s="434"/>
      <c r="U432" s="43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37">
        <v>5.03</v>
      </c>
      <c r="E433" s="437"/>
      <c r="F433" s="437"/>
      <c r="G433" s="127"/>
      <c r="H433" s="426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34"/>
      <c r="P433" s="434"/>
      <c r="Q433" s="434"/>
      <c r="R433" s="434"/>
      <c r="S433" s="434"/>
      <c r="T433" s="434"/>
      <c r="U433" s="43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37">
        <v>5.03</v>
      </c>
      <c r="E434" s="437"/>
      <c r="F434" s="437"/>
      <c r="G434" s="127"/>
      <c r="H434" s="426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34"/>
      <c r="P434" s="434"/>
      <c r="Q434" s="434"/>
      <c r="R434" s="434"/>
      <c r="S434" s="434"/>
      <c r="T434" s="434"/>
      <c r="U434" s="43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37">
        <v>5.03</v>
      </c>
      <c r="E435" s="437"/>
      <c r="F435" s="437"/>
      <c r="G435" s="127"/>
      <c r="H435" s="426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34"/>
      <c r="P435" s="434"/>
      <c r="Q435" s="434"/>
      <c r="R435" s="434"/>
      <c r="S435" s="434"/>
      <c r="T435" s="434"/>
      <c r="U435" s="43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37">
        <v>5.03</v>
      </c>
      <c r="E436" s="437"/>
      <c r="F436" s="437"/>
      <c r="G436" s="127"/>
      <c r="H436" s="426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34"/>
      <c r="P436" s="434"/>
      <c r="Q436" s="434"/>
      <c r="R436" s="434"/>
      <c r="S436" s="434"/>
      <c r="T436" s="434"/>
      <c r="U436" s="43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37">
        <v>5.03</v>
      </c>
      <c r="E437" s="437"/>
      <c r="F437" s="437"/>
      <c r="G437" s="146"/>
      <c r="H437" s="426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34"/>
      <c r="P437" s="434"/>
      <c r="Q437" s="434"/>
      <c r="R437" s="434"/>
      <c r="S437" s="434"/>
      <c r="T437" s="434"/>
      <c r="U437" s="43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37">
        <v>5.03</v>
      </c>
      <c r="E438" s="437"/>
      <c r="F438" s="437"/>
      <c r="G438" s="127"/>
      <c r="H438" s="426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34"/>
      <c r="P438" s="434"/>
      <c r="Q438" s="434"/>
      <c r="R438" s="434"/>
      <c r="S438" s="434"/>
      <c r="T438" s="434"/>
      <c r="U438" s="43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37">
        <v>5.03</v>
      </c>
      <c r="E439" s="437"/>
      <c r="F439" s="437"/>
      <c r="G439" s="127"/>
      <c r="H439" s="426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34"/>
      <c r="P439" s="434"/>
      <c r="Q439" s="434"/>
      <c r="R439" s="434"/>
      <c r="S439" s="434"/>
      <c r="T439" s="434"/>
      <c r="U439" s="43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37">
        <v>5.03</v>
      </c>
      <c r="E440" s="437"/>
      <c r="F440" s="437"/>
      <c r="G440" s="127"/>
      <c r="H440" s="426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34"/>
      <c r="P440" s="434"/>
      <c r="Q440" s="434"/>
      <c r="R440" s="434"/>
      <c r="S440" s="434"/>
      <c r="T440" s="434"/>
      <c r="U440" s="43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37">
        <v>5.03</v>
      </c>
      <c r="E441" s="437"/>
      <c r="F441" s="437"/>
      <c r="G441" s="127"/>
      <c r="H441" s="426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34"/>
      <c r="P441" s="434"/>
      <c r="Q441" s="434"/>
      <c r="R441" s="434"/>
      <c r="S441" s="434"/>
      <c r="T441" s="434"/>
      <c r="U441" s="43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37">
        <v>5.03</v>
      </c>
      <c r="E442" s="437"/>
      <c r="F442" s="437"/>
      <c r="G442" s="127"/>
      <c r="H442" s="426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34"/>
      <c r="P442" s="434"/>
      <c r="Q442" s="434"/>
      <c r="R442" s="434"/>
      <c r="S442" s="434"/>
      <c r="T442" s="434"/>
      <c r="U442" s="43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37">
        <v>5.03</v>
      </c>
      <c r="E443" s="437"/>
      <c r="F443" s="437"/>
      <c r="G443" s="127"/>
      <c r="H443" s="426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34"/>
      <c r="P443" s="434"/>
      <c r="Q443" s="434"/>
      <c r="R443" s="434"/>
      <c r="S443" s="434"/>
      <c r="T443" s="434"/>
      <c r="U443" s="43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37">
        <v>5.03</v>
      </c>
      <c r="E444" s="437"/>
      <c r="F444" s="437"/>
      <c r="G444" s="127"/>
      <c r="H444" s="426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34"/>
      <c r="P444" s="434"/>
      <c r="Q444" s="434"/>
      <c r="R444" s="434"/>
      <c r="S444" s="434"/>
      <c r="T444" s="434"/>
      <c r="U444" s="43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25" t="s">
        <v>222</v>
      </c>
      <c r="C445" s="125" t="s">
        <v>181</v>
      </c>
      <c r="D445" s="437">
        <v>9.36</v>
      </c>
      <c r="E445" s="437"/>
      <c r="F445" s="437"/>
      <c r="G445" s="127"/>
      <c r="H445" s="426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34"/>
      <c r="P445" s="434"/>
      <c r="Q445" s="434"/>
      <c r="R445" s="434"/>
      <c r="S445" s="434"/>
      <c r="T445" s="434"/>
      <c r="U445" s="43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25" t="s">
        <v>222</v>
      </c>
      <c r="C446" s="125" t="s">
        <v>179</v>
      </c>
      <c r="D446" s="437">
        <v>9.36</v>
      </c>
      <c r="E446" s="437"/>
      <c r="F446" s="437"/>
      <c r="G446" s="127"/>
      <c r="H446" s="426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34"/>
      <c r="P446" s="434"/>
      <c r="Q446" s="434"/>
      <c r="R446" s="434"/>
      <c r="S446" s="434"/>
      <c r="T446" s="434"/>
      <c r="U446" s="43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25" t="s">
        <v>222</v>
      </c>
      <c r="C447" s="125" t="s">
        <v>221</v>
      </c>
      <c r="D447" s="437">
        <v>9.36</v>
      </c>
      <c r="E447" s="437"/>
      <c r="F447" s="437"/>
      <c r="G447" s="127"/>
      <c r="H447" s="426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34"/>
      <c r="P447" s="434"/>
      <c r="Q447" s="434"/>
      <c r="R447" s="434"/>
      <c r="S447" s="434"/>
      <c r="T447" s="434"/>
      <c r="U447" s="43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25" t="s">
        <v>222</v>
      </c>
      <c r="C448" s="125" t="s">
        <v>186</v>
      </c>
      <c r="D448" s="437">
        <v>9.36</v>
      </c>
      <c r="E448" s="437"/>
      <c r="F448" s="437"/>
      <c r="G448" s="127"/>
      <c r="H448" s="426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34"/>
      <c r="P448" s="434"/>
      <c r="Q448" s="434"/>
      <c r="R448" s="434"/>
      <c r="S448" s="434"/>
      <c r="T448" s="434"/>
      <c r="U448" s="43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25" t="s">
        <v>393</v>
      </c>
      <c r="C449" s="177" t="s">
        <v>395</v>
      </c>
      <c r="D449" s="437">
        <v>5</v>
      </c>
      <c r="E449" s="437"/>
      <c r="F449" s="437"/>
      <c r="G449" s="127"/>
      <c r="H449" s="426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34"/>
      <c r="P449" s="434"/>
      <c r="Q449" s="434"/>
      <c r="R449" s="434"/>
      <c r="S449" s="434"/>
      <c r="T449" s="434"/>
      <c r="U449" s="43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25" t="s">
        <v>393</v>
      </c>
      <c r="C450" s="177" t="s">
        <v>402</v>
      </c>
      <c r="D450" s="437">
        <v>5</v>
      </c>
      <c r="E450" s="437"/>
      <c r="F450" s="437"/>
      <c r="G450" s="127"/>
      <c r="H450" s="426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34"/>
      <c r="P450" s="434"/>
      <c r="Q450" s="434"/>
      <c r="R450" s="434"/>
      <c r="S450" s="434"/>
      <c r="T450" s="434"/>
      <c r="U450" s="43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25" t="s">
        <v>404</v>
      </c>
      <c r="C451" s="177" t="s">
        <v>405</v>
      </c>
      <c r="D451" s="437">
        <v>5</v>
      </c>
      <c r="E451" s="437"/>
      <c r="F451" s="437"/>
      <c r="G451" s="127"/>
      <c r="H451" s="426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34"/>
      <c r="P451" s="434"/>
      <c r="Q451" s="434"/>
      <c r="R451" s="434"/>
      <c r="S451" s="434"/>
      <c r="T451" s="434"/>
      <c r="U451" s="43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25" t="s">
        <v>342</v>
      </c>
      <c r="C452" s="177" t="s">
        <v>372</v>
      </c>
      <c r="D452" s="437">
        <v>5</v>
      </c>
      <c r="E452" s="437"/>
      <c r="F452" s="437"/>
      <c r="G452" s="127"/>
      <c r="H452" s="426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34"/>
      <c r="P452" s="434"/>
      <c r="Q452" s="434"/>
      <c r="R452" s="434"/>
      <c r="S452" s="434"/>
      <c r="T452" s="434"/>
      <c r="U452" s="43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25" t="s">
        <v>343</v>
      </c>
      <c r="C453" s="125" t="s">
        <v>345</v>
      </c>
      <c r="D453" s="437">
        <v>5</v>
      </c>
      <c r="E453" s="437"/>
      <c r="F453" s="437"/>
      <c r="G453" s="127"/>
      <c r="H453" s="426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34"/>
      <c r="P453" s="434"/>
      <c r="Q453" s="434"/>
      <c r="R453" s="434"/>
      <c r="S453" s="434"/>
      <c r="T453" s="434"/>
      <c r="U453" s="43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25" t="s">
        <v>343</v>
      </c>
      <c r="C454" s="125" t="s">
        <v>347</v>
      </c>
      <c r="D454" s="437">
        <v>5</v>
      </c>
      <c r="E454" s="437"/>
      <c r="F454" s="437"/>
      <c r="G454" s="127"/>
      <c r="H454" s="426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34"/>
      <c r="P454" s="434"/>
      <c r="Q454" s="434"/>
      <c r="R454" s="434"/>
      <c r="S454" s="434"/>
      <c r="T454" s="434"/>
      <c r="U454" s="43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37">
        <v>5.0599999999999996</v>
      </c>
      <c r="E455" s="437"/>
      <c r="F455" s="437"/>
      <c r="G455" s="127"/>
      <c r="H455" s="426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34"/>
      <c r="P455" s="434"/>
      <c r="Q455" s="434"/>
      <c r="R455" s="434"/>
      <c r="S455" s="434"/>
      <c r="T455" s="434"/>
      <c r="U455" s="43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37">
        <v>5.0599999999999996</v>
      </c>
      <c r="E456" s="437"/>
      <c r="F456" s="437"/>
      <c r="G456" s="127"/>
      <c r="H456" s="426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34"/>
      <c r="P456" s="434"/>
      <c r="Q456" s="434"/>
      <c r="R456" s="434"/>
      <c r="S456" s="434"/>
      <c r="T456" s="434"/>
      <c r="U456" s="43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37"/>
      <c r="E457" s="437"/>
      <c r="F457" s="437"/>
      <c r="G457" s="127"/>
      <c r="H457" s="426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34"/>
      <c r="P457" s="434"/>
      <c r="Q457" s="434"/>
      <c r="R457" s="434"/>
      <c r="S457" s="434"/>
      <c r="T457" s="434"/>
      <c r="U457" s="43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37"/>
      <c r="E458" s="437"/>
      <c r="F458" s="437"/>
      <c r="G458" s="127"/>
      <c r="H458" s="426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34"/>
      <c r="P458" s="434"/>
      <c r="Q458" s="434"/>
      <c r="R458" s="434"/>
      <c r="S458" s="434"/>
      <c r="T458" s="434"/>
      <c r="U458" s="43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37"/>
      <c r="E459" s="437"/>
      <c r="F459" s="437"/>
      <c r="G459" s="127"/>
      <c r="H459" s="426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34"/>
      <c r="P459" s="434"/>
      <c r="Q459" s="434"/>
      <c r="R459" s="434"/>
      <c r="S459" s="434"/>
      <c r="T459" s="434"/>
      <c r="U459" s="43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37">
        <v>5.07</v>
      </c>
      <c r="E460" s="437"/>
      <c r="F460" s="437"/>
      <c r="G460" s="127"/>
      <c r="H460" s="426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34"/>
      <c r="P460" s="434"/>
      <c r="Q460" s="434"/>
      <c r="R460" s="434"/>
      <c r="S460" s="434"/>
      <c r="T460" s="434"/>
      <c r="U460" s="43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37">
        <v>5.07</v>
      </c>
      <c r="E461" s="437"/>
      <c r="F461" s="437"/>
      <c r="G461" s="127"/>
      <c r="H461" s="426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34"/>
      <c r="P461" s="434"/>
      <c r="Q461" s="434"/>
      <c r="R461" s="434"/>
      <c r="S461" s="434"/>
      <c r="T461" s="434"/>
      <c r="U461" s="43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37">
        <v>5.0599999999999996</v>
      </c>
      <c r="E462" s="437"/>
      <c r="F462" s="438"/>
      <c r="G462" s="127"/>
      <c r="H462" s="426">
        <f>D462*G462</f>
        <v>0</v>
      </c>
      <c r="I462" s="128"/>
      <c r="J462" s="129" t="str">
        <f t="array" ref="J462">IF(ISERROR(G462/I462),"",G462/I462)</f>
        <v/>
      </c>
      <c r="K462" s="426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34"/>
      <c r="P462" s="434"/>
      <c r="Q462" s="434"/>
      <c r="R462" s="434"/>
      <c r="S462" s="434"/>
      <c r="T462" s="434"/>
      <c r="U462" s="43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11" t="s">
        <v>224</v>
      </c>
      <c r="B463" s="612"/>
      <c r="C463" s="435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37">
        <v>5.03</v>
      </c>
      <c r="E464" s="437"/>
      <c r="F464" s="437"/>
      <c r="G464" s="127"/>
      <c r="H464" s="426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34"/>
      <c r="P464" s="434"/>
      <c r="Q464" s="434"/>
      <c r="R464" s="434"/>
      <c r="S464" s="434"/>
      <c r="T464" s="434"/>
      <c r="U464" s="43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37">
        <v>5.03</v>
      </c>
      <c r="E465" s="437"/>
      <c r="F465" s="437"/>
      <c r="G465" s="127"/>
      <c r="H465" s="426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34"/>
      <c r="P465" s="434"/>
      <c r="Q465" s="434"/>
      <c r="R465" s="434"/>
      <c r="S465" s="434"/>
      <c r="T465" s="434"/>
      <c r="U465" s="43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37">
        <v>5.04</v>
      </c>
      <c r="E466" s="437"/>
      <c r="F466" s="437"/>
      <c r="G466" s="127"/>
      <c r="H466" s="426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34"/>
      <c r="P466" s="434"/>
      <c r="Q466" s="434"/>
      <c r="R466" s="434"/>
      <c r="S466" s="434"/>
      <c r="T466" s="434"/>
      <c r="U466" s="43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37">
        <v>5.03</v>
      </c>
      <c r="E467" s="437"/>
      <c r="F467" s="437"/>
      <c r="G467" s="127"/>
      <c r="H467" s="426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34"/>
      <c r="P467" s="434"/>
      <c r="Q467" s="434"/>
      <c r="R467" s="434"/>
      <c r="S467" s="434"/>
      <c r="T467" s="434"/>
      <c r="U467" s="43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31" t="s">
        <v>203</v>
      </c>
      <c r="D468" s="437">
        <v>5.03</v>
      </c>
      <c r="E468" s="437"/>
      <c r="F468" s="437"/>
      <c r="G468" s="127"/>
      <c r="H468" s="426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34"/>
      <c r="P468" s="434"/>
      <c r="Q468" s="434"/>
      <c r="R468" s="434"/>
      <c r="S468" s="434"/>
      <c r="T468" s="434"/>
      <c r="U468" s="43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37">
        <v>5.03</v>
      </c>
      <c r="E469" s="437"/>
      <c r="F469" s="437"/>
      <c r="G469" s="127"/>
      <c r="H469" s="426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34"/>
      <c r="P469" s="434"/>
      <c r="Q469" s="434"/>
      <c r="R469" s="434"/>
      <c r="S469" s="434"/>
      <c r="T469" s="434"/>
      <c r="U469" s="43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37">
        <v>5.03</v>
      </c>
      <c r="E470" s="437"/>
      <c r="F470" s="437"/>
      <c r="G470" s="127"/>
      <c r="H470" s="426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34"/>
      <c r="P470" s="434"/>
      <c r="Q470" s="434"/>
      <c r="R470" s="434"/>
      <c r="S470" s="434"/>
      <c r="T470" s="434"/>
      <c r="U470" s="43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31" t="s">
        <v>228</v>
      </c>
      <c r="D471" s="437">
        <v>5.03</v>
      </c>
      <c r="E471" s="437"/>
      <c r="F471" s="437"/>
      <c r="G471" s="127"/>
      <c r="H471" s="426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34"/>
      <c r="P471" s="434"/>
      <c r="Q471" s="434"/>
      <c r="R471" s="434"/>
      <c r="S471" s="434"/>
      <c r="T471" s="434"/>
      <c r="U471" s="43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31" t="s">
        <v>212</v>
      </c>
      <c r="D472" s="437">
        <v>5.03</v>
      </c>
      <c r="E472" s="437"/>
      <c r="F472" s="437"/>
      <c r="G472" s="127"/>
      <c r="H472" s="426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34"/>
      <c r="P472" s="434"/>
      <c r="Q472" s="434"/>
      <c r="R472" s="434"/>
      <c r="S472" s="434"/>
      <c r="T472" s="434"/>
      <c r="U472" s="43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31" t="s">
        <v>203</v>
      </c>
      <c r="D473" s="437">
        <v>5.03</v>
      </c>
      <c r="E473" s="437"/>
      <c r="F473" s="437"/>
      <c r="G473" s="127"/>
      <c r="H473" s="426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34"/>
      <c r="P473" s="434"/>
      <c r="Q473" s="434"/>
      <c r="R473" s="434"/>
      <c r="S473" s="434"/>
      <c r="T473" s="434"/>
      <c r="U473" s="43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31" t="s">
        <v>186</v>
      </c>
      <c r="D474" s="437">
        <v>5.03</v>
      </c>
      <c r="E474" s="437"/>
      <c r="F474" s="437"/>
      <c r="G474" s="127"/>
      <c r="H474" s="426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34"/>
      <c r="P474" s="434"/>
      <c r="Q474" s="434"/>
      <c r="R474" s="434"/>
      <c r="S474" s="434"/>
      <c r="T474" s="434"/>
      <c r="U474" s="43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31" t="s">
        <v>228</v>
      </c>
      <c r="D475" s="437">
        <v>5.03</v>
      </c>
      <c r="E475" s="437"/>
      <c r="F475" s="437"/>
      <c r="G475" s="127"/>
      <c r="H475" s="426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34"/>
      <c r="P475" s="434"/>
      <c r="Q475" s="434"/>
      <c r="R475" s="434"/>
      <c r="S475" s="434"/>
      <c r="T475" s="434"/>
      <c r="U475" s="43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31" t="s">
        <v>199</v>
      </c>
      <c r="D476" s="437">
        <v>5.03</v>
      </c>
      <c r="E476" s="437"/>
      <c r="F476" s="437"/>
      <c r="G476" s="127"/>
      <c r="H476" s="426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34"/>
      <c r="P476" s="434"/>
      <c r="Q476" s="434"/>
      <c r="R476" s="434"/>
      <c r="S476" s="434"/>
      <c r="T476" s="434"/>
      <c r="U476" s="43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37">
        <v>5.0599999999999996</v>
      </c>
      <c r="E477" s="437"/>
      <c r="F477" s="437"/>
      <c r="G477" s="127"/>
      <c r="H477" s="426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34"/>
      <c r="P477" s="434"/>
      <c r="Q477" s="434"/>
      <c r="R477" s="434"/>
      <c r="S477" s="434"/>
      <c r="T477" s="434"/>
      <c r="U477" s="43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37">
        <v>5.0599999999999996</v>
      </c>
      <c r="E478" s="437"/>
      <c r="F478" s="437"/>
      <c r="G478" s="127"/>
      <c r="H478" s="426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34"/>
      <c r="P478" s="434"/>
      <c r="Q478" s="434"/>
      <c r="R478" s="434"/>
      <c r="S478" s="434"/>
      <c r="T478" s="434"/>
      <c r="U478" s="43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11" t="s">
        <v>231</v>
      </c>
      <c r="B479" s="612"/>
      <c r="C479" s="435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37">
        <v>5.04</v>
      </c>
      <c r="E480" s="437"/>
      <c r="F480" s="437"/>
      <c r="G480" s="127"/>
      <c r="H480" s="426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34"/>
      <c r="P480" s="434"/>
      <c r="Q480" s="434"/>
      <c r="R480" s="434"/>
      <c r="S480" s="434"/>
      <c r="T480" s="434"/>
      <c r="U480" s="43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37">
        <v>5.04</v>
      </c>
      <c r="E481" s="437"/>
      <c r="F481" s="437"/>
      <c r="G481" s="127"/>
      <c r="H481" s="426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34"/>
      <c r="P481" s="434"/>
      <c r="Q481" s="434"/>
      <c r="R481" s="434"/>
      <c r="S481" s="434"/>
      <c r="T481" s="434"/>
      <c r="U481" s="43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37">
        <v>5.04</v>
      </c>
      <c r="E482" s="437"/>
      <c r="F482" s="437"/>
      <c r="G482" s="127"/>
      <c r="H482" s="426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34"/>
      <c r="P482" s="434"/>
      <c r="Q482" s="434"/>
      <c r="R482" s="434"/>
      <c r="S482" s="434"/>
      <c r="T482" s="434"/>
      <c r="U482" s="43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37">
        <v>5.04</v>
      </c>
      <c r="E483" s="437"/>
      <c r="F483" s="437"/>
      <c r="G483" s="127"/>
      <c r="H483" s="426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34"/>
      <c r="P483" s="434"/>
      <c r="Q483" s="434"/>
      <c r="R483" s="434"/>
      <c r="S483" s="434"/>
      <c r="T483" s="434"/>
      <c r="U483" s="43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37">
        <v>5.04</v>
      </c>
      <c r="E484" s="437"/>
      <c r="F484" s="437"/>
      <c r="G484" s="127"/>
      <c r="H484" s="426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34"/>
      <c r="P484" s="434"/>
      <c r="Q484" s="434"/>
      <c r="R484" s="434"/>
      <c r="S484" s="434"/>
      <c r="T484" s="434"/>
      <c r="U484" s="43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37">
        <v>5.04</v>
      </c>
      <c r="E485" s="437"/>
      <c r="F485" s="437"/>
      <c r="G485" s="127"/>
      <c r="H485" s="426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34"/>
      <c r="P485" s="434"/>
      <c r="Q485" s="434"/>
      <c r="R485" s="434"/>
      <c r="S485" s="434"/>
      <c r="T485" s="434"/>
      <c r="U485" s="43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37">
        <v>5.04</v>
      </c>
      <c r="E486" s="437"/>
      <c r="F486" s="437"/>
      <c r="G486" s="127"/>
      <c r="H486" s="426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34"/>
      <c r="P486" s="434"/>
      <c r="Q486" s="434"/>
      <c r="R486" s="434"/>
      <c r="S486" s="434"/>
      <c r="T486" s="434"/>
      <c r="U486" s="43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37">
        <v>5.04</v>
      </c>
      <c r="E487" s="437"/>
      <c r="F487" s="437"/>
      <c r="G487" s="127"/>
      <c r="H487" s="426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34"/>
      <c r="P487" s="434"/>
      <c r="Q487" s="434"/>
      <c r="R487" s="434"/>
      <c r="S487" s="434"/>
      <c r="T487" s="434"/>
      <c r="U487" s="43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37">
        <v>5.04</v>
      </c>
      <c r="E488" s="437"/>
      <c r="F488" s="437"/>
      <c r="G488" s="127"/>
      <c r="H488" s="426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34"/>
      <c r="P488" s="434"/>
      <c r="Q488" s="434"/>
      <c r="R488" s="434"/>
      <c r="S488" s="434"/>
      <c r="T488" s="434"/>
      <c r="U488" s="43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37">
        <v>5.04</v>
      </c>
      <c r="E489" s="437"/>
      <c r="F489" s="437"/>
      <c r="G489" s="127"/>
      <c r="H489" s="426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34"/>
      <c r="P489" s="434"/>
      <c r="Q489" s="434"/>
      <c r="R489" s="434"/>
      <c r="S489" s="434"/>
      <c r="T489" s="434"/>
      <c r="U489" s="43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11" t="s">
        <v>234</v>
      </c>
      <c r="B490" s="612"/>
      <c r="C490" s="435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32"/>
      <c r="D491" s="437">
        <v>3.65</v>
      </c>
      <c r="E491" s="437"/>
      <c r="F491" s="438"/>
      <c r="G491" s="127"/>
      <c r="H491" s="426">
        <f t="shared" ref="H491:H505" si="127">D491*G491</f>
        <v>0</v>
      </c>
      <c r="I491" s="128"/>
      <c r="J491" s="129" t="str">
        <f t="array" ref="J491">IF(ISERROR(G491/I491),"",G491/I491)</f>
        <v/>
      </c>
      <c r="K491" s="426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34"/>
      <c r="P491" s="434"/>
      <c r="Q491" s="434"/>
      <c r="R491" s="434"/>
      <c r="S491" s="434"/>
      <c r="T491" s="434"/>
      <c r="U491" s="43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32"/>
      <c r="D492" s="437">
        <v>6.58</v>
      </c>
      <c r="E492" s="437"/>
      <c r="F492" s="437"/>
      <c r="G492" s="127"/>
      <c r="H492" s="426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34"/>
      <c r="P492" s="434"/>
      <c r="Q492" s="434"/>
      <c r="R492" s="434"/>
      <c r="S492" s="434"/>
      <c r="T492" s="434"/>
      <c r="U492" s="43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32"/>
      <c r="D493" s="437">
        <v>7.8</v>
      </c>
      <c r="E493" s="437"/>
      <c r="F493" s="437"/>
      <c r="G493" s="127"/>
      <c r="H493" s="426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34"/>
      <c r="P493" s="434"/>
      <c r="Q493" s="434"/>
      <c r="R493" s="434"/>
      <c r="S493" s="434"/>
      <c r="T493" s="434"/>
      <c r="U493" s="43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32"/>
      <c r="D494" s="437">
        <v>4.4000000000000004</v>
      </c>
      <c r="E494" s="437"/>
      <c r="F494" s="437"/>
      <c r="G494" s="127"/>
      <c r="H494" s="426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34"/>
      <c r="P494" s="434"/>
      <c r="Q494" s="434"/>
      <c r="R494" s="434"/>
      <c r="S494" s="434"/>
      <c r="T494" s="434"/>
      <c r="U494" s="43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37"/>
      <c r="E495" s="437"/>
      <c r="F495" s="437"/>
      <c r="G495" s="127"/>
      <c r="H495" s="426">
        <f t="shared" si="127"/>
        <v>0</v>
      </c>
      <c r="I495" s="128"/>
      <c r="J495" s="129"/>
      <c r="K495" s="130"/>
      <c r="L495" s="128"/>
      <c r="M495" s="108"/>
      <c r="N495" s="129"/>
      <c r="O495" s="434"/>
      <c r="P495" s="434"/>
      <c r="Q495" s="434"/>
      <c r="R495" s="434"/>
      <c r="S495" s="434"/>
      <c r="T495" s="434"/>
      <c r="U495" s="43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32"/>
      <c r="D496" s="437"/>
      <c r="E496" s="437"/>
      <c r="F496" s="437"/>
      <c r="G496" s="127"/>
      <c r="H496" s="426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34"/>
      <c r="P496" s="434"/>
      <c r="Q496" s="434"/>
      <c r="R496" s="434"/>
      <c r="S496" s="434"/>
      <c r="T496" s="434"/>
      <c r="U496" s="43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32" t="s">
        <v>239</v>
      </c>
      <c r="C497" s="432" t="s">
        <v>179</v>
      </c>
      <c r="D497" s="437">
        <v>6.04</v>
      </c>
      <c r="E497" s="437"/>
      <c r="F497" s="437"/>
      <c r="G497" s="127"/>
      <c r="H497" s="426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34"/>
      <c r="P497" s="434"/>
      <c r="Q497" s="434"/>
      <c r="R497" s="434"/>
      <c r="S497" s="434"/>
      <c r="T497" s="434"/>
      <c r="U497" s="43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32" t="s">
        <v>239</v>
      </c>
      <c r="C498" s="432" t="s">
        <v>186</v>
      </c>
      <c r="D498" s="437">
        <v>6.04</v>
      </c>
      <c r="E498" s="437"/>
      <c r="F498" s="437"/>
      <c r="G498" s="127"/>
      <c r="H498" s="426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34"/>
      <c r="P498" s="434"/>
      <c r="Q498" s="434"/>
      <c r="R498" s="434"/>
      <c r="S498" s="434"/>
      <c r="T498" s="434"/>
      <c r="U498" s="43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32" t="s">
        <v>440</v>
      </c>
      <c r="C499" s="432" t="s">
        <v>179</v>
      </c>
      <c r="D499" s="437"/>
      <c r="E499" s="437"/>
      <c r="F499" s="437"/>
      <c r="G499" s="127"/>
      <c r="H499" s="426">
        <f t="shared" si="127"/>
        <v>0</v>
      </c>
      <c r="I499" s="128"/>
      <c r="J499" s="129"/>
      <c r="K499" s="130"/>
      <c r="L499" s="128"/>
      <c r="M499" s="108"/>
      <c r="N499" s="129"/>
      <c r="O499" s="434"/>
      <c r="P499" s="434"/>
      <c r="Q499" s="434"/>
      <c r="R499" s="434"/>
      <c r="S499" s="434"/>
      <c r="T499" s="434"/>
      <c r="U499" s="43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32" t="s">
        <v>440</v>
      </c>
      <c r="C500" s="432" t="s">
        <v>186</v>
      </c>
      <c r="D500" s="437"/>
      <c r="E500" s="437"/>
      <c r="F500" s="437"/>
      <c r="G500" s="127"/>
      <c r="H500" s="426">
        <f t="shared" si="127"/>
        <v>0</v>
      </c>
      <c r="I500" s="128"/>
      <c r="J500" s="129"/>
      <c r="K500" s="130"/>
      <c r="L500" s="128"/>
      <c r="M500" s="108"/>
      <c r="N500" s="129"/>
      <c r="O500" s="434"/>
      <c r="P500" s="434"/>
      <c r="Q500" s="434"/>
      <c r="R500" s="434"/>
      <c r="S500" s="434"/>
      <c r="T500" s="434"/>
      <c r="U500" s="43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25" t="s">
        <v>240</v>
      </c>
      <c r="C501" s="125"/>
      <c r="D501" s="437">
        <v>7.3</v>
      </c>
      <c r="E501" s="437"/>
      <c r="F501" s="437"/>
      <c r="G501" s="127"/>
      <c r="H501" s="426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34"/>
      <c r="P501" s="434"/>
      <c r="Q501" s="434"/>
      <c r="R501" s="434"/>
      <c r="S501" s="434"/>
      <c r="T501" s="434"/>
      <c r="U501" s="43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25" t="s">
        <v>241</v>
      </c>
      <c r="C502" s="125"/>
      <c r="D502" s="437">
        <f>78*120/1000</f>
        <v>9.36</v>
      </c>
      <c r="E502" s="437"/>
      <c r="F502" s="437"/>
      <c r="G502" s="127"/>
      <c r="H502" s="426">
        <f t="shared" si="127"/>
        <v>0</v>
      </c>
      <c r="I502" s="128"/>
      <c r="J502" s="129"/>
      <c r="K502" s="130"/>
      <c r="L502" s="128"/>
      <c r="M502" s="108"/>
      <c r="N502" s="129"/>
      <c r="O502" s="434"/>
      <c r="P502" s="434"/>
      <c r="Q502" s="434"/>
      <c r="R502" s="434"/>
      <c r="S502" s="434"/>
      <c r="T502" s="434"/>
      <c r="U502" s="43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25" t="s">
        <v>242</v>
      </c>
      <c r="C503" s="125"/>
      <c r="D503" s="437">
        <v>4.5</v>
      </c>
      <c r="E503" s="437"/>
      <c r="F503" s="437"/>
      <c r="G503" s="127"/>
      <c r="H503" s="426">
        <f t="shared" si="127"/>
        <v>0</v>
      </c>
      <c r="I503" s="128"/>
      <c r="J503" s="129"/>
      <c r="K503" s="130"/>
      <c r="L503" s="128"/>
      <c r="M503" s="108"/>
      <c r="N503" s="129"/>
      <c r="O503" s="434"/>
      <c r="P503" s="434"/>
      <c r="Q503" s="434"/>
      <c r="R503" s="434"/>
      <c r="S503" s="434"/>
      <c r="T503" s="434"/>
      <c r="U503" s="43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25" t="s">
        <v>243</v>
      </c>
      <c r="C504" s="125"/>
      <c r="D504" s="437">
        <v>4.5</v>
      </c>
      <c r="E504" s="437"/>
      <c r="F504" s="437"/>
      <c r="G504" s="127"/>
      <c r="H504" s="426">
        <f t="shared" si="127"/>
        <v>0</v>
      </c>
      <c r="I504" s="128"/>
      <c r="J504" s="129"/>
      <c r="K504" s="130"/>
      <c r="L504" s="128"/>
      <c r="M504" s="108"/>
      <c r="N504" s="129"/>
      <c r="O504" s="434"/>
      <c r="P504" s="434"/>
      <c r="Q504" s="434"/>
      <c r="R504" s="434"/>
      <c r="S504" s="434"/>
      <c r="T504" s="434"/>
      <c r="U504" s="43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25"/>
      <c r="C505" s="125"/>
      <c r="D505" s="437"/>
      <c r="E505" s="437"/>
      <c r="F505" s="437"/>
      <c r="G505" s="127"/>
      <c r="H505" s="426">
        <f t="shared" si="127"/>
        <v>0</v>
      </c>
      <c r="I505" s="128"/>
      <c r="J505" s="129"/>
      <c r="K505" s="130"/>
      <c r="L505" s="128"/>
      <c r="M505" s="108"/>
      <c r="N505" s="129"/>
      <c r="O505" s="434"/>
      <c r="P505" s="434"/>
      <c r="Q505" s="434"/>
      <c r="R505" s="434"/>
      <c r="S505" s="434"/>
      <c r="T505" s="434"/>
      <c r="U505" s="43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11" t="s">
        <v>244</v>
      </c>
      <c r="B506" s="612"/>
      <c r="C506" s="435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13" t="s">
        <v>246</v>
      </c>
      <c r="B507" s="614"/>
      <c r="C507" s="614"/>
      <c r="D507" s="614"/>
      <c r="E507" s="614"/>
      <c r="F507" s="61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6" t="s">
        <v>471</v>
      </c>
      <c r="B508" s="428" t="s">
        <v>247</v>
      </c>
      <c r="C508" s="599" t="s">
        <v>248</v>
      </c>
      <c r="D508" s="600"/>
      <c r="E508" s="670" t="s">
        <v>249</v>
      </c>
      <c r="F508" s="670"/>
      <c r="G508" s="577" t="s">
        <v>250</v>
      </c>
      <c r="H508" s="577"/>
      <c r="I508" s="607" t="s">
        <v>251</v>
      </c>
      <c r="J508" s="607"/>
      <c r="K508" s="607" t="s">
        <v>252</v>
      </c>
      <c r="L508" s="607"/>
      <c r="M508" s="607" t="s">
        <v>253</v>
      </c>
      <c r="N508" s="607"/>
      <c r="O508" s="607" t="s">
        <v>254</v>
      </c>
      <c r="P508" s="577" t="s">
        <v>255</v>
      </c>
      <c r="Q508" s="577"/>
      <c r="R508" s="577" t="s">
        <v>252</v>
      </c>
      <c r="S508" s="577"/>
      <c r="T508" s="577" t="s">
        <v>256</v>
      </c>
      <c r="U508" s="577"/>
      <c r="V508" s="577" t="s">
        <v>257</v>
      </c>
      <c r="W508" s="577"/>
      <c r="X508" s="577" t="s">
        <v>252</v>
      </c>
      <c r="Y508" s="577"/>
      <c r="Z508" s="577" t="s">
        <v>256</v>
      </c>
      <c r="AA508" s="577"/>
    </row>
    <row r="509" spans="1:27" ht="20.100000000000001" hidden="1" customHeight="1">
      <c r="A509" s="617"/>
      <c r="B509" s="428" t="s">
        <v>258</v>
      </c>
      <c r="C509" s="599">
        <v>0</v>
      </c>
      <c r="D509" s="600"/>
      <c r="E509" s="670">
        <f>C509*11</f>
        <v>0</v>
      </c>
      <c r="F509" s="670"/>
      <c r="G509" s="577">
        <v>0</v>
      </c>
      <c r="H509" s="577"/>
      <c r="I509" s="610">
        <f>G509*11</f>
        <v>0</v>
      </c>
      <c r="J509" s="610"/>
      <c r="K509" s="610">
        <f>E509-I509</f>
        <v>0</v>
      </c>
      <c r="L509" s="610"/>
      <c r="M509" s="608" t="str">
        <f>IF(ISERROR(K509/E509),"",K509/E509)</f>
        <v/>
      </c>
      <c r="N509" s="608"/>
      <c r="O509" s="607"/>
      <c r="P509" s="577" t="s">
        <v>201</v>
      </c>
      <c r="Q509" s="577"/>
      <c r="R509" s="606">
        <f>SUM(O370:U370)</f>
        <v>0</v>
      </c>
      <c r="S509" s="606"/>
      <c r="T509" s="601" t="str">
        <f t="array" ref="T509">IF(ISERROR(R509/R516),"",R509/R516)</f>
        <v/>
      </c>
      <c r="U509" s="601"/>
      <c r="V509" s="577" t="s">
        <v>259</v>
      </c>
      <c r="W509" s="577"/>
      <c r="X509" s="604">
        <f>SUM(O370,O428,O463,O479,O490,O506)</f>
        <v>0</v>
      </c>
      <c r="Y509" s="604"/>
      <c r="Z509" s="601" t="str">
        <f t="array" ref="Z509">IF(ISERROR(X509/X516),"",X509/X516)</f>
        <v/>
      </c>
      <c r="AA509" s="601"/>
    </row>
    <row r="510" spans="1:27" ht="20.100000000000001" hidden="1" customHeight="1">
      <c r="A510" s="617"/>
      <c r="B510" s="428" t="s">
        <v>260</v>
      </c>
      <c r="C510" s="599">
        <v>0</v>
      </c>
      <c r="D510" s="600"/>
      <c r="E510" s="670">
        <f>C510*11</f>
        <v>0</v>
      </c>
      <c r="F510" s="670"/>
      <c r="G510" s="577">
        <v>0</v>
      </c>
      <c r="H510" s="577"/>
      <c r="I510" s="610">
        <f>G510*11</f>
        <v>0</v>
      </c>
      <c r="J510" s="610"/>
      <c r="K510" s="610">
        <f>E510-I510</f>
        <v>0</v>
      </c>
      <c r="L510" s="610"/>
      <c r="M510" s="608" t="str">
        <f>IF(ISERROR(K510/E510),"",K510/E510)</f>
        <v/>
      </c>
      <c r="N510" s="608"/>
      <c r="O510" s="607"/>
      <c r="P510" s="577" t="s">
        <v>216</v>
      </c>
      <c r="Q510" s="577"/>
      <c r="R510" s="606">
        <f>SUM(O428:U428)</f>
        <v>0</v>
      </c>
      <c r="S510" s="606"/>
      <c r="T510" s="601" t="str">
        <f>IF(ISERROR(R510/R516),"",R510/R516)</f>
        <v/>
      </c>
      <c r="U510" s="601"/>
      <c r="V510" s="577" t="s">
        <v>261</v>
      </c>
      <c r="W510" s="577"/>
      <c r="X510" s="604">
        <f>SUM(O371,O429,O464,O480,O491,O507)</f>
        <v>0</v>
      </c>
      <c r="Y510" s="604"/>
      <c r="Z510" s="601" t="str">
        <f>IF(ISERROR(X510/X516),"",X510/X516)</f>
        <v/>
      </c>
      <c r="AA510" s="601"/>
    </row>
    <row r="511" spans="1:27" ht="20.100000000000001" hidden="1" customHeight="1">
      <c r="A511" s="617"/>
      <c r="B511" s="428" t="s">
        <v>262</v>
      </c>
      <c r="C511" s="599">
        <v>0</v>
      </c>
      <c r="D511" s="600"/>
      <c r="E511" s="670">
        <f>C511*11</f>
        <v>0</v>
      </c>
      <c r="F511" s="670"/>
      <c r="G511" s="577">
        <v>0</v>
      </c>
      <c r="H511" s="577"/>
      <c r="I511" s="610">
        <f>G511*11</f>
        <v>0</v>
      </c>
      <c r="J511" s="610"/>
      <c r="K511" s="610">
        <f>E511-I511</f>
        <v>0</v>
      </c>
      <c r="L511" s="610"/>
      <c r="M511" s="608" t="str">
        <f>IF(ISERROR(K511/E511),"",K511/E511)</f>
        <v/>
      </c>
      <c r="N511" s="608"/>
      <c r="O511" s="607"/>
      <c r="P511" s="577" t="s">
        <v>224</v>
      </c>
      <c r="Q511" s="577"/>
      <c r="R511" s="606">
        <f>SUM(O463:U463)</f>
        <v>0</v>
      </c>
      <c r="S511" s="606"/>
      <c r="T511" s="601" t="str">
        <f>IF(ISERROR(R511/R516),"",R511/R516)</f>
        <v/>
      </c>
      <c r="U511" s="601"/>
      <c r="V511" s="577" t="s">
        <v>263</v>
      </c>
      <c r="W511" s="577"/>
      <c r="X511" s="604">
        <f>SUM(O373,O430,O465,O481,O492,O508)</f>
        <v>0</v>
      </c>
      <c r="Y511" s="604"/>
      <c r="Z511" s="601" t="str">
        <f>IF(ISERROR(X511/X516),"",X511/X516)</f>
        <v/>
      </c>
      <c r="AA511" s="601"/>
    </row>
    <row r="512" spans="1:27" ht="20.100000000000001" hidden="1" customHeight="1">
      <c r="A512" s="617"/>
      <c r="B512" s="428" t="s">
        <v>264</v>
      </c>
      <c r="C512" s="599">
        <v>1</v>
      </c>
      <c r="D512" s="600"/>
      <c r="E512" s="670">
        <f>C512*11</f>
        <v>11</v>
      </c>
      <c r="F512" s="670"/>
      <c r="G512" s="577">
        <v>1</v>
      </c>
      <c r="H512" s="577"/>
      <c r="I512" s="610">
        <f>G512*11</f>
        <v>11</v>
      </c>
      <c r="J512" s="610"/>
      <c r="K512" s="610">
        <f>E512-I512</f>
        <v>0</v>
      </c>
      <c r="L512" s="610"/>
      <c r="M512" s="608">
        <f>IF(ISERROR(K512/E512),"",K512/E512)</f>
        <v>0</v>
      </c>
      <c r="N512" s="608"/>
      <c r="O512" s="607"/>
      <c r="P512" s="577" t="s">
        <v>231</v>
      </c>
      <c r="Q512" s="577"/>
      <c r="R512" s="606">
        <f>SUM(O479:U479)</f>
        <v>0</v>
      </c>
      <c r="S512" s="606"/>
      <c r="T512" s="601" t="str">
        <f>IF(ISERROR(R512/R516),"",R512/R516)</f>
        <v/>
      </c>
      <c r="U512" s="601"/>
      <c r="V512" s="577" t="s">
        <v>265</v>
      </c>
      <c r="W512" s="577"/>
      <c r="X512" s="604">
        <f>SUM(O374,O431,O466,O482,O493,O509)</f>
        <v>0</v>
      </c>
      <c r="Y512" s="604"/>
      <c r="Z512" s="601" t="str">
        <f>IF(ISERROR(X512/X516),"",X512/X516)</f>
        <v/>
      </c>
      <c r="AA512" s="601"/>
    </row>
    <row r="513" spans="1:27" ht="20.100000000000001" hidden="1" customHeight="1">
      <c r="A513" s="618"/>
      <c r="B513" s="428" t="s">
        <v>266</v>
      </c>
      <c r="C513" s="609">
        <f>SUM(C509:D512)</f>
        <v>1</v>
      </c>
      <c r="D513" s="583"/>
      <c r="E513" s="670">
        <f>SUM(E509:F512)</f>
        <v>11</v>
      </c>
      <c r="F513" s="670"/>
      <c r="G513" s="577">
        <f>SUM(G509:H512)</f>
        <v>1</v>
      </c>
      <c r="H513" s="577"/>
      <c r="I513" s="610">
        <f>SUM(I509:J512)</f>
        <v>11</v>
      </c>
      <c r="J513" s="610"/>
      <c r="K513" s="610">
        <f>SUM(K509:L512)</f>
        <v>0</v>
      </c>
      <c r="L513" s="610"/>
      <c r="M513" s="608">
        <f>IF(ISERROR(K513/E513),"",K513/E513)</f>
        <v>0</v>
      </c>
      <c r="N513" s="608"/>
      <c r="O513" s="607"/>
      <c r="P513" s="577" t="s">
        <v>234</v>
      </c>
      <c r="Q513" s="577"/>
      <c r="R513" s="606">
        <f>SUM(O490:U490)</f>
        <v>0</v>
      </c>
      <c r="S513" s="606"/>
      <c r="T513" s="601" t="str">
        <f>IF(ISERROR(R513/R516),"",R513/R516)</f>
        <v/>
      </c>
      <c r="U513" s="601"/>
      <c r="V513" s="577" t="s">
        <v>267</v>
      </c>
      <c r="W513" s="577"/>
      <c r="X513" s="604">
        <f>SUM(O375,O432,O467,O483,O494,O510)</f>
        <v>0</v>
      </c>
      <c r="Y513" s="604"/>
      <c r="Z513" s="601" t="str">
        <f>IF(ISERROR(X513/X516),"",X513/X516)</f>
        <v/>
      </c>
      <c r="AA513" s="601"/>
    </row>
    <row r="514" spans="1:27" ht="20.100000000000001" hidden="1" customHeight="1">
      <c r="A514" s="261" t="s">
        <v>472</v>
      </c>
      <c r="B514" s="428">
        <f>G507</f>
        <v>0</v>
      </c>
      <c r="C514" s="587" t="s">
        <v>269</v>
      </c>
      <c r="D514" s="586"/>
      <c r="E514" s="669">
        <f>H507</f>
        <v>0</v>
      </c>
      <c r="F514" s="669"/>
      <c r="G514" s="577" t="s">
        <v>270</v>
      </c>
      <c r="H514" s="577"/>
      <c r="I514" s="605" t="str">
        <f>L507</f>
        <v/>
      </c>
      <c r="J514" s="605"/>
      <c r="K514" s="607" t="s">
        <v>271</v>
      </c>
      <c r="L514" s="607"/>
      <c r="M514" s="605" t="str">
        <f>J507</f>
        <v/>
      </c>
      <c r="N514" s="605"/>
      <c r="O514" s="607"/>
      <c r="P514" s="577" t="s">
        <v>244</v>
      </c>
      <c r="Q514" s="577"/>
      <c r="R514" s="606">
        <f>SUM(O506:U506)</f>
        <v>0</v>
      </c>
      <c r="S514" s="606"/>
      <c r="T514" s="601" t="str">
        <f>IF(ISERROR(R514/R516),"",R514/R516)</f>
        <v/>
      </c>
      <c r="U514" s="601"/>
      <c r="V514" s="577" t="s">
        <v>272</v>
      </c>
      <c r="W514" s="577"/>
      <c r="X514" s="604">
        <f>SUM(O376,O433,O468,O484,O495,O511)</f>
        <v>0</v>
      </c>
      <c r="Y514" s="604"/>
      <c r="Z514" s="601" t="str">
        <f>IF(ISERROR(X514/X516),"",X514/X516)</f>
        <v/>
      </c>
      <c r="AA514" s="601"/>
    </row>
    <row r="515" spans="1:27" ht="20.100000000000001" hidden="1" customHeight="1">
      <c r="A515" s="262" t="s">
        <v>473</v>
      </c>
      <c r="B515" s="428">
        <f>I507+C513</f>
        <v>1</v>
      </c>
      <c r="C515" s="584" t="s">
        <v>251</v>
      </c>
      <c r="D515" s="585"/>
      <c r="E515" s="669">
        <f>K507+I513</f>
        <v>11</v>
      </c>
      <c r="F515" s="669"/>
      <c r="G515" s="577" t="s">
        <v>274</v>
      </c>
      <c r="H515" s="577"/>
      <c r="I515" s="605">
        <f>B515-E515</f>
        <v>-10</v>
      </c>
      <c r="J515" s="605"/>
      <c r="K515" s="607" t="s">
        <v>275</v>
      </c>
      <c r="L515" s="607"/>
      <c r="M515" s="608">
        <f>IF(ISERROR(I515/E515),"",I515/E515)</f>
        <v>-0.90909090909090906</v>
      </c>
      <c r="N515" s="608"/>
      <c r="O515" s="607"/>
      <c r="P515" s="577" t="s">
        <v>245</v>
      </c>
      <c r="Q515" s="577"/>
      <c r="R515" s="606"/>
      <c r="S515" s="606"/>
      <c r="T515" s="601" t="str">
        <f>IF(ISERROR(R515/R516),"",R515/R516)</f>
        <v/>
      </c>
      <c r="U515" s="601"/>
      <c r="V515" s="577" t="s">
        <v>264</v>
      </c>
      <c r="W515" s="577"/>
      <c r="X515" s="604">
        <f>SUM(O377,O434,O469,O489,O496,O512)</f>
        <v>0</v>
      </c>
      <c r="Y515" s="604"/>
      <c r="Z515" s="601" t="str">
        <f>IF(ISERROR(X515/X516),"",X515/X516)</f>
        <v/>
      </c>
      <c r="AA515" s="601"/>
    </row>
    <row r="516" spans="1:27" ht="20.100000000000001" hidden="1" customHeight="1">
      <c r="A516" s="262" t="s">
        <v>474</v>
      </c>
      <c r="B516" s="428">
        <f>N507</f>
        <v>0</v>
      </c>
      <c r="C516" s="584" t="s">
        <v>277</v>
      </c>
      <c r="D516" s="585"/>
      <c r="E516" s="669">
        <f>IF(ISERROR(B516/B515),"",B516/B515)</f>
        <v>0</v>
      </c>
      <c r="F516" s="669"/>
      <c r="G516" s="577" t="s">
        <v>278</v>
      </c>
      <c r="H516" s="577"/>
      <c r="I516" s="607">
        <f>V507</f>
        <v>0</v>
      </c>
      <c r="J516" s="607"/>
      <c r="K516" s="607" t="s">
        <v>279</v>
      </c>
      <c r="L516" s="607"/>
      <c r="M516" s="608" t="str">
        <f t="array" ref="M516">IF(ISERROR(I516/B514),"",I516/B514)</f>
        <v/>
      </c>
      <c r="N516" s="608"/>
      <c r="O516" s="607"/>
      <c r="P516" s="577" t="s">
        <v>266</v>
      </c>
      <c r="Q516" s="577"/>
      <c r="R516" s="606">
        <f>SUM(R509:S515)</f>
        <v>0</v>
      </c>
      <c r="S516" s="606"/>
      <c r="T516" s="601"/>
      <c r="U516" s="601"/>
      <c r="V516" s="577" t="s">
        <v>266</v>
      </c>
      <c r="W516" s="577"/>
      <c r="X516" s="604">
        <f>SUM(X509:Y515)</f>
        <v>0</v>
      </c>
      <c r="Y516" s="604"/>
      <c r="Z516" s="601"/>
      <c r="AA516" s="60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03" t="str">
        <f>IF(ISERROR(#REF!/#REF!),"",#REF!/#REF!)</f>
        <v/>
      </c>
      <c r="H517" s="603"/>
      <c r="I517" s="603"/>
      <c r="J517" s="124"/>
      <c r="K517" s="151"/>
      <c r="L517" s="121"/>
      <c r="M517" s="121"/>
      <c r="N517" s="603" t="str">
        <f>IF(ISERROR(G517/#REF!),"",G517/#REF!)</f>
        <v/>
      </c>
      <c r="O517" s="603"/>
      <c r="P517" s="603"/>
      <c r="Q517" s="603"/>
      <c r="R517" s="603"/>
      <c r="S517" s="429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90" t="s">
        <v>268</v>
      </c>
      <c r="B519" s="590"/>
      <c r="C519" s="599">
        <f>SUM(B171,B342,B514)</f>
        <v>6806</v>
      </c>
      <c r="D519" s="600"/>
      <c r="E519" s="669" t="s">
        <v>269</v>
      </c>
      <c r="F519" s="669"/>
      <c r="G519" s="602">
        <f>SUM(E171,E342,E514)</f>
        <v>40830.839999999997</v>
      </c>
      <c r="H519" s="602"/>
      <c r="I519" s="577" t="s">
        <v>270</v>
      </c>
      <c r="J519" s="590"/>
      <c r="K519" s="599">
        <f>IF(ISERROR(C519/G520),"",C519/G520)</f>
        <v>18.555295484768536</v>
      </c>
      <c r="L519" s="600"/>
      <c r="M519" s="577" t="s">
        <v>271</v>
      </c>
      <c r="N519" s="577"/>
      <c r="O519" s="578">
        <f t="array" ref="O519">IF(ISERROR(C519/C520),"",C519/C520)</f>
        <v>24.482014388489208</v>
      </c>
      <c r="P519" s="57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7" t="s">
        <v>273</v>
      </c>
      <c r="B520" s="577"/>
      <c r="C520" s="599">
        <f>SUM(B172,B343,B515)</f>
        <v>278</v>
      </c>
      <c r="D520" s="600"/>
      <c r="E520" s="669" t="s">
        <v>251</v>
      </c>
      <c r="F520" s="669"/>
      <c r="G520" s="602">
        <f>SUM(E172,E343,E515)</f>
        <v>366.7955600915563</v>
      </c>
      <c r="H520" s="602"/>
      <c r="I520" s="584" t="s">
        <v>274</v>
      </c>
      <c r="J520" s="585"/>
      <c r="K520" s="587">
        <f>C520-G520</f>
        <v>-88.795560091556297</v>
      </c>
      <c r="L520" s="586"/>
      <c r="M520" s="587" t="s">
        <v>275</v>
      </c>
      <c r="N520" s="586"/>
      <c r="O520" s="591">
        <f>IF(ISERROR(K520/C520),"",K520/C520)</f>
        <v>-0.3194084895379723</v>
      </c>
      <c r="P520" s="59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4" t="s">
        <v>276</v>
      </c>
      <c r="B521" s="585"/>
      <c r="C521" s="599">
        <f>SUM(B173,B344,B516)</f>
        <v>0</v>
      </c>
      <c r="D521" s="600"/>
      <c r="E521" s="667" t="s">
        <v>277</v>
      </c>
      <c r="F521" s="668"/>
      <c r="G521" s="601">
        <f>IF(ISERROR(C521/C520),"",C521/C520)</f>
        <v>0</v>
      </c>
      <c r="H521" s="601"/>
      <c r="I521" s="577" t="s">
        <v>278</v>
      </c>
      <c r="J521" s="590"/>
      <c r="K521" s="602">
        <f>SUM(I173,I344,I516)</f>
        <v>0</v>
      </c>
      <c r="L521" s="602"/>
      <c r="M521" s="590" t="s">
        <v>279</v>
      </c>
      <c r="N521" s="590"/>
      <c r="O521" s="591">
        <f t="array" ref="O521">IF(ISERROR(K521/C519),"",K521/C519)</f>
        <v>0</v>
      </c>
      <c r="P521" s="59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29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4" t="s">
        <v>298</v>
      </c>
      <c r="B523" s="585"/>
      <c r="C523" s="584" t="s">
        <v>299</v>
      </c>
      <c r="D523" s="585"/>
      <c r="E523" s="667" t="s">
        <v>256</v>
      </c>
      <c r="F523" s="668"/>
      <c r="G523" s="593" t="s">
        <v>254</v>
      </c>
      <c r="H523" s="594"/>
      <c r="I523" s="584" t="s">
        <v>255</v>
      </c>
      <c r="J523" s="586"/>
      <c r="K523" s="584" t="s">
        <v>300</v>
      </c>
      <c r="L523" s="585"/>
      <c r="M523" s="584" t="s">
        <v>256</v>
      </c>
      <c r="N523" s="585"/>
      <c r="O523" s="577" t="s">
        <v>257</v>
      </c>
      <c r="P523" s="577"/>
      <c r="Q523" s="584" t="s">
        <v>300</v>
      </c>
      <c r="R523" s="585"/>
      <c r="S523" s="584" t="s">
        <v>256</v>
      </c>
      <c r="T523" s="58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89" t="s">
        <v>201</v>
      </c>
      <c r="B524" s="585"/>
      <c r="C524" s="584">
        <f>SUM(G28,G199,G370)</f>
        <v>1611</v>
      </c>
      <c r="D524" s="585"/>
      <c r="E524" s="667">
        <f>IF(ISERROR(C524/C530),"",C524/C530)</f>
        <v>0.23670290919776668</v>
      </c>
      <c r="F524" s="668"/>
      <c r="G524" s="595"/>
      <c r="H524" s="596"/>
      <c r="I524" s="582" t="s">
        <v>301</v>
      </c>
      <c r="J524" s="588"/>
      <c r="K524" s="587">
        <f t="shared" ref="K524:K529" si="130">SUM(R166,U337,U509)</f>
        <v>0</v>
      </c>
      <c r="L524" s="586"/>
      <c r="M524" s="580" t="str">
        <f t="array" ref="M524">IF(ISERROR(K524/K530),"",K524/K530)</f>
        <v/>
      </c>
      <c r="N524" s="581"/>
      <c r="O524" s="577" t="s">
        <v>259</v>
      </c>
      <c r="P524" s="577"/>
      <c r="Q524" s="578">
        <f t="shared" ref="Q524:Q529" si="131">SUM(X166,AA337,AA509)</f>
        <v>0</v>
      </c>
      <c r="R524" s="579"/>
      <c r="S524" s="580" t="str">
        <f t="array" ref="S524">IF(ISERROR(Q524/Q530),"",Q524/Q530)</f>
        <v/>
      </c>
      <c r="T524" s="58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89" t="s">
        <v>216</v>
      </c>
      <c r="B525" s="585"/>
      <c r="C525" s="584">
        <f>SUM(G86,G257,G428)</f>
        <v>2281</v>
      </c>
      <c r="D525" s="585"/>
      <c r="E525" s="667">
        <f>IF(ISERROR(C525/C530),"",C525/C530)</f>
        <v>0.33514545988833383</v>
      </c>
      <c r="F525" s="668"/>
      <c r="G525" s="595"/>
      <c r="H525" s="596"/>
      <c r="I525" s="582" t="s">
        <v>302</v>
      </c>
      <c r="J525" s="588"/>
      <c r="K525" s="587">
        <f t="shared" si="130"/>
        <v>0</v>
      </c>
      <c r="L525" s="586"/>
      <c r="M525" s="580" t="str">
        <f>IF(ISERROR(K525/K530),"",K525/K530)</f>
        <v/>
      </c>
      <c r="N525" s="581"/>
      <c r="O525" s="577" t="s">
        <v>261</v>
      </c>
      <c r="P525" s="577"/>
      <c r="Q525" s="578">
        <f t="shared" si="131"/>
        <v>0</v>
      </c>
      <c r="R525" s="579"/>
      <c r="S525" s="580" t="str">
        <f>IF(ISERROR(Q525/Q530),"",Q525/Q530)</f>
        <v/>
      </c>
      <c r="T525" s="58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89" t="s">
        <v>224</v>
      </c>
      <c r="B526" s="585"/>
      <c r="C526" s="584">
        <f>SUM(G121,G292,G463)</f>
        <v>480</v>
      </c>
      <c r="D526" s="585"/>
      <c r="E526" s="667">
        <f>IF(ISERROR(C526/C530),"",C526/C530)</f>
        <v>7.0526006464883925E-2</v>
      </c>
      <c r="F526" s="668"/>
      <c r="G526" s="595"/>
      <c r="H526" s="596"/>
      <c r="I526" s="582" t="s">
        <v>303</v>
      </c>
      <c r="J526" s="588"/>
      <c r="K526" s="587">
        <f t="shared" si="130"/>
        <v>0</v>
      </c>
      <c r="L526" s="586"/>
      <c r="M526" s="580" t="str">
        <f>IF(ISERROR(K526/K530),"",K526/K530)</f>
        <v/>
      </c>
      <c r="N526" s="581"/>
      <c r="O526" s="577" t="s">
        <v>263</v>
      </c>
      <c r="P526" s="577"/>
      <c r="Q526" s="578">
        <f t="shared" si="131"/>
        <v>0</v>
      </c>
      <c r="R526" s="579"/>
      <c r="S526" s="580" t="str">
        <f>IF(ISERROR(Q526/Q530),"",Q526/Q530)</f>
        <v/>
      </c>
      <c r="T526" s="58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89" t="s">
        <v>231</v>
      </c>
      <c r="B527" s="585"/>
      <c r="C527" s="584">
        <f>SUM(G137,G308,G479)</f>
        <v>497</v>
      </c>
      <c r="D527" s="585"/>
      <c r="E527" s="667">
        <f>IF(ISERROR(C527/C530),"",C527/C530)</f>
        <v>7.3023802527181894E-2</v>
      </c>
      <c r="F527" s="668"/>
      <c r="G527" s="595"/>
      <c r="H527" s="596"/>
      <c r="I527" s="582" t="s">
        <v>304</v>
      </c>
      <c r="J527" s="588"/>
      <c r="K527" s="587">
        <f t="shared" si="130"/>
        <v>0</v>
      </c>
      <c r="L527" s="586"/>
      <c r="M527" s="580" t="str">
        <f>IF(ISERROR(K527/K530),"",K527/K530)</f>
        <v/>
      </c>
      <c r="N527" s="581"/>
      <c r="O527" s="577" t="s">
        <v>305</v>
      </c>
      <c r="P527" s="577"/>
      <c r="Q527" s="578">
        <f t="shared" si="131"/>
        <v>0</v>
      </c>
      <c r="R527" s="579"/>
      <c r="S527" s="580" t="str">
        <f>IF(ISERROR(Q527/Q530),"",Q527/Q530)</f>
        <v/>
      </c>
      <c r="T527" s="58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89" t="s">
        <v>234</v>
      </c>
      <c r="B528" s="585"/>
      <c r="C528" s="584">
        <f>SUM(G148,G319,G490)</f>
        <v>252</v>
      </c>
      <c r="D528" s="585"/>
      <c r="E528" s="667">
        <f>IF(ISERROR(C528/C530),"",C528/C530)</f>
        <v>3.7026153394064058E-2</v>
      </c>
      <c r="F528" s="668"/>
      <c r="G528" s="595"/>
      <c r="H528" s="596"/>
      <c r="I528" s="582" t="s">
        <v>306</v>
      </c>
      <c r="J528" s="588"/>
      <c r="K528" s="587">
        <f t="shared" si="130"/>
        <v>0</v>
      </c>
      <c r="L528" s="586"/>
      <c r="M528" s="580" t="str">
        <f>IF(ISERROR(K528/K530),"",K528/K530)</f>
        <v/>
      </c>
      <c r="N528" s="581"/>
      <c r="O528" s="577" t="s">
        <v>267</v>
      </c>
      <c r="P528" s="577"/>
      <c r="Q528" s="578">
        <f t="shared" si="131"/>
        <v>0</v>
      </c>
      <c r="R528" s="579"/>
      <c r="S528" s="580" t="str">
        <f>IF(ISERROR(Q528/Q530),"",Q528/Q530)</f>
        <v/>
      </c>
      <c r="T528" s="58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89" t="s">
        <v>244</v>
      </c>
      <c r="B529" s="585"/>
      <c r="C529" s="584">
        <f>SUM(G163,G334,G506)</f>
        <v>1685</v>
      </c>
      <c r="D529" s="585"/>
      <c r="E529" s="667">
        <f>IF(ISERROR(C529/C530),"",C529/C530)</f>
        <v>0.2475756685277696</v>
      </c>
      <c r="F529" s="668"/>
      <c r="G529" s="595"/>
      <c r="H529" s="596"/>
      <c r="I529" s="582" t="s">
        <v>307</v>
      </c>
      <c r="J529" s="588"/>
      <c r="K529" s="587">
        <f t="shared" si="130"/>
        <v>0</v>
      </c>
      <c r="L529" s="586"/>
      <c r="M529" s="580" t="str">
        <f>IF(ISERROR(K529/K530),"",K529/K530)</f>
        <v/>
      </c>
      <c r="N529" s="581"/>
      <c r="O529" s="577" t="s">
        <v>272</v>
      </c>
      <c r="P529" s="577"/>
      <c r="Q529" s="578">
        <f t="shared" si="131"/>
        <v>0</v>
      </c>
      <c r="R529" s="579"/>
      <c r="S529" s="580" t="str">
        <f>IF(ISERROR(Q529/Q530),"",Q529/Q530)</f>
        <v/>
      </c>
      <c r="T529" s="58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4" t="s">
        <v>266</v>
      </c>
      <c r="B530" s="585"/>
      <c r="C530" s="584">
        <f>SUM(C524:C529)</f>
        <v>6806</v>
      </c>
      <c r="D530" s="585"/>
      <c r="E530" s="667">
        <f>SUM(E524:F529)</f>
        <v>0.99999999999999989</v>
      </c>
      <c r="F530" s="668"/>
      <c r="G530" s="597"/>
      <c r="H530" s="598"/>
      <c r="I530" s="584" t="s">
        <v>266</v>
      </c>
      <c r="J530" s="586"/>
      <c r="K530" s="587">
        <f>SUM(R173,U344,U516)</f>
        <v>0</v>
      </c>
      <c r="L530" s="586"/>
      <c r="M530" s="580"/>
      <c r="N530" s="581"/>
      <c r="O530" s="577" t="s">
        <v>266</v>
      </c>
      <c r="P530" s="577"/>
      <c r="Q530" s="578">
        <f>SUM(Q524:R529)</f>
        <v>0</v>
      </c>
      <c r="R530" s="579"/>
      <c r="S530" s="580">
        <f>SUM(S524:T529)</f>
        <v>0</v>
      </c>
      <c r="T530" s="58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82" t="s">
        <v>308</v>
      </c>
      <c r="B532" s="583"/>
      <c r="C532" s="432" t="s">
        <v>309</v>
      </c>
      <c r="D532" s="432" t="s">
        <v>310</v>
      </c>
      <c r="E532" s="438" t="s">
        <v>311</v>
      </c>
      <c r="F532" s="43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3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26" t="s">
        <v>322</v>
      </c>
      <c r="Q532" s="128" t="s">
        <v>323</v>
      </c>
      <c r="R532" s="108" t="s">
        <v>324</v>
      </c>
      <c r="S532" s="432" t="s">
        <v>325</v>
      </c>
      <c r="T532" s="432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73" t="s">
        <v>327</v>
      </c>
      <c r="B533" s="574"/>
      <c r="C533" s="438">
        <f>D533+E533+F533-G533-O533-P533</f>
        <v>27</v>
      </c>
      <c r="D533" s="438">
        <v>27</v>
      </c>
      <c r="E533" s="438"/>
      <c r="F533" s="438"/>
      <c r="G533" s="106"/>
      <c r="H533" s="438"/>
      <c r="I533" s="438"/>
      <c r="J533" s="438">
        <f>C533-H533-I533</f>
        <v>27</v>
      </c>
      <c r="K533" s="438"/>
      <c r="L533" s="438"/>
      <c r="M533" s="438"/>
      <c r="N533" s="438"/>
      <c r="O533" s="438"/>
      <c r="P533" s="437"/>
      <c r="Q533" s="438">
        <f>J533-K533-L533</f>
        <v>27</v>
      </c>
      <c r="R533" s="108">
        <f>Q533*11-M533-N533</f>
        <v>297</v>
      </c>
      <c r="S533" s="433">
        <f t="array" ref="S533">IF(ISERROR(Q533/J533),"",Q533/J533)</f>
        <v>1</v>
      </c>
      <c r="T533" s="433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73" t="s">
        <v>328</v>
      </c>
      <c r="B534" s="574"/>
      <c r="C534" s="438">
        <f>D534+E534+F534-G534-O534-P534</f>
        <v>33</v>
      </c>
      <c r="D534" s="109">
        <v>33</v>
      </c>
      <c r="E534" s="109"/>
      <c r="F534" s="109"/>
      <c r="G534" s="106"/>
      <c r="H534" s="438"/>
      <c r="I534" s="438"/>
      <c r="J534" s="438">
        <f>C534-H534-I534</f>
        <v>33</v>
      </c>
      <c r="K534" s="438"/>
      <c r="L534" s="438"/>
      <c r="M534" s="438"/>
      <c r="N534" s="438"/>
      <c r="O534" s="109"/>
      <c r="P534" s="110"/>
      <c r="Q534" s="438">
        <f>J534-K534-L534</f>
        <v>33</v>
      </c>
      <c r="R534" s="108">
        <f>Q534*11-M534-N534</f>
        <v>363</v>
      </c>
      <c r="S534" s="433">
        <f t="array" ref="S534">IF(ISERROR(Q534/J534),"",Q534/J534)</f>
        <v>1</v>
      </c>
      <c r="T534" s="433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73" t="s">
        <v>329</v>
      </c>
      <c r="B535" s="574"/>
      <c r="C535" s="438">
        <f>D535+E535+F535-G535-O535-P535</f>
        <v>8</v>
      </c>
      <c r="D535" s="109">
        <v>8</v>
      </c>
      <c r="E535" s="109"/>
      <c r="F535" s="109"/>
      <c r="G535" s="106"/>
      <c r="H535" s="438"/>
      <c r="I535" s="438"/>
      <c r="J535" s="438">
        <f>C535-H535-I535</f>
        <v>8</v>
      </c>
      <c r="K535" s="438"/>
      <c r="L535" s="438"/>
      <c r="M535" s="438"/>
      <c r="N535" s="438"/>
      <c r="O535" s="109"/>
      <c r="P535" s="110"/>
      <c r="Q535" s="438">
        <f>J535-K535-L535</f>
        <v>8</v>
      </c>
      <c r="R535" s="108">
        <f>Q535*11-M535-N535</f>
        <v>88</v>
      </c>
      <c r="S535" s="433">
        <f t="array" ref="S535">IF(ISERROR(Q535/J535),"",Q535/J535)</f>
        <v>1</v>
      </c>
      <c r="T535" s="433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75" t="s">
        <v>330</v>
      </c>
      <c r="B536" s="576"/>
      <c r="C536" s="111">
        <f>SUM(C533:C535)</f>
        <v>68</v>
      </c>
      <c r="D536" s="111">
        <f t="shared" ref="D536:N536" si="132">SUM(D533:D535)</f>
        <v>68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68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68</v>
      </c>
      <c r="R536" s="113">
        <f>SUM(R533:R535)</f>
        <v>748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G159" sqref="G159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46" t="s">
        <v>413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</row>
    <row r="2" spans="1:27" ht="18.75">
      <c r="A2" s="647"/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48" t="s">
        <v>12</v>
      </c>
      <c r="B4" s="648" t="s">
        <v>25</v>
      </c>
      <c r="C4" s="648" t="s">
        <v>26</v>
      </c>
      <c r="D4" s="648" t="s">
        <v>27</v>
      </c>
      <c r="E4" s="654" t="s">
        <v>28</v>
      </c>
      <c r="F4" s="654" t="s">
        <v>29</v>
      </c>
      <c r="G4" s="644" t="s">
        <v>30</v>
      </c>
      <c r="H4" s="644"/>
      <c r="I4" s="648" t="s">
        <v>31</v>
      </c>
      <c r="J4" s="659" t="s">
        <v>32</v>
      </c>
      <c r="K4" s="662" t="s">
        <v>33</v>
      </c>
      <c r="L4" s="648" t="s">
        <v>34</v>
      </c>
      <c r="M4" s="665" t="s">
        <v>35</v>
      </c>
      <c r="N4" s="645" t="s">
        <v>36</v>
      </c>
      <c r="O4" s="644" t="s">
        <v>37</v>
      </c>
      <c r="P4" s="644"/>
      <c r="Q4" s="644"/>
      <c r="R4" s="644"/>
      <c r="S4" s="644"/>
      <c r="T4" s="644"/>
      <c r="U4" s="644"/>
      <c r="V4" s="644" t="s">
        <v>38</v>
      </c>
      <c r="W4" s="645" t="s">
        <v>39</v>
      </c>
      <c r="X4" s="644" t="s">
        <v>40</v>
      </c>
      <c r="Y4" s="644"/>
      <c r="Z4" s="644"/>
      <c r="AA4" s="644"/>
    </row>
    <row r="5" spans="1:27" s="104" customFormat="1" ht="15" customHeight="1">
      <c r="A5" s="649"/>
      <c r="B5" s="649"/>
      <c r="C5" s="649"/>
      <c r="D5" s="649"/>
      <c r="E5" s="655"/>
      <c r="F5" s="655"/>
      <c r="G5" s="644"/>
      <c r="H5" s="644"/>
      <c r="I5" s="649"/>
      <c r="J5" s="660"/>
      <c r="K5" s="663"/>
      <c r="L5" s="649"/>
      <c r="M5" s="666"/>
      <c r="N5" s="645"/>
      <c r="O5" s="644" t="s">
        <v>41</v>
      </c>
      <c r="P5" s="644" t="s">
        <v>42</v>
      </c>
      <c r="Q5" s="644" t="s">
        <v>43</v>
      </c>
      <c r="R5" s="657" t="s">
        <v>44</v>
      </c>
      <c r="S5" s="658" t="s">
        <v>45</v>
      </c>
      <c r="T5" s="644" t="s">
        <v>46</v>
      </c>
      <c r="U5" s="644" t="s">
        <v>47</v>
      </c>
      <c r="V5" s="644"/>
      <c r="W5" s="645"/>
      <c r="X5" s="644" t="s">
        <v>13</v>
      </c>
      <c r="Y5" s="644" t="s">
        <v>48</v>
      </c>
      <c r="Z5" s="644" t="s">
        <v>49</v>
      </c>
      <c r="AA5" s="644" t="s">
        <v>47</v>
      </c>
    </row>
    <row r="6" spans="1:27" s="104" customFormat="1" ht="27.75" customHeight="1">
      <c r="A6" s="650"/>
      <c r="B6" s="650"/>
      <c r="C6" s="650"/>
      <c r="D6" s="650"/>
      <c r="E6" s="656"/>
      <c r="F6" s="656"/>
      <c r="G6" s="304" t="s">
        <v>50</v>
      </c>
      <c r="H6" s="450" t="s">
        <v>51</v>
      </c>
      <c r="I6" s="650"/>
      <c r="J6" s="661"/>
      <c r="K6" s="664"/>
      <c r="L6" s="650"/>
      <c r="M6" s="666"/>
      <c r="N6" s="645"/>
      <c r="O6" s="644"/>
      <c r="P6" s="644"/>
      <c r="Q6" s="644"/>
      <c r="R6" s="657"/>
      <c r="S6" s="658"/>
      <c r="T6" s="644"/>
      <c r="U6" s="644"/>
      <c r="V6" s="644"/>
      <c r="W6" s="645"/>
      <c r="X6" s="644"/>
      <c r="Y6" s="644"/>
      <c r="Z6" s="644"/>
      <c r="AA6" s="644"/>
    </row>
    <row r="7" spans="1:27" ht="20.100000000000001" hidden="1" customHeight="1">
      <c r="A7" s="253">
        <v>30100030</v>
      </c>
      <c r="B7" s="439" t="s">
        <v>178</v>
      </c>
      <c r="C7" s="125" t="s">
        <v>179</v>
      </c>
      <c r="D7" s="451">
        <v>5.03</v>
      </c>
      <c r="E7" s="451"/>
      <c r="F7" s="451"/>
      <c r="G7" s="127"/>
      <c r="H7" s="44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48"/>
      <c r="P7" s="448"/>
      <c r="Q7" s="448"/>
      <c r="R7" s="448"/>
      <c r="S7" s="448"/>
      <c r="T7" s="448"/>
      <c r="U7" s="44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51">
        <v>5.03</v>
      </c>
      <c r="E8" s="451"/>
      <c r="F8" s="451"/>
      <c r="G8" s="127"/>
      <c r="H8" s="44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48"/>
      <c r="Q8" s="448"/>
      <c r="R8" s="448"/>
      <c r="S8" s="448"/>
      <c r="T8" s="448"/>
      <c r="U8" s="44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51">
        <v>5.03</v>
      </c>
      <c r="E9" s="451"/>
      <c r="F9" s="451"/>
      <c r="G9" s="127"/>
      <c r="H9" s="44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48"/>
      <c r="P9" s="448"/>
      <c r="Q9" s="448"/>
      <c r="R9" s="448"/>
      <c r="S9" s="448"/>
      <c r="T9" s="448"/>
      <c r="U9" s="44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51">
        <v>5.03</v>
      </c>
      <c r="E10" s="451"/>
      <c r="F10" s="451">
        <v>20170407</v>
      </c>
      <c r="G10" s="127">
        <f>108*6+92</f>
        <v>740</v>
      </c>
      <c r="H10" s="440">
        <f t="shared" si="0"/>
        <v>3722.2000000000003</v>
      </c>
      <c r="I10" s="128">
        <f>10*4</f>
        <v>40</v>
      </c>
      <c r="J10" s="128">
        <f t="array" ref="J10">IF(ISERROR(G10/I10),"",G10/I10)</f>
        <v>18.5</v>
      </c>
      <c r="K10" s="130">
        <f t="array" ref="K10">IF(ISERROR(G10/L10),"",G10/L10)</f>
        <v>38.94736842105263</v>
      </c>
      <c r="L10" s="128">
        <v>19</v>
      </c>
      <c r="M10" s="108">
        <f t="shared" si="1"/>
        <v>1.0526315789473699</v>
      </c>
      <c r="N10" s="128">
        <f t="shared" si="4"/>
        <v>0</v>
      </c>
      <c r="O10" s="448"/>
      <c r="P10" s="448"/>
      <c r="Q10" s="448"/>
      <c r="R10" s="448"/>
      <c r="S10" s="448"/>
      <c r="T10" s="448"/>
      <c r="U10" s="448"/>
      <c r="V10" s="131">
        <f t="shared" si="2"/>
        <v>0</v>
      </c>
      <c r="W10" s="441">
        <f t="shared" si="3"/>
        <v>0</v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51">
        <v>5.03</v>
      </c>
      <c r="E11" s="451"/>
      <c r="F11" s="451"/>
      <c r="G11" s="127"/>
      <c r="H11" s="44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48"/>
      <c r="P11" s="448"/>
      <c r="Q11" s="448"/>
      <c r="R11" s="448"/>
      <c r="S11" s="448"/>
      <c r="T11" s="448"/>
      <c r="U11" s="44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51">
        <v>5.04</v>
      </c>
      <c r="E12" s="451"/>
      <c r="F12" s="366"/>
      <c r="G12" s="134"/>
      <c r="H12" s="44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48"/>
      <c r="P12" s="448"/>
      <c r="Q12" s="448"/>
      <c r="R12" s="448"/>
      <c r="S12" s="448"/>
      <c r="T12" s="448"/>
      <c r="U12" s="44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51">
        <v>5.03</v>
      </c>
      <c r="E13" s="451"/>
      <c r="F13" s="451"/>
      <c r="G13" s="127"/>
      <c r="H13" s="44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48"/>
      <c r="P13" s="448"/>
      <c r="Q13" s="448"/>
      <c r="R13" s="448"/>
      <c r="S13" s="448"/>
      <c r="T13" s="448"/>
      <c r="U13" s="44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51">
        <v>5.03</v>
      </c>
      <c r="E14" s="451"/>
      <c r="F14" s="451"/>
      <c r="G14" s="127"/>
      <c r="H14" s="44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48"/>
      <c r="P14" s="448"/>
      <c r="Q14" s="448"/>
      <c r="R14" s="448"/>
      <c r="S14" s="448"/>
      <c r="T14" s="448"/>
      <c r="U14" s="44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51">
        <v>5.04</v>
      </c>
      <c r="E15" s="451"/>
      <c r="F15" s="367"/>
      <c r="G15" s="127"/>
      <c r="H15" s="440">
        <f t="shared" si="0"/>
        <v>0</v>
      </c>
      <c r="I15" s="44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48"/>
      <c r="P15" s="448"/>
      <c r="Q15" s="448"/>
      <c r="R15" s="448"/>
      <c r="S15" s="448"/>
      <c r="T15" s="448"/>
      <c r="U15" s="44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51">
        <v>5.04</v>
      </c>
      <c r="E16" s="451"/>
      <c r="F16" s="367"/>
      <c r="G16" s="127"/>
      <c r="H16" s="440">
        <f t="shared" si="0"/>
        <v>0</v>
      </c>
      <c r="I16" s="44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48"/>
      <c r="P16" s="448"/>
      <c r="Q16" s="448"/>
      <c r="R16" s="448"/>
      <c r="S16" s="448"/>
      <c r="T16" s="448"/>
      <c r="U16" s="44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51">
        <v>5.03</v>
      </c>
      <c r="E17" s="451"/>
      <c r="F17" s="451"/>
      <c r="G17" s="127"/>
      <c r="H17" s="44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48"/>
      <c r="P17" s="448"/>
      <c r="Q17" s="448"/>
      <c r="R17" s="448"/>
      <c r="S17" s="448"/>
      <c r="T17" s="448"/>
      <c r="U17" s="44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51">
        <v>5.03</v>
      </c>
      <c r="E18" s="451"/>
      <c r="F18" s="451"/>
      <c r="G18" s="127"/>
      <c r="H18" s="44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48"/>
      <c r="P18" s="448"/>
      <c r="Q18" s="448"/>
      <c r="R18" s="448"/>
      <c r="S18" s="448"/>
      <c r="T18" s="448"/>
      <c r="U18" s="44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51">
        <v>5.0599999999999996</v>
      </c>
      <c r="E19" s="451"/>
      <c r="F19" s="451">
        <v>20170406</v>
      </c>
      <c r="G19" s="127">
        <f>90*9+72</f>
        <v>882</v>
      </c>
      <c r="H19" s="440">
        <f t="shared" si="0"/>
        <v>4462.92</v>
      </c>
      <c r="I19" s="128">
        <f>10*5</f>
        <v>50</v>
      </c>
      <c r="J19" s="128">
        <f t="array" ref="J19">IF(ISERROR(G19/I19),"",G19/I19)</f>
        <v>17.64</v>
      </c>
      <c r="K19" s="130">
        <f t="array" ref="K19">IF(ISERROR(G19/L19),"",G19/L19)</f>
        <v>46.421052631578945</v>
      </c>
      <c r="L19" s="128">
        <v>19</v>
      </c>
      <c r="M19" s="108">
        <f t="shared" si="1"/>
        <v>3.5789473684210549</v>
      </c>
      <c r="N19" s="128">
        <f t="shared" si="4"/>
        <v>0</v>
      </c>
      <c r="O19" s="448"/>
      <c r="P19" s="448"/>
      <c r="Q19" s="448"/>
      <c r="R19" s="448"/>
      <c r="S19" s="448"/>
      <c r="T19" s="448"/>
      <c r="U19" s="448"/>
      <c r="V19" s="131">
        <f>SUM(X19:AA19)</f>
        <v>0</v>
      </c>
      <c r="W19" s="441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51">
        <v>5.09</v>
      </c>
      <c r="E20" s="451"/>
      <c r="F20" s="451"/>
      <c r="G20" s="127"/>
      <c r="H20" s="44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48"/>
      <c r="P20" s="448"/>
      <c r="Q20" s="448"/>
      <c r="R20" s="448"/>
      <c r="S20" s="448"/>
      <c r="T20" s="448"/>
      <c r="U20" s="44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51">
        <v>5.09</v>
      </c>
      <c r="E21" s="451"/>
      <c r="F21" s="451"/>
      <c r="G21" s="127"/>
      <c r="H21" s="44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48"/>
      <c r="P21" s="448"/>
      <c r="Q21" s="448"/>
      <c r="R21" s="448"/>
      <c r="S21" s="448"/>
      <c r="T21" s="448"/>
      <c r="U21" s="44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46" t="s">
        <v>190</v>
      </c>
      <c r="D22" s="451">
        <v>4.8</v>
      </c>
      <c r="E22" s="451"/>
      <c r="F22" s="451"/>
      <c r="G22" s="127"/>
      <c r="H22" s="44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48"/>
      <c r="P22" s="448"/>
      <c r="Q22" s="448"/>
      <c r="R22" s="448"/>
      <c r="S22" s="448"/>
      <c r="T22" s="448"/>
      <c r="U22" s="44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46" t="s">
        <v>187</v>
      </c>
      <c r="D23" s="451">
        <v>4.8</v>
      </c>
      <c r="E23" s="451"/>
      <c r="F23" s="451"/>
      <c r="G23" s="127"/>
      <c r="H23" s="44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48"/>
      <c r="P23" s="448"/>
      <c r="Q23" s="448"/>
      <c r="R23" s="448"/>
      <c r="S23" s="448"/>
      <c r="T23" s="448"/>
      <c r="U23" s="44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46" t="s">
        <v>179</v>
      </c>
      <c r="D24" s="451">
        <v>4.8</v>
      </c>
      <c r="E24" s="451"/>
      <c r="F24" s="451"/>
      <c r="G24" s="127"/>
      <c r="H24" s="44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48"/>
      <c r="P24" s="448"/>
      <c r="Q24" s="448"/>
      <c r="R24" s="448"/>
      <c r="S24" s="448"/>
      <c r="T24" s="448"/>
      <c r="U24" s="44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46" t="s">
        <v>199</v>
      </c>
      <c r="D25" s="451">
        <v>4.8</v>
      </c>
      <c r="E25" s="451"/>
      <c r="F25" s="451"/>
      <c r="G25" s="127"/>
      <c r="H25" s="44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48"/>
      <c r="P25" s="448"/>
      <c r="Q25" s="448"/>
      <c r="R25" s="448"/>
      <c r="S25" s="448"/>
      <c r="T25" s="448"/>
      <c r="U25" s="44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51">
        <v>4.99</v>
      </c>
      <c r="E26" s="451"/>
      <c r="F26" s="451"/>
      <c r="G26" s="127"/>
      <c r="H26" s="44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48"/>
      <c r="P26" s="448"/>
      <c r="Q26" s="448"/>
      <c r="R26" s="448"/>
      <c r="S26" s="448"/>
      <c r="T26" s="448"/>
      <c r="U26" s="44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51">
        <v>4.99</v>
      </c>
      <c r="E27" s="451"/>
      <c r="F27" s="451"/>
      <c r="G27" s="127"/>
      <c r="H27" s="44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48"/>
      <c r="P27" s="448"/>
      <c r="Q27" s="448"/>
      <c r="R27" s="448"/>
      <c r="S27" s="448"/>
      <c r="T27" s="448"/>
      <c r="U27" s="44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11" t="s">
        <v>201</v>
      </c>
      <c r="B28" s="612"/>
      <c r="C28" s="449" t="s">
        <v>202</v>
      </c>
      <c r="D28" s="138"/>
      <c r="E28" s="138"/>
      <c r="F28" s="138"/>
      <c r="G28" s="139">
        <f>SUM(G7:G27)</f>
        <v>1622</v>
      </c>
      <c r="H28" s="140">
        <f>SUM(H7:H27)</f>
        <v>8185.1200000000008</v>
      </c>
      <c r="I28" s="140">
        <f>SUM(I7:I27)</f>
        <v>90</v>
      </c>
      <c r="J28" s="129">
        <f t="array" ref="J28">IF(ISERROR(G28/I28),"",G28/I28)</f>
        <v>18.022222222222222</v>
      </c>
      <c r="K28" s="140">
        <f>SUM(K7:K27)</f>
        <v>85.368421052631575</v>
      </c>
      <c r="L28" s="141"/>
      <c r="M28" s="140">
        <f t="shared" ref="M28:V28" si="5">SUM(M7:M27)</f>
        <v>4.6315789473684248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hidden="1" customHeight="1">
      <c r="A29" s="254">
        <v>30100012</v>
      </c>
      <c r="B29" s="439" t="s">
        <v>206</v>
      </c>
      <c r="C29" s="125" t="s">
        <v>199</v>
      </c>
      <c r="D29" s="451">
        <v>5.03</v>
      </c>
      <c r="E29" s="451"/>
      <c r="F29" s="451"/>
      <c r="G29" s="127"/>
      <c r="H29" s="440">
        <f t="shared" ref="H29:H85" si="7">D29*G29</f>
        <v>0</v>
      </c>
      <c r="I29" s="128"/>
      <c r="J29" s="128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8">
        <f>SUM(O29:U29)</f>
        <v>0</v>
      </c>
      <c r="O29" s="444"/>
      <c r="P29" s="444"/>
      <c r="Q29" s="444"/>
      <c r="R29" s="444"/>
      <c r="S29" s="444"/>
      <c r="T29" s="444"/>
      <c r="U29" s="444"/>
      <c r="V29" s="131">
        <f>SUM(X29:AA29)</f>
        <v>0</v>
      </c>
      <c r="W29" s="441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39" t="s">
        <v>425</v>
      </c>
      <c r="C30" s="177" t="s">
        <v>427</v>
      </c>
      <c r="D30" s="451">
        <v>5.03</v>
      </c>
      <c r="E30" s="451"/>
      <c r="F30" s="451"/>
      <c r="G30" s="127"/>
      <c r="H30" s="44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44"/>
      <c r="P30" s="444"/>
      <c r="Q30" s="444"/>
      <c r="R30" s="444"/>
      <c r="S30" s="444"/>
      <c r="T30" s="444"/>
      <c r="U30" s="444"/>
      <c r="V30" s="131"/>
      <c r="W30" s="132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39" t="s">
        <v>206</v>
      </c>
      <c r="C31" s="125" t="s">
        <v>186</v>
      </c>
      <c r="D31" s="451">
        <v>5.03</v>
      </c>
      <c r="E31" s="451"/>
      <c r="F31" s="451">
        <v>20170405</v>
      </c>
      <c r="G31" s="127">
        <f>108*12+33</f>
        <v>1329</v>
      </c>
      <c r="H31" s="440">
        <f t="shared" si="7"/>
        <v>6684.87</v>
      </c>
      <c r="I31" s="128">
        <f>8.5*2</f>
        <v>17</v>
      </c>
      <c r="J31" s="128">
        <f t="array" ref="J31">IF(ISERROR(G31/I31),"",G31/I31)</f>
        <v>78.17647058823529</v>
      </c>
      <c r="K31" s="130">
        <f t="array" ref="K31">IF(ISERROR(G31/L31),"",G31/L31)</f>
        <v>25.557692307692307</v>
      </c>
      <c r="L31" s="128">
        <v>52</v>
      </c>
      <c r="M31" s="108">
        <f>IF(ISERROR(I31-K31),"",I31-K31)</f>
        <v>-8.5576923076923066</v>
      </c>
      <c r="N31" s="128">
        <f>SUM(O31:U31)</f>
        <v>0</v>
      </c>
      <c r="O31" s="444"/>
      <c r="P31" s="444"/>
      <c r="Q31" s="444"/>
      <c r="R31" s="444"/>
      <c r="S31" s="444"/>
      <c r="T31" s="444"/>
      <c r="U31" s="444"/>
      <c r="V31" s="131">
        <f>SUM(X31:AA31)</f>
        <v>0</v>
      </c>
      <c r="W31" s="441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customHeight="1">
      <c r="A32" s="254">
        <v>30100014</v>
      </c>
      <c r="B32" s="439" t="s">
        <v>206</v>
      </c>
      <c r="C32" s="125" t="s">
        <v>203</v>
      </c>
      <c r="D32" s="451">
        <v>5.03</v>
      </c>
      <c r="E32" s="451"/>
      <c r="F32" s="451">
        <v>20170405</v>
      </c>
      <c r="G32" s="127">
        <f>90+1</f>
        <v>91</v>
      </c>
      <c r="H32" s="440">
        <f t="shared" si="7"/>
        <v>457.73</v>
      </c>
      <c r="I32" s="128">
        <f>1*2</f>
        <v>2</v>
      </c>
      <c r="J32" s="128">
        <f t="array" ref="J32">IF(ISERROR(G32/I32),"",G32/I32)</f>
        <v>45.5</v>
      </c>
      <c r="K32" s="130">
        <f t="array" ref="K32">IF(ISERROR(G32/L32),"",G32/L32)</f>
        <v>1.75</v>
      </c>
      <c r="L32" s="128">
        <v>52</v>
      </c>
      <c r="M32" s="108">
        <f>IF(ISERROR(I32-K32),"",I32-K32)</f>
        <v>0.25</v>
      </c>
      <c r="N32" s="128">
        <f>SUM(O32:U32)</f>
        <v>0</v>
      </c>
      <c r="O32" s="444"/>
      <c r="P32" s="444"/>
      <c r="Q32" s="444"/>
      <c r="R32" s="444"/>
      <c r="S32" s="444"/>
      <c r="T32" s="444"/>
      <c r="U32" s="444"/>
      <c r="V32" s="131">
        <f>SUM(X32:AA32)</f>
        <v>0</v>
      </c>
      <c r="W32" s="441">
        <f t="shared" si="8"/>
        <v>0</v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39" t="s">
        <v>206</v>
      </c>
      <c r="C33" s="125" t="s">
        <v>207</v>
      </c>
      <c r="D33" s="451">
        <v>5.03</v>
      </c>
      <c r="E33" s="451"/>
      <c r="F33" s="451"/>
      <c r="G33" s="127"/>
      <c r="H33" s="44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44"/>
      <c r="P33" s="444"/>
      <c r="Q33" s="444"/>
      <c r="R33" s="444"/>
      <c r="S33" s="444"/>
      <c r="T33" s="444"/>
      <c r="U33" s="44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39" t="s">
        <v>414</v>
      </c>
      <c r="C34" s="177" t="s">
        <v>415</v>
      </c>
      <c r="D34" s="451">
        <v>5.03</v>
      </c>
      <c r="E34" s="451"/>
      <c r="F34" s="451"/>
      <c r="G34" s="127"/>
      <c r="H34" s="440">
        <f t="shared" si="7"/>
        <v>0</v>
      </c>
      <c r="I34" s="128"/>
      <c r="J34" s="129"/>
      <c r="K34" s="130"/>
      <c r="L34" s="128">
        <v>52</v>
      </c>
      <c r="M34" s="108"/>
      <c r="N34" s="129"/>
      <c r="O34" s="444"/>
      <c r="P34" s="444"/>
      <c r="Q34" s="444"/>
      <c r="R34" s="444"/>
      <c r="S34" s="444"/>
      <c r="T34" s="444"/>
      <c r="U34" s="44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39" t="s">
        <v>414</v>
      </c>
      <c r="C35" s="177" t="s">
        <v>416</v>
      </c>
      <c r="D35" s="451">
        <v>5.03</v>
      </c>
      <c r="E35" s="451"/>
      <c r="F35" s="451"/>
      <c r="G35" s="127"/>
      <c r="H35" s="440">
        <f t="shared" si="7"/>
        <v>0</v>
      </c>
      <c r="I35" s="128"/>
      <c r="J35" s="129"/>
      <c r="K35" s="130"/>
      <c r="L35" s="128">
        <v>52</v>
      </c>
      <c r="M35" s="108"/>
      <c r="N35" s="129"/>
      <c r="O35" s="444"/>
      <c r="P35" s="444"/>
      <c r="Q35" s="444"/>
      <c r="R35" s="444"/>
      <c r="S35" s="444"/>
      <c r="T35" s="444"/>
      <c r="U35" s="44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39" t="s">
        <v>414</v>
      </c>
      <c r="C36" s="177" t="s">
        <v>61</v>
      </c>
      <c r="D36" s="451">
        <v>5.03</v>
      </c>
      <c r="E36" s="451"/>
      <c r="F36" s="451"/>
      <c r="G36" s="127"/>
      <c r="H36" s="440">
        <f t="shared" si="7"/>
        <v>0</v>
      </c>
      <c r="I36" s="128"/>
      <c r="J36" s="129"/>
      <c r="K36" s="130"/>
      <c r="L36" s="128">
        <v>52</v>
      </c>
      <c r="M36" s="108"/>
      <c r="N36" s="129"/>
      <c r="O36" s="444"/>
      <c r="P36" s="444"/>
      <c r="Q36" s="444"/>
      <c r="R36" s="444"/>
      <c r="S36" s="444"/>
      <c r="T36" s="444"/>
      <c r="U36" s="444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39" t="s">
        <v>208</v>
      </c>
      <c r="C37" s="125" t="s">
        <v>179</v>
      </c>
      <c r="D37" s="451">
        <v>5.08</v>
      </c>
      <c r="E37" s="451"/>
      <c r="F37" s="451"/>
      <c r="G37" s="127"/>
      <c r="H37" s="44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44"/>
      <c r="P37" s="444"/>
      <c r="Q37" s="444"/>
      <c r="R37" s="444"/>
      <c r="S37" s="444"/>
      <c r="T37" s="444"/>
      <c r="U37" s="44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39" t="s">
        <v>208</v>
      </c>
      <c r="C38" s="125" t="s">
        <v>204</v>
      </c>
      <c r="D38" s="451">
        <v>5.08</v>
      </c>
      <c r="E38" s="451"/>
      <c r="F38" s="451"/>
      <c r="G38" s="127"/>
      <c r="H38" s="44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44"/>
      <c r="P38" s="444"/>
      <c r="Q38" s="444"/>
      <c r="R38" s="444"/>
      <c r="S38" s="444"/>
      <c r="T38" s="444"/>
      <c r="U38" s="44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39" t="s">
        <v>208</v>
      </c>
      <c r="C39" s="125" t="s">
        <v>205</v>
      </c>
      <c r="D39" s="451">
        <v>5.08</v>
      </c>
      <c r="E39" s="451"/>
      <c r="F39" s="451"/>
      <c r="G39" s="127"/>
      <c r="H39" s="44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44"/>
      <c r="P39" s="444"/>
      <c r="Q39" s="444"/>
      <c r="R39" s="444"/>
      <c r="S39" s="444"/>
      <c r="T39" s="444"/>
      <c r="U39" s="44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39" t="s">
        <v>208</v>
      </c>
      <c r="C40" s="125" t="s">
        <v>186</v>
      </c>
      <c r="D40" s="451">
        <v>5.08</v>
      </c>
      <c r="E40" s="451"/>
      <c r="F40" s="451"/>
      <c r="G40" s="127"/>
      <c r="H40" s="44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44"/>
      <c r="P40" s="444"/>
      <c r="Q40" s="444"/>
      <c r="R40" s="444"/>
      <c r="S40" s="444"/>
      <c r="T40" s="444"/>
      <c r="U40" s="44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39" t="s">
        <v>208</v>
      </c>
      <c r="C41" s="125" t="s">
        <v>203</v>
      </c>
      <c r="D41" s="451">
        <v>5.08</v>
      </c>
      <c r="E41" s="451"/>
      <c r="F41" s="451"/>
      <c r="G41" s="127"/>
      <c r="H41" s="44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44"/>
      <c r="P41" s="444"/>
      <c r="Q41" s="444"/>
      <c r="R41" s="444"/>
      <c r="S41" s="444"/>
      <c r="T41" s="444"/>
      <c r="U41" s="44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439" t="s">
        <v>208</v>
      </c>
      <c r="C42" s="125" t="s">
        <v>199</v>
      </c>
      <c r="D42" s="451">
        <v>5.08</v>
      </c>
      <c r="E42" s="451"/>
      <c r="F42" s="451">
        <v>20170407</v>
      </c>
      <c r="G42" s="127">
        <v>678</v>
      </c>
      <c r="H42" s="440">
        <f t="shared" si="7"/>
        <v>3444.2400000000002</v>
      </c>
      <c r="I42" s="128">
        <f>10*2</f>
        <v>20</v>
      </c>
      <c r="J42" s="129">
        <f t="array" ref="J42">IF(ISERROR(G42/I42),"",G42/I42)</f>
        <v>33.9</v>
      </c>
      <c r="K42" s="130">
        <f t="array" ref="K42">IF(ISERROR(G42/L42),"",G42/L42)</f>
        <v>32.285714285714285</v>
      </c>
      <c r="L42" s="128">
        <v>21</v>
      </c>
      <c r="M42" s="108">
        <f t="shared" si="9"/>
        <v>-12.285714285714285</v>
      </c>
      <c r="N42" s="129">
        <f t="shared" si="10"/>
        <v>0</v>
      </c>
      <c r="O42" s="448"/>
      <c r="P42" s="448"/>
      <c r="Q42" s="448"/>
      <c r="R42" s="448"/>
      <c r="S42" s="448"/>
      <c r="T42" s="448"/>
      <c r="U42" s="448"/>
      <c r="V42" s="131">
        <f t="shared" si="11"/>
        <v>0</v>
      </c>
      <c r="W42" s="132">
        <f t="shared" si="12"/>
        <v>0</v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39" t="s">
        <v>208</v>
      </c>
      <c r="C43" s="125" t="s">
        <v>187</v>
      </c>
      <c r="D43" s="451">
        <v>5.08</v>
      </c>
      <c r="E43" s="451"/>
      <c r="F43" s="451"/>
      <c r="G43" s="127"/>
      <c r="H43" s="44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44"/>
      <c r="P43" s="444"/>
      <c r="Q43" s="444"/>
      <c r="R43" s="444"/>
      <c r="S43" s="444"/>
      <c r="T43" s="444"/>
      <c r="U43" s="44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39" t="s">
        <v>208</v>
      </c>
      <c r="C44" s="125" t="s">
        <v>207</v>
      </c>
      <c r="D44" s="451">
        <v>5.08</v>
      </c>
      <c r="E44" s="451"/>
      <c r="F44" s="451"/>
      <c r="G44" s="127"/>
      <c r="H44" s="44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48"/>
      <c r="P44" s="448"/>
      <c r="Q44" s="448"/>
      <c r="R44" s="448"/>
      <c r="S44" s="448"/>
      <c r="T44" s="448"/>
      <c r="U44" s="44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39" t="s">
        <v>209</v>
      </c>
      <c r="C45" s="125" t="s">
        <v>194</v>
      </c>
      <c r="D45" s="451">
        <v>5.03</v>
      </c>
      <c r="E45" s="451"/>
      <c r="F45" s="451"/>
      <c r="G45" s="127"/>
      <c r="H45" s="44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44"/>
      <c r="P45" s="444"/>
      <c r="Q45" s="444"/>
      <c r="R45" s="444"/>
      <c r="S45" s="444"/>
      <c r="T45" s="444"/>
      <c r="U45" s="44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39" t="s">
        <v>209</v>
      </c>
      <c r="C46" s="125" t="s">
        <v>179</v>
      </c>
      <c r="D46" s="451">
        <v>5.03</v>
      </c>
      <c r="E46" s="451"/>
      <c r="F46" s="451"/>
      <c r="G46" s="127"/>
      <c r="H46" s="44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44"/>
      <c r="P46" s="444"/>
      <c r="Q46" s="444"/>
      <c r="R46" s="444"/>
      <c r="S46" s="444"/>
      <c r="T46" s="444"/>
      <c r="U46" s="44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39" t="s">
        <v>209</v>
      </c>
      <c r="C47" s="125" t="s">
        <v>195</v>
      </c>
      <c r="D47" s="451">
        <v>5.03</v>
      </c>
      <c r="E47" s="451"/>
      <c r="F47" s="451"/>
      <c r="G47" s="127"/>
      <c r="H47" s="44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44"/>
      <c r="P47" s="444"/>
      <c r="Q47" s="444"/>
      <c r="R47" s="444"/>
      <c r="S47" s="444"/>
      <c r="T47" s="444"/>
      <c r="U47" s="44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39" t="s">
        <v>209</v>
      </c>
      <c r="C48" s="125" t="s">
        <v>204</v>
      </c>
      <c r="D48" s="451">
        <v>5.03</v>
      </c>
      <c r="E48" s="451"/>
      <c r="F48" s="451"/>
      <c r="G48" s="127"/>
      <c r="H48" s="44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44"/>
      <c r="P48" s="444"/>
      <c r="Q48" s="444"/>
      <c r="R48" s="444"/>
      <c r="S48" s="444"/>
      <c r="T48" s="444"/>
      <c r="U48" s="44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39" t="s">
        <v>382</v>
      </c>
      <c r="C49" s="177" t="s">
        <v>383</v>
      </c>
      <c r="D49" s="451">
        <v>5.03</v>
      </c>
      <c r="E49" s="451"/>
      <c r="F49" s="451"/>
      <c r="G49" s="127"/>
      <c r="H49" s="44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44"/>
      <c r="P49" s="444"/>
      <c r="Q49" s="444"/>
      <c r="R49" s="444"/>
      <c r="S49" s="444"/>
      <c r="T49" s="444"/>
      <c r="U49" s="44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39" t="s">
        <v>382</v>
      </c>
      <c r="C50" s="177" t="s">
        <v>384</v>
      </c>
      <c r="D50" s="451">
        <v>5.03</v>
      </c>
      <c r="E50" s="451"/>
      <c r="F50" s="451"/>
      <c r="G50" s="127"/>
      <c r="H50" s="44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44"/>
      <c r="P50" s="444"/>
      <c r="Q50" s="444"/>
      <c r="R50" s="444"/>
      <c r="S50" s="444"/>
      <c r="T50" s="444"/>
      <c r="U50" s="44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39" t="s">
        <v>382</v>
      </c>
      <c r="C51" s="177" t="s">
        <v>389</v>
      </c>
      <c r="D51" s="451">
        <v>5.03</v>
      </c>
      <c r="E51" s="451"/>
      <c r="F51" s="451"/>
      <c r="G51" s="127"/>
      <c r="H51" s="44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44"/>
      <c r="P51" s="444"/>
      <c r="Q51" s="444"/>
      <c r="R51" s="444"/>
      <c r="S51" s="444"/>
      <c r="T51" s="444"/>
      <c r="U51" s="44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39" t="s">
        <v>382</v>
      </c>
      <c r="C52" s="177" t="s">
        <v>391</v>
      </c>
      <c r="D52" s="451">
        <v>5.03</v>
      </c>
      <c r="E52" s="451"/>
      <c r="F52" s="451"/>
      <c r="G52" s="127"/>
      <c r="H52" s="44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44"/>
      <c r="P52" s="444"/>
      <c r="Q52" s="444"/>
      <c r="R52" s="444"/>
      <c r="S52" s="444"/>
      <c r="T52" s="444"/>
      <c r="U52" s="44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39" t="s">
        <v>418</v>
      </c>
      <c r="C53" s="177" t="s">
        <v>364</v>
      </c>
      <c r="D53" s="451">
        <v>5.03</v>
      </c>
      <c r="E53" s="451"/>
      <c r="F53" s="451"/>
      <c r="G53" s="127"/>
      <c r="H53" s="44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44"/>
      <c r="P53" s="444"/>
      <c r="Q53" s="444"/>
      <c r="R53" s="444"/>
      <c r="S53" s="444"/>
      <c r="T53" s="444"/>
      <c r="U53" s="44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39" t="s">
        <v>418</v>
      </c>
      <c r="C54" s="177" t="s">
        <v>365</v>
      </c>
      <c r="D54" s="451">
        <v>5.03</v>
      </c>
      <c r="E54" s="451"/>
      <c r="F54" s="451"/>
      <c r="G54" s="127"/>
      <c r="H54" s="44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44"/>
      <c r="P54" s="444"/>
      <c r="Q54" s="444"/>
      <c r="R54" s="444"/>
      <c r="S54" s="444"/>
      <c r="T54" s="444"/>
      <c r="U54" s="44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39" t="s">
        <v>418</v>
      </c>
      <c r="C55" s="177" t="s">
        <v>366</v>
      </c>
      <c r="D55" s="451">
        <v>5.03</v>
      </c>
      <c r="E55" s="451"/>
      <c r="F55" s="451"/>
      <c r="G55" s="127"/>
      <c r="H55" s="44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44"/>
      <c r="P55" s="444"/>
      <c r="Q55" s="444"/>
      <c r="R55" s="444"/>
      <c r="S55" s="444"/>
      <c r="T55" s="444"/>
      <c r="U55" s="44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39" t="s">
        <v>418</v>
      </c>
      <c r="C56" s="177" t="s">
        <v>367</v>
      </c>
      <c r="D56" s="451">
        <v>5.03</v>
      </c>
      <c r="E56" s="451"/>
      <c r="F56" s="451"/>
      <c r="G56" s="127"/>
      <c r="H56" s="44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44"/>
      <c r="P56" s="444"/>
      <c r="Q56" s="444"/>
      <c r="R56" s="444"/>
      <c r="S56" s="444"/>
      <c r="T56" s="444"/>
      <c r="U56" s="44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51">
        <v>5.03</v>
      </c>
      <c r="E57" s="451"/>
      <c r="F57" s="451"/>
      <c r="G57" s="127"/>
      <c r="H57" s="44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48"/>
      <c r="P57" s="448"/>
      <c r="Q57" s="448"/>
      <c r="R57" s="448"/>
      <c r="S57" s="448"/>
      <c r="T57" s="448"/>
      <c r="U57" s="44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51">
        <v>5.03</v>
      </c>
      <c r="E58" s="451"/>
      <c r="F58" s="451"/>
      <c r="G58" s="127"/>
      <c r="H58" s="44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48"/>
      <c r="P58" s="448"/>
      <c r="Q58" s="448"/>
      <c r="R58" s="448"/>
      <c r="S58" s="448"/>
      <c r="T58" s="448"/>
      <c r="U58" s="44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51">
        <v>5.03</v>
      </c>
      <c r="E59" s="451"/>
      <c r="F59" s="451"/>
      <c r="G59" s="127"/>
      <c r="H59" s="44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48"/>
      <c r="P59" s="448"/>
      <c r="Q59" s="448"/>
      <c r="R59" s="448"/>
      <c r="S59" s="448"/>
      <c r="T59" s="448"/>
      <c r="U59" s="44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51">
        <v>5.03</v>
      </c>
      <c r="E60" s="451"/>
      <c r="F60" s="451"/>
      <c r="G60" s="127"/>
      <c r="H60" s="44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48"/>
      <c r="P60" s="448"/>
      <c r="Q60" s="448"/>
      <c r="R60" s="448"/>
      <c r="S60" s="448"/>
      <c r="T60" s="448"/>
      <c r="U60" s="44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51">
        <v>5.03</v>
      </c>
      <c r="E61" s="451"/>
      <c r="F61" s="451"/>
      <c r="G61" s="127"/>
      <c r="H61" s="44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48"/>
      <c r="P61" s="448"/>
      <c r="Q61" s="448"/>
      <c r="R61" s="448"/>
      <c r="S61" s="448"/>
      <c r="T61" s="448"/>
      <c r="U61" s="44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51">
        <v>5.03</v>
      </c>
      <c r="E62" s="451"/>
      <c r="F62" s="451"/>
      <c r="G62" s="127"/>
      <c r="H62" s="44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48"/>
      <c r="P62" s="448"/>
      <c r="Q62" s="448"/>
      <c r="R62" s="448"/>
      <c r="S62" s="448"/>
      <c r="T62" s="448"/>
      <c r="U62" s="44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51">
        <v>5.03</v>
      </c>
      <c r="E63" s="451"/>
      <c r="F63" s="451"/>
      <c r="G63" s="127"/>
      <c r="H63" s="44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48"/>
      <c r="P63" s="448"/>
      <c r="Q63" s="448"/>
      <c r="R63" s="448"/>
      <c r="S63" s="448"/>
      <c r="T63" s="448"/>
      <c r="U63" s="44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51">
        <v>5.03</v>
      </c>
      <c r="E64" s="451"/>
      <c r="F64" s="451"/>
      <c r="G64" s="127"/>
      <c r="H64" s="44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48"/>
      <c r="P64" s="448"/>
      <c r="Q64" s="448"/>
      <c r="R64" s="448"/>
      <c r="S64" s="448"/>
      <c r="T64" s="448"/>
      <c r="U64" s="44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51">
        <v>5.03</v>
      </c>
      <c r="E65" s="451"/>
      <c r="F65" s="451"/>
      <c r="G65" s="127"/>
      <c r="H65" s="44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48"/>
      <c r="P65" s="448"/>
      <c r="Q65" s="448"/>
      <c r="R65" s="448"/>
      <c r="S65" s="448"/>
      <c r="T65" s="448"/>
      <c r="U65" s="44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51">
        <v>5.03</v>
      </c>
      <c r="E66" s="451"/>
      <c r="F66" s="451"/>
      <c r="G66" s="127"/>
      <c r="H66" s="44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48"/>
      <c r="P66" s="448"/>
      <c r="Q66" s="448"/>
      <c r="R66" s="448"/>
      <c r="S66" s="448"/>
      <c r="T66" s="448"/>
      <c r="U66" s="44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51">
        <v>5.03</v>
      </c>
      <c r="E67" s="451"/>
      <c r="F67" s="451"/>
      <c r="G67" s="127"/>
      <c r="H67" s="44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48"/>
      <c r="P67" s="448"/>
      <c r="Q67" s="448"/>
      <c r="R67" s="448"/>
      <c r="S67" s="448"/>
      <c r="T67" s="448"/>
      <c r="U67" s="44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51">
        <v>5</v>
      </c>
      <c r="E68" s="451"/>
      <c r="F68" s="451"/>
      <c r="G68" s="127"/>
      <c r="H68" s="44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48"/>
      <c r="P68" s="448"/>
      <c r="Q68" s="448"/>
      <c r="R68" s="448"/>
      <c r="S68" s="448"/>
      <c r="T68" s="448"/>
      <c r="U68" s="44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51">
        <v>5.03</v>
      </c>
      <c r="E69" s="451"/>
      <c r="F69" s="451"/>
      <c r="G69" s="127"/>
      <c r="H69" s="44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48"/>
      <c r="P69" s="448"/>
      <c r="Q69" s="448"/>
      <c r="R69" s="448"/>
      <c r="S69" s="448"/>
      <c r="T69" s="448"/>
      <c r="U69" s="44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51">
        <v>5.03</v>
      </c>
      <c r="E70" s="451"/>
      <c r="F70" s="451"/>
      <c r="G70" s="127"/>
      <c r="H70" s="44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48"/>
      <c r="P70" s="448"/>
      <c r="Q70" s="448"/>
      <c r="R70" s="448"/>
      <c r="S70" s="448"/>
      <c r="T70" s="448"/>
      <c r="U70" s="44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51">
        <v>5.03</v>
      </c>
      <c r="E71" s="451"/>
      <c r="F71" s="451"/>
      <c r="G71" s="127"/>
      <c r="H71" s="440">
        <f t="shared" si="7"/>
        <v>0</v>
      </c>
      <c r="I71" s="128"/>
      <c r="J71" s="129"/>
      <c r="K71" s="130"/>
      <c r="L71" s="128"/>
      <c r="M71" s="108"/>
      <c r="N71" s="129"/>
      <c r="O71" s="448"/>
      <c r="P71" s="448"/>
      <c r="Q71" s="448"/>
      <c r="R71" s="448"/>
      <c r="S71" s="448"/>
      <c r="T71" s="448"/>
      <c r="U71" s="44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51">
        <v>5.0599999999999996</v>
      </c>
      <c r="E72" s="451"/>
      <c r="F72" s="451"/>
      <c r="G72" s="127"/>
      <c r="H72" s="44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48"/>
      <c r="P72" s="448"/>
      <c r="Q72" s="448"/>
      <c r="R72" s="448"/>
      <c r="S72" s="448"/>
      <c r="T72" s="448"/>
      <c r="U72" s="44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51">
        <v>5.0599999999999996</v>
      </c>
      <c r="E73" s="451"/>
      <c r="F73" s="451"/>
      <c r="G73" s="127"/>
      <c r="H73" s="44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48"/>
      <c r="P73" s="448"/>
      <c r="Q73" s="448"/>
      <c r="R73" s="448"/>
      <c r="S73" s="448"/>
      <c r="T73" s="448"/>
      <c r="U73" s="44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51">
        <v>5.0599999999999996</v>
      </c>
      <c r="E74" s="451"/>
      <c r="F74" s="451"/>
      <c r="G74" s="127"/>
      <c r="H74" s="44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48"/>
      <c r="P74" s="448"/>
      <c r="Q74" s="448"/>
      <c r="R74" s="448"/>
      <c r="S74" s="448"/>
      <c r="T74" s="448"/>
      <c r="U74" s="44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51">
        <v>5.0599999999999996</v>
      </c>
      <c r="E75" s="451"/>
      <c r="F75" s="451"/>
      <c r="G75" s="127"/>
      <c r="H75" s="44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48"/>
      <c r="P75" s="448"/>
      <c r="Q75" s="448"/>
      <c r="R75" s="448"/>
      <c r="S75" s="448"/>
      <c r="T75" s="448"/>
      <c r="U75" s="44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51">
        <v>5.5</v>
      </c>
      <c r="E76" s="451"/>
      <c r="F76" s="451"/>
      <c r="G76" s="127"/>
      <c r="H76" s="44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48"/>
      <c r="P76" s="448"/>
      <c r="Q76" s="448"/>
      <c r="R76" s="448"/>
      <c r="S76" s="448"/>
      <c r="T76" s="448"/>
      <c r="U76" s="44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51">
        <v>5.5</v>
      </c>
      <c r="E77" s="451"/>
      <c r="F77" s="451"/>
      <c r="G77" s="127"/>
      <c r="H77" s="44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48"/>
      <c r="P77" s="448"/>
      <c r="Q77" s="448"/>
      <c r="R77" s="448"/>
      <c r="S77" s="448"/>
      <c r="T77" s="448"/>
      <c r="U77" s="44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51">
        <v>5.5</v>
      </c>
      <c r="E78" s="451"/>
      <c r="F78" s="451"/>
      <c r="G78" s="127"/>
      <c r="H78" s="44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48"/>
      <c r="P78" s="448"/>
      <c r="Q78" s="448"/>
      <c r="R78" s="448"/>
      <c r="S78" s="448"/>
      <c r="T78" s="448"/>
      <c r="U78" s="44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51">
        <v>5.5</v>
      </c>
      <c r="E79" s="451"/>
      <c r="F79" s="451"/>
      <c r="G79" s="127"/>
      <c r="H79" s="44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48"/>
      <c r="P79" s="448"/>
      <c r="Q79" s="448"/>
      <c r="R79" s="448"/>
      <c r="S79" s="448"/>
      <c r="T79" s="448"/>
      <c r="U79" s="44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51">
        <v>5.03</v>
      </c>
      <c r="E80" s="451"/>
      <c r="F80" s="451"/>
      <c r="G80" s="127"/>
      <c r="H80" s="44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48"/>
      <c r="P80" s="448"/>
      <c r="Q80" s="448"/>
      <c r="R80" s="448"/>
      <c r="S80" s="448"/>
      <c r="T80" s="448"/>
      <c r="U80" s="44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51">
        <v>5.03</v>
      </c>
      <c r="E81" s="451"/>
      <c r="F81" s="451"/>
      <c r="G81" s="127"/>
      <c r="H81" s="44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48"/>
      <c r="P81" s="448"/>
      <c r="Q81" s="448"/>
      <c r="R81" s="448"/>
      <c r="S81" s="448"/>
      <c r="T81" s="448"/>
      <c r="U81" s="44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51">
        <v>5.03</v>
      </c>
      <c r="E82" s="451"/>
      <c r="F82" s="451"/>
      <c r="G82" s="127"/>
      <c r="H82" s="44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48"/>
      <c r="P82" s="448"/>
      <c r="Q82" s="448"/>
      <c r="R82" s="448"/>
      <c r="S82" s="448"/>
      <c r="T82" s="448"/>
      <c r="U82" s="44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51">
        <v>5.03</v>
      </c>
      <c r="E83" s="451"/>
      <c r="F83" s="451"/>
      <c r="G83" s="127"/>
      <c r="H83" s="44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48"/>
      <c r="P83" s="448"/>
      <c r="Q83" s="448"/>
      <c r="R83" s="448"/>
      <c r="S83" s="448"/>
      <c r="T83" s="448"/>
      <c r="U83" s="44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51">
        <v>5.03</v>
      </c>
      <c r="E84" s="451"/>
      <c r="F84" s="451"/>
      <c r="G84" s="127"/>
      <c r="H84" s="44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48"/>
      <c r="P84" s="448"/>
      <c r="Q84" s="448"/>
      <c r="R84" s="448"/>
      <c r="S84" s="448"/>
      <c r="T84" s="448"/>
      <c r="U84" s="44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51">
        <v>5.03</v>
      </c>
      <c r="E85" s="451"/>
      <c r="F85" s="451"/>
      <c r="G85" s="127"/>
      <c r="H85" s="44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48"/>
      <c r="P85" s="448"/>
      <c r="Q85" s="448"/>
      <c r="R85" s="448"/>
      <c r="S85" s="448"/>
      <c r="T85" s="448"/>
      <c r="U85" s="448"/>
      <c r="V85" s="131"/>
      <c r="W85" s="132"/>
      <c r="X85" s="131"/>
      <c r="Y85" s="131"/>
      <c r="Z85" s="131"/>
      <c r="AA85" s="131"/>
    </row>
    <row r="86" spans="1:27" ht="20.100000000000001" customHeight="1">
      <c r="A86" s="619" t="s">
        <v>216</v>
      </c>
      <c r="B86" s="619"/>
      <c r="C86" s="449" t="s">
        <v>202</v>
      </c>
      <c r="D86" s="138"/>
      <c r="E86" s="138"/>
      <c r="F86" s="138"/>
      <c r="G86" s="139">
        <f>SUM(G29:G85)</f>
        <v>2098</v>
      </c>
      <c r="H86" s="140">
        <f>SUM(H29:H85)</f>
        <v>10586.84</v>
      </c>
      <c r="I86" s="140">
        <f>SUM(I29:I85)</f>
        <v>39</v>
      </c>
      <c r="J86" s="129">
        <f t="array" ref="J86">IF(ISERROR(G86/I86),"",G86/I86)</f>
        <v>53.794871794871796</v>
      </c>
      <c r="K86" s="140">
        <f>SUM(K29:K85)</f>
        <v>59.593406593406591</v>
      </c>
      <c r="L86" s="141"/>
      <c r="M86" s="144">
        <f t="shared" ref="M86:V86" si="17">SUM(M29:M85)</f>
        <v>-20.593406593406591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39" t="s">
        <v>217</v>
      </c>
      <c r="C87" s="125" t="s">
        <v>179</v>
      </c>
      <c r="D87" s="451">
        <v>5.03</v>
      </c>
      <c r="E87" s="451"/>
      <c r="F87" s="451"/>
      <c r="G87" s="127"/>
      <c r="H87" s="44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48"/>
      <c r="P87" s="448"/>
      <c r="Q87" s="448"/>
      <c r="R87" s="448"/>
      <c r="S87" s="448"/>
      <c r="T87" s="448"/>
      <c r="U87" s="44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39" t="s">
        <v>217</v>
      </c>
      <c r="C88" s="125" t="s">
        <v>186</v>
      </c>
      <c r="D88" s="451">
        <v>5.03</v>
      </c>
      <c r="E88" s="451"/>
      <c r="F88" s="451"/>
      <c r="G88" s="127"/>
      <c r="H88" s="44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48"/>
      <c r="P88" s="448"/>
      <c r="Q88" s="448"/>
      <c r="R88" s="448"/>
      <c r="S88" s="448"/>
      <c r="T88" s="448"/>
      <c r="U88" s="44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39" t="s">
        <v>217</v>
      </c>
      <c r="C89" s="125" t="s">
        <v>204</v>
      </c>
      <c r="D89" s="451">
        <v>5.03</v>
      </c>
      <c r="E89" s="451"/>
      <c r="F89" s="451"/>
      <c r="G89" s="127"/>
      <c r="H89" s="44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48"/>
      <c r="P89" s="448"/>
      <c r="Q89" s="448"/>
      <c r="R89" s="448"/>
      <c r="S89" s="448"/>
      <c r="T89" s="448"/>
      <c r="U89" s="44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51">
        <v>5.03</v>
      </c>
      <c r="E90" s="451"/>
      <c r="F90" s="451"/>
      <c r="G90" s="127"/>
      <c r="H90" s="44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48"/>
      <c r="P90" s="448"/>
      <c r="Q90" s="448"/>
      <c r="R90" s="448"/>
      <c r="S90" s="448"/>
      <c r="T90" s="448"/>
      <c r="U90" s="44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51">
        <v>5.03</v>
      </c>
      <c r="E91" s="451"/>
      <c r="F91" s="451"/>
      <c r="G91" s="127"/>
      <c r="H91" s="44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48"/>
      <c r="P91" s="448"/>
      <c r="Q91" s="448"/>
      <c r="R91" s="448"/>
      <c r="S91" s="448"/>
      <c r="T91" s="448"/>
      <c r="U91" s="44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51">
        <v>5.03</v>
      </c>
      <c r="E92" s="451"/>
      <c r="F92" s="451"/>
      <c r="G92" s="127"/>
      <c r="H92" s="44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48"/>
      <c r="P92" s="448"/>
      <c r="Q92" s="448"/>
      <c r="R92" s="448"/>
      <c r="S92" s="448"/>
      <c r="T92" s="448"/>
      <c r="U92" s="44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51">
        <v>5.03</v>
      </c>
      <c r="E93" s="451"/>
      <c r="F93" s="451"/>
      <c r="G93" s="127"/>
      <c r="H93" s="44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48"/>
      <c r="P93" s="448"/>
      <c r="Q93" s="448"/>
      <c r="R93" s="448"/>
      <c r="S93" s="448"/>
      <c r="T93" s="448"/>
      <c r="U93" s="44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51"/>
      <c r="F94" s="451"/>
      <c r="G94" s="127"/>
      <c r="H94" s="44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48"/>
      <c r="P94" s="448"/>
      <c r="Q94" s="448"/>
      <c r="R94" s="448"/>
      <c r="S94" s="448"/>
      <c r="T94" s="448"/>
      <c r="U94" s="44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51">
        <v>5.03</v>
      </c>
      <c r="E95" s="451"/>
      <c r="F95" s="451"/>
      <c r="G95" s="146"/>
      <c r="H95" s="44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48"/>
      <c r="P95" s="448"/>
      <c r="Q95" s="448"/>
      <c r="R95" s="448"/>
      <c r="S95" s="448"/>
      <c r="T95" s="448"/>
      <c r="U95" s="44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51">
        <v>5.03</v>
      </c>
      <c r="E96" s="451"/>
      <c r="F96" s="451"/>
      <c r="G96" s="127"/>
      <c r="H96" s="44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48"/>
      <c r="P96" s="448"/>
      <c r="Q96" s="448"/>
      <c r="R96" s="448"/>
      <c r="S96" s="448"/>
      <c r="T96" s="448"/>
      <c r="U96" s="44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51">
        <v>5.03</v>
      </c>
      <c r="E97" s="451"/>
      <c r="F97" s="451"/>
      <c r="G97" s="127"/>
      <c r="H97" s="44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48"/>
      <c r="P97" s="448"/>
      <c r="Q97" s="448"/>
      <c r="R97" s="448"/>
      <c r="S97" s="448"/>
      <c r="T97" s="448"/>
      <c r="U97" s="44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51">
        <v>5.03</v>
      </c>
      <c r="E98" s="451"/>
      <c r="F98" s="451"/>
      <c r="G98" s="127"/>
      <c r="H98" s="44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48"/>
      <c r="P98" s="448"/>
      <c r="Q98" s="448"/>
      <c r="R98" s="448"/>
      <c r="S98" s="448"/>
      <c r="T98" s="448"/>
      <c r="U98" s="44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51">
        <v>5.03</v>
      </c>
      <c r="E99" s="451"/>
      <c r="F99" s="451"/>
      <c r="G99" s="127"/>
      <c r="H99" s="44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48"/>
      <c r="P99" s="448"/>
      <c r="Q99" s="448"/>
      <c r="R99" s="448"/>
      <c r="S99" s="448"/>
      <c r="T99" s="448"/>
      <c r="U99" s="44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51">
        <v>5.03</v>
      </c>
      <c r="E100" s="451"/>
      <c r="F100" s="451"/>
      <c r="G100" s="127"/>
      <c r="H100" s="44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48"/>
      <c r="P100" s="448"/>
      <c r="Q100" s="448"/>
      <c r="R100" s="448"/>
      <c r="S100" s="448"/>
      <c r="T100" s="448"/>
      <c r="U100" s="44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51">
        <v>5.03</v>
      </c>
      <c r="E101" s="451"/>
      <c r="F101" s="451"/>
      <c r="G101" s="127"/>
      <c r="H101" s="44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48"/>
      <c r="P101" s="448"/>
      <c r="Q101" s="448"/>
      <c r="R101" s="448"/>
      <c r="S101" s="448"/>
      <c r="T101" s="448"/>
      <c r="U101" s="44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51">
        <v>5.03</v>
      </c>
      <c r="E102" s="451"/>
      <c r="F102" s="451"/>
      <c r="G102" s="127"/>
      <c r="H102" s="44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48"/>
      <c r="P102" s="448"/>
      <c r="Q102" s="448"/>
      <c r="R102" s="448"/>
      <c r="S102" s="448"/>
      <c r="T102" s="448"/>
      <c r="U102" s="44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39" t="s">
        <v>222</v>
      </c>
      <c r="C103" s="125" t="s">
        <v>181</v>
      </c>
      <c r="D103" s="451">
        <v>10.199999999999999</v>
      </c>
      <c r="E103" s="451"/>
      <c r="F103" s="451"/>
      <c r="G103" s="127"/>
      <c r="H103" s="44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48"/>
      <c r="P103" s="448"/>
      <c r="Q103" s="448"/>
      <c r="R103" s="448"/>
      <c r="S103" s="448"/>
      <c r="T103" s="448"/>
      <c r="U103" s="44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39" t="s">
        <v>222</v>
      </c>
      <c r="C104" s="125" t="s">
        <v>179</v>
      </c>
      <c r="D104" s="451">
        <v>10.199999999999999</v>
      </c>
      <c r="E104" s="451"/>
      <c r="F104" s="451"/>
      <c r="G104" s="127"/>
      <c r="H104" s="44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48"/>
      <c r="P104" s="448"/>
      <c r="Q104" s="448"/>
      <c r="R104" s="448"/>
      <c r="S104" s="448"/>
      <c r="T104" s="448"/>
      <c r="U104" s="44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39" t="s">
        <v>222</v>
      </c>
      <c r="C105" s="125" t="s">
        <v>221</v>
      </c>
      <c r="D105" s="451">
        <v>10.199999999999999</v>
      </c>
      <c r="E105" s="451"/>
      <c r="F105" s="451"/>
      <c r="G105" s="127"/>
      <c r="H105" s="44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48"/>
      <c r="P105" s="448"/>
      <c r="Q105" s="448"/>
      <c r="R105" s="448"/>
      <c r="S105" s="448"/>
      <c r="T105" s="448"/>
      <c r="U105" s="44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39" t="s">
        <v>222</v>
      </c>
      <c r="C106" s="125" t="s">
        <v>186</v>
      </c>
      <c r="D106" s="451">
        <v>10.199999999999999</v>
      </c>
      <c r="E106" s="451"/>
      <c r="F106" s="451"/>
      <c r="G106" s="127"/>
      <c r="H106" s="44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48"/>
      <c r="P106" s="448"/>
      <c r="Q106" s="448"/>
      <c r="R106" s="448"/>
      <c r="S106" s="448"/>
      <c r="T106" s="448"/>
      <c r="U106" s="44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39" t="s">
        <v>393</v>
      </c>
      <c r="C107" s="177" t="s">
        <v>395</v>
      </c>
      <c r="D107" s="451">
        <v>5</v>
      </c>
      <c r="E107" s="451"/>
      <c r="F107" s="451"/>
      <c r="G107" s="127"/>
      <c r="H107" s="44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48"/>
      <c r="P107" s="448"/>
      <c r="Q107" s="448"/>
      <c r="R107" s="448"/>
      <c r="S107" s="448"/>
      <c r="T107" s="448"/>
      <c r="U107" s="448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39" t="s">
        <v>393</v>
      </c>
      <c r="C108" s="177" t="s">
        <v>402</v>
      </c>
      <c r="D108" s="451">
        <v>5</v>
      </c>
      <c r="E108" s="451"/>
      <c r="F108" s="451"/>
      <c r="G108" s="127"/>
      <c r="H108" s="44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48"/>
      <c r="P108" s="448"/>
      <c r="Q108" s="448"/>
      <c r="R108" s="448"/>
      <c r="S108" s="448"/>
      <c r="T108" s="448"/>
      <c r="U108" s="448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39" t="s">
        <v>404</v>
      </c>
      <c r="C109" s="177" t="s">
        <v>405</v>
      </c>
      <c r="D109" s="451">
        <v>5</v>
      </c>
      <c r="E109" s="451"/>
      <c r="F109" s="451"/>
      <c r="G109" s="127"/>
      <c r="H109" s="44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48"/>
      <c r="P109" s="448"/>
      <c r="Q109" s="448"/>
      <c r="R109" s="448"/>
      <c r="S109" s="448"/>
      <c r="T109" s="448"/>
      <c r="U109" s="44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39" t="s">
        <v>486</v>
      </c>
      <c r="C110" s="177" t="s">
        <v>372</v>
      </c>
      <c r="D110" s="451">
        <v>5</v>
      </c>
      <c r="E110" s="451"/>
      <c r="F110" s="451"/>
      <c r="G110" s="127"/>
      <c r="H110" s="44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48"/>
      <c r="P110" s="448"/>
      <c r="Q110" s="448"/>
      <c r="R110" s="448"/>
      <c r="S110" s="448"/>
      <c r="T110" s="448"/>
      <c r="U110" s="44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39" t="s">
        <v>343</v>
      </c>
      <c r="C111" s="125" t="s">
        <v>345</v>
      </c>
      <c r="D111" s="451">
        <v>5</v>
      </c>
      <c r="E111" s="451"/>
      <c r="F111" s="451"/>
      <c r="G111" s="127"/>
      <c r="H111" s="44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48"/>
      <c r="P111" s="448"/>
      <c r="Q111" s="448"/>
      <c r="R111" s="448"/>
      <c r="S111" s="448"/>
      <c r="T111" s="448"/>
      <c r="U111" s="44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39" t="s">
        <v>343</v>
      </c>
      <c r="C112" s="125" t="s">
        <v>347</v>
      </c>
      <c r="D112" s="451">
        <v>5</v>
      </c>
      <c r="E112" s="451"/>
      <c r="F112" s="451"/>
      <c r="G112" s="127"/>
      <c r="H112" s="44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48"/>
      <c r="P112" s="448"/>
      <c r="Q112" s="448"/>
      <c r="R112" s="448"/>
      <c r="S112" s="448"/>
      <c r="T112" s="448"/>
      <c r="U112" s="44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51">
        <v>5.0599999999999996</v>
      </c>
      <c r="E113" s="451"/>
      <c r="F113" s="451"/>
      <c r="G113" s="127"/>
      <c r="H113" s="44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48"/>
      <c r="P113" s="448"/>
      <c r="Q113" s="448"/>
      <c r="R113" s="448"/>
      <c r="S113" s="448"/>
      <c r="T113" s="448"/>
      <c r="U113" s="44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51">
        <v>5.0599999999999996</v>
      </c>
      <c r="E114" s="451"/>
      <c r="F114" s="451"/>
      <c r="G114" s="127"/>
      <c r="H114" s="44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48"/>
      <c r="P114" s="448"/>
      <c r="Q114" s="448"/>
      <c r="R114" s="448"/>
      <c r="S114" s="448"/>
      <c r="T114" s="448"/>
      <c r="U114" s="44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51">
        <v>5</v>
      </c>
      <c r="E115" s="451"/>
      <c r="F115" s="451"/>
      <c r="G115" s="127"/>
      <c r="H115" s="44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48"/>
      <c r="P115" s="448"/>
      <c r="Q115" s="448"/>
      <c r="R115" s="448"/>
      <c r="S115" s="448"/>
      <c r="T115" s="448"/>
      <c r="U115" s="448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51">
        <v>5</v>
      </c>
      <c r="E116" s="451"/>
      <c r="F116" s="451"/>
      <c r="G116" s="127"/>
      <c r="H116" s="44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48"/>
      <c r="P116" s="448"/>
      <c r="Q116" s="448"/>
      <c r="R116" s="448"/>
      <c r="S116" s="448"/>
      <c r="T116" s="448"/>
      <c r="U116" s="448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51">
        <v>5</v>
      </c>
      <c r="E117" s="451"/>
      <c r="F117" s="451">
        <v>20170402</v>
      </c>
      <c r="G117" s="127">
        <v>17</v>
      </c>
      <c r="H117" s="440">
        <f t="shared" si="19"/>
        <v>85</v>
      </c>
      <c r="I117" s="128">
        <v>0.5</v>
      </c>
      <c r="J117" s="128"/>
      <c r="K117" s="130">
        <f t="array" ref="K117">IF(ISERROR(G117/L117),"",G117/L117)</f>
        <v>0.70833333333333337</v>
      </c>
      <c r="L117" s="128">
        <v>24</v>
      </c>
      <c r="M117" s="108"/>
      <c r="N117" s="128"/>
      <c r="O117" s="448"/>
      <c r="P117" s="448"/>
      <c r="Q117" s="448"/>
      <c r="R117" s="448"/>
      <c r="S117" s="448"/>
      <c r="T117" s="448"/>
      <c r="U117" s="448"/>
      <c r="V117" s="131"/>
      <c r="W117" s="441"/>
      <c r="X117" s="131"/>
      <c r="Y117" s="131"/>
      <c r="Z117" s="131"/>
      <c r="AA117" s="131"/>
    </row>
    <row r="118" spans="1:27" s="305" customFormat="1" ht="20.100000000000001" customHeight="1">
      <c r="A118" s="253">
        <v>30400007</v>
      </c>
      <c r="B118" s="145" t="s">
        <v>223</v>
      </c>
      <c r="C118" s="125" t="s">
        <v>204</v>
      </c>
      <c r="D118" s="451">
        <v>5.07</v>
      </c>
      <c r="E118" s="451"/>
      <c r="F118" s="451">
        <v>20170402</v>
      </c>
      <c r="G118" s="127">
        <f>100*4+95+52</f>
        <v>547</v>
      </c>
      <c r="H118" s="440">
        <f t="shared" si="19"/>
        <v>2773.29</v>
      </c>
      <c r="I118" s="128">
        <v>50</v>
      </c>
      <c r="J118" s="128">
        <f t="array" ref="J118">IF(ISERROR(G118/I118),"",G118/I118)</f>
        <v>10.94</v>
      </c>
      <c r="K118" s="130">
        <f t="array" ref="K118">IF(ISERROR(G118/L118),"",G118/L118)</f>
        <v>60.777777777777779</v>
      </c>
      <c r="L118" s="128">
        <v>9</v>
      </c>
      <c r="M118" s="108">
        <f>IF(ISERROR(I118-K118),"",I118-K118)</f>
        <v>-10.777777777777779</v>
      </c>
      <c r="N118" s="128">
        <f>SUM(O118:U118)</f>
        <v>0</v>
      </c>
      <c r="O118" s="448"/>
      <c r="P118" s="448"/>
      <c r="Q118" s="448"/>
      <c r="R118" s="448"/>
      <c r="S118" s="448"/>
      <c r="T118" s="448"/>
      <c r="U118" s="448"/>
      <c r="V118" s="131">
        <f>SUM(X118:AA118)</f>
        <v>0</v>
      </c>
      <c r="W118" s="441">
        <f t="shared" ref="W118:W142" si="26">IF(ISERROR(V118/G118),"",V118/G118)</f>
        <v>0</v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51">
        <v>5.07</v>
      </c>
      <c r="E119" s="451"/>
      <c r="F119" s="451"/>
      <c r="G119" s="127"/>
      <c r="H119" s="44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48"/>
      <c r="P119" s="448"/>
      <c r="Q119" s="448"/>
      <c r="R119" s="448"/>
      <c r="S119" s="448"/>
      <c r="T119" s="448"/>
      <c r="U119" s="44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s="305" customFormat="1" ht="20.100000000000001" customHeight="1">
      <c r="A120" s="253">
        <v>30400006</v>
      </c>
      <c r="B120" s="145" t="s">
        <v>223</v>
      </c>
      <c r="C120" s="125" t="s">
        <v>186</v>
      </c>
      <c r="D120" s="451">
        <v>5.0599999999999996</v>
      </c>
      <c r="E120" s="451"/>
      <c r="F120" s="452">
        <v>20170402</v>
      </c>
      <c r="G120" s="127">
        <v>146</v>
      </c>
      <c r="H120" s="440">
        <f t="shared" si="19"/>
        <v>738.76</v>
      </c>
      <c r="I120" s="128">
        <v>5</v>
      </c>
      <c r="J120" s="128">
        <f t="array" ref="J120">IF(ISERROR(G120/I120),"",G120/I120)</f>
        <v>29.2</v>
      </c>
      <c r="K120" s="440">
        <f t="array" ref="K120">IF(ISERROR(G120/L120),"",G120/L120)</f>
        <v>16.222222222222221</v>
      </c>
      <c r="L120" s="128">
        <v>9</v>
      </c>
      <c r="M120" s="108">
        <f>IF(ISERROR(I120-K120),"",I120-K120)</f>
        <v>-11.222222222222221</v>
      </c>
      <c r="N120" s="128">
        <f>SUM(O120:U120)</f>
        <v>0</v>
      </c>
      <c r="O120" s="448"/>
      <c r="P120" s="448"/>
      <c r="Q120" s="448"/>
      <c r="R120" s="448"/>
      <c r="S120" s="448"/>
      <c r="T120" s="448"/>
      <c r="U120" s="448"/>
      <c r="V120" s="131">
        <f>SUM(X120:AA120)</f>
        <v>0</v>
      </c>
      <c r="W120" s="441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611" t="s">
        <v>224</v>
      </c>
      <c r="B121" s="612"/>
      <c r="C121" s="449" t="s">
        <v>202</v>
      </c>
      <c r="D121" s="138"/>
      <c r="E121" s="138"/>
      <c r="F121" s="138"/>
      <c r="G121" s="139">
        <f>SUM(G87:G120)</f>
        <v>710</v>
      </c>
      <c r="H121" s="140">
        <f>SUM(H87:H120)</f>
        <v>3597.05</v>
      </c>
      <c r="I121" s="140">
        <f>SUM(I87:I120)</f>
        <v>55.5</v>
      </c>
      <c r="J121" s="129">
        <f t="array" ref="J121">IF(ISERROR(G121/I121),"",G121/I121)</f>
        <v>12.792792792792794</v>
      </c>
      <c r="K121" s="140">
        <f>SUM(K87:K120)</f>
        <v>77.708333333333343</v>
      </c>
      <c r="L121" s="141"/>
      <c r="M121" s="144">
        <f t="shared" ref="M121:V121" si="27">SUM(M87:M120)</f>
        <v>-22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20.100000000000001" customHeight="1">
      <c r="A122" s="253">
        <v>30100038</v>
      </c>
      <c r="B122" s="133" t="s">
        <v>225</v>
      </c>
      <c r="C122" s="125" t="s">
        <v>226</v>
      </c>
      <c r="D122" s="451">
        <v>5.03</v>
      </c>
      <c r="E122" s="451"/>
      <c r="F122" s="451">
        <v>20170406</v>
      </c>
      <c r="G122" s="127">
        <v>55</v>
      </c>
      <c r="H122" s="440">
        <f t="shared" ref="H122:H134" si="28">D122*G122</f>
        <v>276.65000000000003</v>
      </c>
      <c r="I122" s="128">
        <f>1.5*2</f>
        <v>3</v>
      </c>
      <c r="J122" s="128">
        <f t="array" ref="J122">IF(ISERROR(G122/I122),"",G122/I122)</f>
        <v>18.333333333333332</v>
      </c>
      <c r="K122" s="130">
        <f t="array" ref="K122">IF(ISERROR(G122/L122),"",G122/L122)</f>
        <v>2.2000000000000002</v>
      </c>
      <c r="L122" s="128">
        <v>25</v>
      </c>
      <c r="M122" s="108">
        <f t="shared" ref="M122:M134" si="29">IF(ISERROR(I122-K122),"",I122-K122)</f>
        <v>0.79999999999999982</v>
      </c>
      <c r="N122" s="128">
        <f t="shared" ref="N122:N134" si="30">SUM(O122:U122)</f>
        <v>0</v>
      </c>
      <c r="O122" s="448"/>
      <c r="P122" s="448"/>
      <c r="Q122" s="448"/>
      <c r="R122" s="448"/>
      <c r="S122" s="448"/>
      <c r="T122" s="448"/>
      <c r="U122" s="448"/>
      <c r="V122" s="131">
        <f t="shared" ref="V122:V134" si="31">SUM(X122:AA122)</f>
        <v>0</v>
      </c>
      <c r="W122" s="441">
        <f t="shared" si="26"/>
        <v>0</v>
      </c>
      <c r="X122" s="131"/>
      <c r="Y122" s="131"/>
      <c r="Z122" s="131"/>
      <c r="AA122" s="131"/>
    </row>
    <row r="123" spans="1:27" s="305" customFormat="1" ht="20.100000000000001" customHeight="1">
      <c r="A123" s="253">
        <v>30100037</v>
      </c>
      <c r="B123" s="133" t="s">
        <v>225</v>
      </c>
      <c r="C123" s="125" t="s">
        <v>204</v>
      </c>
      <c r="D123" s="451">
        <v>5.03</v>
      </c>
      <c r="E123" s="451"/>
      <c r="F123" s="451">
        <v>20170406</v>
      </c>
      <c r="G123" s="127">
        <f>90*5+8</f>
        <v>458</v>
      </c>
      <c r="H123" s="440">
        <f t="shared" si="28"/>
        <v>2303.7400000000002</v>
      </c>
      <c r="I123" s="128">
        <f>8.5*2</f>
        <v>17</v>
      </c>
      <c r="J123" s="128">
        <f t="array" ref="J123">IF(ISERROR(G123/I123),"",G123/I123)</f>
        <v>26.941176470588236</v>
      </c>
      <c r="K123" s="130">
        <f t="array" ref="K123">IF(ISERROR(G123/L123),"",G123/L123)</f>
        <v>18.32</v>
      </c>
      <c r="L123" s="128">
        <v>25</v>
      </c>
      <c r="M123" s="108">
        <f t="shared" si="29"/>
        <v>-1.3200000000000003</v>
      </c>
      <c r="N123" s="128">
        <f t="shared" si="30"/>
        <v>0</v>
      </c>
      <c r="O123" s="448"/>
      <c r="P123" s="448"/>
      <c r="Q123" s="448"/>
      <c r="R123" s="448"/>
      <c r="S123" s="448"/>
      <c r="T123" s="448"/>
      <c r="U123" s="448"/>
      <c r="V123" s="131">
        <f t="shared" si="31"/>
        <v>0</v>
      </c>
      <c r="W123" s="441">
        <f t="shared" si="26"/>
        <v>0</v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51">
        <v>5.04</v>
      </c>
      <c r="E124" s="451"/>
      <c r="F124" s="451"/>
      <c r="G124" s="127"/>
      <c r="H124" s="44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48"/>
      <c r="P124" s="448"/>
      <c r="Q124" s="448"/>
      <c r="R124" s="448"/>
      <c r="S124" s="448"/>
      <c r="T124" s="448"/>
      <c r="U124" s="44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51">
        <v>5.03</v>
      </c>
      <c r="E125" s="451"/>
      <c r="F125" s="451"/>
      <c r="G125" s="127"/>
      <c r="H125" s="44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48"/>
      <c r="P125" s="448"/>
      <c r="Q125" s="448"/>
      <c r="R125" s="448"/>
      <c r="S125" s="448"/>
      <c r="T125" s="448"/>
      <c r="U125" s="44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45" t="s">
        <v>203</v>
      </c>
      <c r="D126" s="451">
        <v>5.03</v>
      </c>
      <c r="E126" s="451"/>
      <c r="F126" s="451"/>
      <c r="G126" s="127"/>
      <c r="H126" s="44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48"/>
      <c r="P126" s="448"/>
      <c r="Q126" s="448"/>
      <c r="R126" s="448"/>
      <c r="S126" s="448"/>
      <c r="T126" s="448"/>
      <c r="U126" s="44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51">
        <v>5.03</v>
      </c>
      <c r="E127" s="451"/>
      <c r="F127" s="451"/>
      <c r="G127" s="127"/>
      <c r="H127" s="44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48"/>
      <c r="P127" s="448"/>
      <c r="Q127" s="448"/>
      <c r="R127" s="448"/>
      <c r="S127" s="448"/>
      <c r="T127" s="448"/>
      <c r="U127" s="44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51">
        <v>5.03</v>
      </c>
      <c r="E128" s="451"/>
      <c r="F128" s="451"/>
      <c r="G128" s="127"/>
      <c r="H128" s="44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48"/>
      <c r="P128" s="448"/>
      <c r="Q128" s="448"/>
      <c r="R128" s="448"/>
      <c r="S128" s="448"/>
      <c r="T128" s="448"/>
      <c r="U128" s="44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45" t="s">
        <v>228</v>
      </c>
      <c r="D129" s="451">
        <v>5.03</v>
      </c>
      <c r="E129" s="451"/>
      <c r="F129" s="451"/>
      <c r="G129" s="127"/>
      <c r="H129" s="44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48"/>
      <c r="P129" s="448"/>
      <c r="Q129" s="448"/>
      <c r="R129" s="448"/>
      <c r="S129" s="448"/>
      <c r="T129" s="448"/>
      <c r="U129" s="44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45" t="s">
        <v>212</v>
      </c>
      <c r="D130" s="451">
        <v>5.03</v>
      </c>
      <c r="E130" s="451"/>
      <c r="F130" s="451"/>
      <c r="G130" s="127"/>
      <c r="H130" s="44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48"/>
      <c r="P130" s="448"/>
      <c r="Q130" s="448"/>
      <c r="R130" s="448"/>
      <c r="S130" s="448"/>
      <c r="T130" s="448"/>
      <c r="U130" s="44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45" t="s">
        <v>203</v>
      </c>
      <c r="D131" s="451">
        <v>5.03</v>
      </c>
      <c r="E131" s="451"/>
      <c r="F131" s="451"/>
      <c r="G131" s="127"/>
      <c r="H131" s="44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48"/>
      <c r="P131" s="448"/>
      <c r="Q131" s="448"/>
      <c r="R131" s="448"/>
      <c r="S131" s="448"/>
      <c r="T131" s="448"/>
      <c r="U131" s="44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45" t="s">
        <v>186</v>
      </c>
      <c r="D132" s="451">
        <v>5.03</v>
      </c>
      <c r="E132" s="451"/>
      <c r="F132" s="451"/>
      <c r="G132" s="127"/>
      <c r="H132" s="44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48"/>
      <c r="P132" s="448"/>
      <c r="Q132" s="448"/>
      <c r="R132" s="448"/>
      <c r="S132" s="448"/>
      <c r="T132" s="448"/>
      <c r="U132" s="44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45" t="s">
        <v>228</v>
      </c>
      <c r="D133" s="451">
        <v>5.03</v>
      </c>
      <c r="E133" s="451"/>
      <c r="F133" s="451"/>
      <c r="G133" s="127"/>
      <c r="H133" s="44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48"/>
      <c r="P133" s="448"/>
      <c r="Q133" s="448"/>
      <c r="R133" s="448"/>
      <c r="S133" s="448"/>
      <c r="T133" s="448"/>
      <c r="U133" s="44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45" t="s">
        <v>199</v>
      </c>
      <c r="D134" s="451">
        <v>5.03</v>
      </c>
      <c r="E134" s="451"/>
      <c r="F134" s="451"/>
      <c r="G134" s="127"/>
      <c r="H134" s="44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48"/>
      <c r="P134" s="448"/>
      <c r="Q134" s="448"/>
      <c r="R134" s="448"/>
      <c r="S134" s="448"/>
      <c r="T134" s="448"/>
      <c r="U134" s="44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51">
        <v>5.0599999999999996</v>
      </c>
      <c r="E135" s="451"/>
      <c r="F135" s="451"/>
      <c r="G135" s="127"/>
      <c r="H135" s="44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48"/>
      <c r="P135" s="448"/>
      <c r="Q135" s="448"/>
      <c r="R135" s="448"/>
      <c r="S135" s="448"/>
      <c r="T135" s="448"/>
      <c r="U135" s="44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51">
        <v>5.0599999999999996</v>
      </c>
      <c r="E136" s="451"/>
      <c r="F136" s="451"/>
      <c r="G136" s="127"/>
      <c r="H136" s="44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48"/>
      <c r="P136" s="448"/>
      <c r="Q136" s="448"/>
      <c r="R136" s="448"/>
      <c r="S136" s="448"/>
      <c r="T136" s="448"/>
      <c r="U136" s="44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11" t="s">
        <v>231</v>
      </c>
      <c r="B137" s="612"/>
      <c r="C137" s="449" t="s">
        <v>202</v>
      </c>
      <c r="D137" s="138"/>
      <c r="E137" s="138"/>
      <c r="F137" s="138"/>
      <c r="G137" s="139">
        <f>SUM(G122:G136)</f>
        <v>513</v>
      </c>
      <c r="H137" s="140">
        <f>SUM(H122:H136)</f>
        <v>2580.3900000000003</v>
      </c>
      <c r="I137" s="140">
        <f>SUM(I122:I136)</f>
        <v>20</v>
      </c>
      <c r="J137" s="129">
        <f t="array" ref="J137">IF(ISERROR(G137/I137),"",G137/I137)</f>
        <v>25.65</v>
      </c>
      <c r="K137" s="140">
        <f>SUM(K122:K136)</f>
        <v>20.52</v>
      </c>
      <c r="L137" s="141"/>
      <c r="M137" s="144">
        <f>SUM(M122:M136)</f>
        <v>-0.52000000000000046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51">
        <v>5.04</v>
      </c>
      <c r="E138" s="451"/>
      <c r="F138" s="451"/>
      <c r="G138" s="127"/>
      <c r="H138" s="44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48"/>
      <c r="P138" s="448"/>
      <c r="Q138" s="448"/>
      <c r="R138" s="448"/>
      <c r="S138" s="448"/>
      <c r="T138" s="448"/>
      <c r="U138" s="44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51">
        <v>5.04</v>
      </c>
      <c r="E139" s="451"/>
      <c r="F139" s="451"/>
      <c r="G139" s="127"/>
      <c r="H139" s="44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48"/>
      <c r="P139" s="448"/>
      <c r="Q139" s="448"/>
      <c r="R139" s="448"/>
      <c r="S139" s="448"/>
      <c r="T139" s="448"/>
      <c r="U139" s="44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51">
        <v>5.04</v>
      </c>
      <c r="E140" s="451"/>
      <c r="F140" s="451"/>
      <c r="G140" s="127"/>
      <c r="H140" s="44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48"/>
      <c r="P140" s="448"/>
      <c r="Q140" s="448"/>
      <c r="R140" s="448"/>
      <c r="S140" s="448"/>
      <c r="T140" s="448"/>
      <c r="U140" s="44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51">
        <v>5.04</v>
      </c>
      <c r="E141" s="451"/>
      <c r="F141" s="451"/>
      <c r="G141" s="127"/>
      <c r="H141" s="44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48"/>
      <c r="P141" s="448"/>
      <c r="Q141" s="448"/>
      <c r="R141" s="448"/>
      <c r="S141" s="448"/>
      <c r="T141" s="448"/>
      <c r="U141" s="44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51">
        <v>5.04</v>
      </c>
      <c r="E142" s="451"/>
      <c r="F142" s="451"/>
      <c r="G142" s="127"/>
      <c r="H142" s="44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48"/>
      <c r="P142" s="448"/>
      <c r="Q142" s="448"/>
      <c r="R142" s="448"/>
      <c r="S142" s="448"/>
      <c r="T142" s="448"/>
      <c r="U142" s="44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51">
        <v>5.04</v>
      </c>
      <c r="E143" s="451"/>
      <c r="F143" s="451"/>
      <c r="G143" s="127"/>
      <c r="H143" s="44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48"/>
      <c r="P143" s="448"/>
      <c r="Q143" s="448"/>
      <c r="R143" s="448"/>
      <c r="S143" s="448"/>
      <c r="T143" s="448"/>
      <c r="U143" s="448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51">
        <v>5.04</v>
      </c>
      <c r="E144" s="451"/>
      <c r="F144" s="451">
        <v>20170405</v>
      </c>
      <c r="G144" s="127">
        <f>90*4+54+46</f>
        <v>460</v>
      </c>
      <c r="H144" s="440">
        <f t="shared" si="32"/>
        <v>2318.4</v>
      </c>
      <c r="I144" s="128">
        <v>30</v>
      </c>
      <c r="J144" s="128"/>
      <c r="K144" s="130">
        <f t="array" ref="K144">IF(ISERROR(G144/L144),"",G144/L144)</f>
        <v>34.074074074074076</v>
      </c>
      <c r="L144" s="128">
        <v>13.5</v>
      </c>
      <c r="M144" s="108"/>
      <c r="N144" s="128"/>
      <c r="O144" s="448"/>
      <c r="P144" s="448"/>
      <c r="Q144" s="448"/>
      <c r="R144" s="448"/>
      <c r="S144" s="448"/>
      <c r="T144" s="448"/>
      <c r="U144" s="448"/>
      <c r="V144" s="131"/>
      <c r="W144" s="441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51">
        <v>5.04</v>
      </c>
      <c r="E145" s="451"/>
      <c r="F145" s="451"/>
      <c r="G145" s="127"/>
      <c r="H145" s="44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48"/>
      <c r="P145" s="448"/>
      <c r="Q145" s="448"/>
      <c r="R145" s="448"/>
      <c r="S145" s="448"/>
      <c r="T145" s="448"/>
      <c r="U145" s="448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51">
        <v>5.04</v>
      </c>
      <c r="E146" s="451"/>
      <c r="F146" s="451"/>
      <c r="G146" s="127"/>
      <c r="H146" s="44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48"/>
      <c r="P146" s="448"/>
      <c r="Q146" s="448"/>
      <c r="R146" s="448"/>
      <c r="S146" s="448"/>
      <c r="T146" s="448"/>
      <c r="U146" s="44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51">
        <v>5.04</v>
      </c>
      <c r="E147" s="451"/>
      <c r="F147" s="451"/>
      <c r="G147" s="127"/>
      <c r="H147" s="44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48"/>
      <c r="P147" s="448"/>
      <c r="Q147" s="448"/>
      <c r="R147" s="448"/>
      <c r="S147" s="448"/>
      <c r="T147" s="448"/>
      <c r="U147" s="44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11" t="s">
        <v>234</v>
      </c>
      <c r="B148" s="612"/>
      <c r="C148" s="449" t="s">
        <v>202</v>
      </c>
      <c r="D148" s="138"/>
      <c r="E148" s="138"/>
      <c r="F148" s="138"/>
      <c r="G148" s="139">
        <f>SUM(G138:G147)</f>
        <v>460</v>
      </c>
      <c r="H148" s="140">
        <f>SUM(H138:H147)</f>
        <v>2318.4</v>
      </c>
      <c r="I148" s="140">
        <f>SUM(I138:I147)</f>
        <v>30</v>
      </c>
      <c r="J148" s="129">
        <f t="array" ref="J148">IF(ISERROR(G148/I148),"",G148/I148)</f>
        <v>15.333333333333334</v>
      </c>
      <c r="K148" s="140">
        <f>SUM(K138:K147)</f>
        <v>34.074074074074076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46"/>
      <c r="D149" s="451">
        <v>3.65</v>
      </c>
      <c r="E149" s="451"/>
      <c r="F149" s="452"/>
      <c r="G149" s="127"/>
      <c r="H149" s="440">
        <f t="shared" ref="H149:H162" si="40">D149*G149</f>
        <v>0</v>
      </c>
      <c r="I149" s="128"/>
      <c r="J149" s="129" t="str">
        <f t="array" ref="J149">IF(ISERROR(G149/I149),"",G149/I149)</f>
        <v/>
      </c>
      <c r="K149" s="44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48"/>
      <c r="P149" s="448"/>
      <c r="Q149" s="448"/>
      <c r="R149" s="448"/>
      <c r="S149" s="448"/>
      <c r="T149" s="448"/>
      <c r="U149" s="44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s="305" customFormat="1" ht="20.100000000000001" customHeight="1">
      <c r="A150" s="253">
        <v>30700014</v>
      </c>
      <c r="B150" s="137" t="s">
        <v>236</v>
      </c>
      <c r="C150" s="446"/>
      <c r="D150" s="451">
        <v>6.58</v>
      </c>
      <c r="E150" s="451"/>
      <c r="F150" s="451">
        <v>20170402</v>
      </c>
      <c r="G150" s="127">
        <f>36*7+32+36*2+33+7</f>
        <v>396</v>
      </c>
      <c r="H150" s="440">
        <f t="shared" si="40"/>
        <v>2605.6799999999998</v>
      </c>
      <c r="I150" s="128">
        <f>8*8</f>
        <v>64</v>
      </c>
      <c r="J150" s="128">
        <f t="array" ref="J150">IF(ISERROR(G150/I150),"",G150/I150)</f>
        <v>6.1875</v>
      </c>
      <c r="K150" s="130">
        <f t="array" ref="K150">IF(ISERROR(G150/L150),"",G150/L150)</f>
        <v>79.2</v>
      </c>
      <c r="L150" s="128">
        <v>5</v>
      </c>
      <c r="M150" s="108">
        <f>IF(ISERROR(I150-K150),"",I150-K150)</f>
        <v>-15.200000000000003</v>
      </c>
      <c r="N150" s="128">
        <f>SUM(O150:U150)</f>
        <v>0</v>
      </c>
      <c r="O150" s="448"/>
      <c r="P150" s="448"/>
      <c r="Q150" s="448"/>
      <c r="R150" s="448"/>
      <c r="S150" s="448"/>
      <c r="T150" s="448"/>
      <c r="U150" s="448"/>
      <c r="V150" s="131">
        <f>SUM(X150:AA150)</f>
        <v>0</v>
      </c>
      <c r="W150" s="441">
        <f t="shared" si="39"/>
        <v>0</v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46"/>
      <c r="D151" s="451">
        <v>7.8</v>
      </c>
      <c r="E151" s="451"/>
      <c r="F151" s="451"/>
      <c r="G151" s="127"/>
      <c r="H151" s="44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48"/>
      <c r="P151" s="448"/>
      <c r="Q151" s="448"/>
      <c r="R151" s="448"/>
      <c r="S151" s="448"/>
      <c r="T151" s="448"/>
      <c r="U151" s="44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46"/>
      <c r="D152" s="451">
        <v>4.4000000000000004</v>
      </c>
      <c r="E152" s="451"/>
      <c r="F152" s="451"/>
      <c r="G152" s="127"/>
      <c r="H152" s="44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48"/>
      <c r="P152" s="448"/>
      <c r="Q152" s="448"/>
      <c r="R152" s="448"/>
      <c r="S152" s="448"/>
      <c r="T152" s="448"/>
      <c r="U152" s="44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51"/>
      <c r="E153" s="451"/>
      <c r="F153" s="451"/>
      <c r="G153" s="127"/>
      <c r="H153" s="44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48"/>
      <c r="P153" s="448"/>
      <c r="Q153" s="448"/>
      <c r="R153" s="448"/>
      <c r="S153" s="448"/>
      <c r="T153" s="448"/>
      <c r="U153" s="44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46" t="s">
        <v>239</v>
      </c>
      <c r="C154" s="446" t="s">
        <v>179</v>
      </c>
      <c r="D154" s="451">
        <v>6.04</v>
      </c>
      <c r="E154" s="451"/>
      <c r="F154" s="451"/>
      <c r="G154" s="127"/>
      <c r="H154" s="44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48"/>
      <c r="P154" s="448"/>
      <c r="Q154" s="448"/>
      <c r="R154" s="448"/>
      <c r="S154" s="448"/>
      <c r="T154" s="448"/>
      <c r="U154" s="44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46" t="s">
        <v>239</v>
      </c>
      <c r="C155" s="446" t="s">
        <v>186</v>
      </c>
      <c r="D155" s="451">
        <v>6.04</v>
      </c>
      <c r="E155" s="451"/>
      <c r="F155" s="451"/>
      <c r="G155" s="127"/>
      <c r="H155" s="44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48"/>
      <c r="P155" s="448"/>
      <c r="Q155" s="448"/>
      <c r="R155" s="448"/>
      <c r="S155" s="448"/>
      <c r="T155" s="448"/>
      <c r="U155" s="44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46" t="s">
        <v>440</v>
      </c>
      <c r="C156" s="446" t="s">
        <v>179</v>
      </c>
      <c r="D156" s="451">
        <v>6</v>
      </c>
      <c r="E156" s="451"/>
      <c r="F156" s="451"/>
      <c r="G156" s="127"/>
      <c r="H156" s="440">
        <f t="shared" si="40"/>
        <v>0</v>
      </c>
      <c r="I156" s="128"/>
      <c r="J156" s="129"/>
      <c r="K156" s="130"/>
      <c r="L156" s="128"/>
      <c r="M156" s="108"/>
      <c r="N156" s="129"/>
      <c r="O156" s="448"/>
      <c r="P156" s="448"/>
      <c r="Q156" s="448"/>
      <c r="R156" s="448"/>
      <c r="S156" s="448"/>
      <c r="T156" s="448"/>
      <c r="U156" s="44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46" t="s">
        <v>440</v>
      </c>
      <c r="C157" s="446" t="s">
        <v>60</v>
      </c>
      <c r="D157" s="451">
        <v>6</v>
      </c>
      <c r="E157" s="451"/>
      <c r="F157" s="451"/>
      <c r="G157" s="127"/>
      <c r="H157" s="44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48"/>
      <c r="P157" s="448"/>
      <c r="Q157" s="448"/>
      <c r="R157" s="448"/>
      <c r="S157" s="448"/>
      <c r="T157" s="448"/>
      <c r="U157" s="44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39" t="s">
        <v>240</v>
      </c>
      <c r="C158" s="125"/>
      <c r="D158" s="451">
        <v>7.3</v>
      </c>
      <c r="E158" s="451"/>
      <c r="F158" s="451"/>
      <c r="G158" s="127"/>
      <c r="H158" s="44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48"/>
      <c r="P158" s="448"/>
      <c r="Q158" s="448"/>
      <c r="R158" s="448"/>
      <c r="S158" s="448"/>
      <c r="T158" s="448"/>
      <c r="U158" s="44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439" t="s">
        <v>241</v>
      </c>
      <c r="C159" s="125"/>
      <c r="D159" s="451">
        <f>78*120/1000</f>
        <v>9.36</v>
      </c>
      <c r="E159" s="451"/>
      <c r="F159" s="451">
        <v>20170401</v>
      </c>
      <c r="G159" s="127">
        <f>54*28+20</f>
        <v>1532</v>
      </c>
      <c r="H159" s="440">
        <f t="shared" si="40"/>
        <v>14339.519999999999</v>
      </c>
      <c r="I159" s="128">
        <f>10*13</f>
        <v>130</v>
      </c>
      <c r="J159" s="128">
        <f t="array" ref="J159">IF(ISERROR(G159/I159),"",G159/I159)</f>
        <v>11.784615384615385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448"/>
      <c r="P159" s="448"/>
      <c r="Q159" s="448"/>
      <c r="R159" s="448"/>
      <c r="S159" s="448"/>
      <c r="T159" s="448"/>
      <c r="U159" s="448"/>
      <c r="V159" s="131">
        <f>SUM(X159:AA159)</f>
        <v>0</v>
      </c>
      <c r="W159" s="441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39" t="s">
        <v>242</v>
      </c>
      <c r="C160" s="125"/>
      <c r="D160" s="451">
        <v>4.5</v>
      </c>
      <c r="E160" s="451"/>
      <c r="F160" s="451"/>
      <c r="G160" s="127"/>
      <c r="H160" s="440">
        <f t="shared" si="40"/>
        <v>0</v>
      </c>
      <c r="I160" s="128"/>
      <c r="J160" s="129"/>
      <c r="K160" s="130"/>
      <c r="L160" s="128"/>
      <c r="M160" s="108"/>
      <c r="N160" s="129"/>
      <c r="O160" s="448"/>
      <c r="P160" s="448"/>
      <c r="Q160" s="448"/>
      <c r="R160" s="448"/>
      <c r="S160" s="448"/>
      <c r="T160" s="448"/>
      <c r="U160" s="44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39" t="s">
        <v>243</v>
      </c>
      <c r="C161" s="125"/>
      <c r="D161" s="451">
        <v>4.5</v>
      </c>
      <c r="E161" s="451"/>
      <c r="F161" s="451"/>
      <c r="G161" s="127"/>
      <c r="H161" s="440">
        <f t="shared" si="40"/>
        <v>0</v>
      </c>
      <c r="I161" s="128"/>
      <c r="J161" s="129"/>
      <c r="K161" s="130"/>
      <c r="L161" s="128"/>
      <c r="M161" s="108"/>
      <c r="N161" s="129"/>
      <c r="O161" s="448"/>
      <c r="P161" s="448"/>
      <c r="Q161" s="448"/>
      <c r="R161" s="448"/>
      <c r="S161" s="448"/>
      <c r="T161" s="448"/>
      <c r="U161" s="44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51">
        <v>5.03</v>
      </c>
      <c r="E162" s="451"/>
      <c r="F162" s="451"/>
      <c r="G162" s="127"/>
      <c r="H162" s="440">
        <f t="shared" si="40"/>
        <v>0</v>
      </c>
      <c r="I162" s="128"/>
      <c r="J162" s="129"/>
      <c r="K162" s="130"/>
      <c r="L162" s="128"/>
      <c r="M162" s="108"/>
      <c r="N162" s="129"/>
      <c r="O162" s="448"/>
      <c r="P162" s="448"/>
      <c r="Q162" s="448"/>
      <c r="R162" s="448"/>
      <c r="S162" s="448"/>
      <c r="T162" s="448"/>
      <c r="U162" s="448"/>
      <c r="V162" s="131"/>
      <c r="W162" s="132"/>
      <c r="X162" s="131"/>
      <c r="Y162" s="131"/>
      <c r="Z162" s="131"/>
      <c r="AA162" s="131"/>
    </row>
    <row r="163" spans="1:27" ht="20.100000000000001" customHeight="1">
      <c r="A163" s="611" t="s">
        <v>244</v>
      </c>
      <c r="B163" s="612"/>
      <c r="C163" s="449" t="s">
        <v>202</v>
      </c>
      <c r="D163" s="138"/>
      <c r="E163" s="138"/>
      <c r="F163" s="138"/>
      <c r="G163" s="139">
        <f>SUM(G149:G161)</f>
        <v>1928</v>
      </c>
      <c r="H163" s="140">
        <f>SUM(H149:H159)</f>
        <v>16945.199999999997</v>
      </c>
      <c r="I163" s="140">
        <f>SUM(I149:I161)</f>
        <v>194</v>
      </c>
      <c r="J163" s="129">
        <f t="array" ref="J163">IF(ISERROR(G163/I163),"",G163/I163)</f>
        <v>9.9381443298969074</v>
      </c>
      <c r="K163" s="140">
        <f>SUM(K149:K159)</f>
        <v>79.2</v>
      </c>
      <c r="L163" s="141"/>
      <c r="M163" s="144">
        <f t="shared" ref="M163:V163" si="41">SUM(M149:M159)</f>
        <v>-15.200000000000003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13" t="s">
        <v>246</v>
      </c>
      <c r="B164" s="614"/>
      <c r="C164" s="614"/>
      <c r="D164" s="614"/>
      <c r="E164" s="614"/>
      <c r="F164" s="615"/>
      <c r="G164" s="147">
        <f>SUM(G28,G86,G121,G137,G148,G163)</f>
        <v>7331</v>
      </c>
      <c r="H164" s="147">
        <f>SUM(H28,H86,H121,H137,H148,H163)</f>
        <v>44213</v>
      </c>
      <c r="I164" s="147">
        <f>SUM(I28,I86,I121,I137,I148,I163)</f>
        <v>428.5</v>
      </c>
      <c r="J164" s="148">
        <f t="array" ref="J164">IF(ISERROR(G164/I164),"",G164/I164)</f>
        <v>17.108518086347726</v>
      </c>
      <c r="K164" s="147">
        <f>SUM(K28,K86,K121,K137,K148,K163)</f>
        <v>356.46423505344558</v>
      </c>
      <c r="L164" s="148">
        <f>IF(ISERROR(G164/K164),"",G164/K164)</f>
        <v>20.56587808563977</v>
      </c>
      <c r="M164" s="147">
        <f t="shared" ref="M164:AA164" si="42">SUM(M28,M86,M121,M137,M148,M163)</f>
        <v>-53.681827646038172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6" t="s">
        <v>471</v>
      </c>
      <c r="B165" s="442" t="s">
        <v>247</v>
      </c>
      <c r="C165" s="599" t="s">
        <v>248</v>
      </c>
      <c r="D165" s="600"/>
      <c r="E165" s="670" t="s">
        <v>249</v>
      </c>
      <c r="F165" s="670"/>
      <c r="G165" s="577" t="s">
        <v>250</v>
      </c>
      <c r="H165" s="577"/>
      <c r="I165" s="607" t="s">
        <v>251</v>
      </c>
      <c r="J165" s="607"/>
      <c r="K165" s="607" t="s">
        <v>252</v>
      </c>
      <c r="L165" s="607"/>
      <c r="M165" s="607" t="s">
        <v>253</v>
      </c>
      <c r="N165" s="607"/>
      <c r="O165" s="607" t="s">
        <v>254</v>
      </c>
      <c r="P165" s="577" t="s">
        <v>255</v>
      </c>
      <c r="Q165" s="577"/>
      <c r="R165" s="577" t="s">
        <v>252</v>
      </c>
      <c r="S165" s="577"/>
      <c r="T165" s="577" t="s">
        <v>256</v>
      </c>
      <c r="U165" s="577"/>
      <c r="V165" s="577" t="s">
        <v>257</v>
      </c>
      <c r="W165" s="577"/>
      <c r="X165" s="577" t="s">
        <v>252</v>
      </c>
      <c r="Y165" s="577"/>
      <c r="Z165" s="577" t="s">
        <v>256</v>
      </c>
      <c r="AA165" s="577"/>
    </row>
    <row r="166" spans="1:27" ht="20.100000000000001" customHeight="1">
      <c r="A166" s="617"/>
      <c r="B166" s="442" t="s">
        <v>258</v>
      </c>
      <c r="C166" s="599">
        <v>1</v>
      </c>
      <c r="D166" s="600"/>
      <c r="E166" s="670">
        <f>C166*11</f>
        <v>11</v>
      </c>
      <c r="F166" s="670"/>
      <c r="G166" s="577">
        <v>1</v>
      </c>
      <c r="H166" s="577"/>
      <c r="I166" s="610">
        <f>G166*11</f>
        <v>11</v>
      </c>
      <c r="J166" s="610"/>
      <c r="K166" s="610">
        <f>E166-I166</f>
        <v>0</v>
      </c>
      <c r="L166" s="610"/>
      <c r="M166" s="608">
        <f>IF(ISERROR(K166/E166),"",K166/E166)</f>
        <v>0</v>
      </c>
      <c r="N166" s="608"/>
      <c r="O166" s="607"/>
      <c r="P166" s="577" t="s">
        <v>201</v>
      </c>
      <c r="Q166" s="577"/>
      <c r="R166" s="606">
        <f>SUM(O28:U28)</f>
        <v>0</v>
      </c>
      <c r="S166" s="606"/>
      <c r="T166" s="601" t="str">
        <f t="array" ref="T166">IF(ISERROR(R166/R173),"",R166/R173)</f>
        <v/>
      </c>
      <c r="U166" s="601"/>
      <c r="V166" s="577" t="s">
        <v>259</v>
      </c>
      <c r="W166" s="577"/>
      <c r="X166" s="604">
        <f>SUM(P27,P85,P120,P136,P147,P161)</f>
        <v>0</v>
      </c>
      <c r="Y166" s="604"/>
      <c r="Z166" s="601" t="str">
        <f t="array" ref="Z166">IF(ISERROR(X166/X173),"",X166/X173)</f>
        <v/>
      </c>
      <c r="AA166" s="601"/>
    </row>
    <row r="167" spans="1:27" ht="20.100000000000001" customHeight="1">
      <c r="A167" s="617"/>
      <c r="B167" s="442" t="s">
        <v>260</v>
      </c>
      <c r="C167" s="599">
        <v>1</v>
      </c>
      <c r="D167" s="600"/>
      <c r="E167" s="670">
        <f>C167*11</f>
        <v>11</v>
      </c>
      <c r="F167" s="670"/>
      <c r="G167" s="577">
        <v>1</v>
      </c>
      <c r="H167" s="577"/>
      <c r="I167" s="610">
        <f>G167*11</f>
        <v>11</v>
      </c>
      <c r="J167" s="610"/>
      <c r="K167" s="610">
        <f>E167-I167</f>
        <v>0</v>
      </c>
      <c r="L167" s="610"/>
      <c r="M167" s="608">
        <f>IF(ISERROR(K167/E167),"",K167/E167)</f>
        <v>0</v>
      </c>
      <c r="N167" s="608"/>
      <c r="O167" s="607"/>
      <c r="P167" s="577" t="s">
        <v>216</v>
      </c>
      <c r="Q167" s="577"/>
      <c r="R167" s="606">
        <f>SUM(O86:U86)</f>
        <v>0</v>
      </c>
      <c r="S167" s="606"/>
      <c r="T167" s="601" t="str">
        <f>IF(ISERROR(R167/R173),"",R167/R173)</f>
        <v/>
      </c>
      <c r="U167" s="601"/>
      <c r="V167" s="577" t="s">
        <v>261</v>
      </c>
      <c r="W167" s="577"/>
      <c r="X167" s="604">
        <f>SUM(P28,P86,P121,P137,P148,P163)</f>
        <v>0</v>
      </c>
      <c r="Y167" s="604"/>
      <c r="Z167" s="601" t="str">
        <f>IF(ISERROR(X167/X173),"",X167/X173)</f>
        <v/>
      </c>
      <c r="AA167" s="601"/>
    </row>
    <row r="168" spans="1:27" ht="20.100000000000001" customHeight="1">
      <c r="A168" s="617"/>
      <c r="B168" s="442" t="s">
        <v>262</v>
      </c>
      <c r="C168" s="599">
        <v>1</v>
      </c>
      <c r="D168" s="600"/>
      <c r="E168" s="670">
        <f>C168*8</f>
        <v>8</v>
      </c>
      <c r="F168" s="670"/>
      <c r="G168" s="577">
        <v>1</v>
      </c>
      <c r="H168" s="577"/>
      <c r="I168" s="610">
        <f>G168*8</f>
        <v>8</v>
      </c>
      <c r="J168" s="610"/>
      <c r="K168" s="610">
        <f>E168-I168</f>
        <v>0</v>
      </c>
      <c r="L168" s="610"/>
      <c r="M168" s="608">
        <f>IF(ISERROR(K168/E168),"",K168/E168)</f>
        <v>0</v>
      </c>
      <c r="N168" s="608"/>
      <c r="O168" s="607"/>
      <c r="P168" s="577" t="s">
        <v>224</v>
      </c>
      <c r="Q168" s="577"/>
      <c r="R168" s="606">
        <f>SUM(O121:U121)</f>
        <v>0</v>
      </c>
      <c r="S168" s="606"/>
      <c r="T168" s="601" t="str">
        <f>IF(ISERROR(R168/R173),"",R168/R173)</f>
        <v/>
      </c>
      <c r="U168" s="601"/>
      <c r="V168" s="577" t="s">
        <v>263</v>
      </c>
      <c r="W168" s="577"/>
      <c r="X168" s="604">
        <f>SUM(P29,P87,P122,P138,P149,P164)</f>
        <v>0</v>
      </c>
      <c r="Y168" s="604"/>
      <c r="Z168" s="601" t="str">
        <f>IF(ISERROR(X168/X173),"",X168/X173)</f>
        <v/>
      </c>
      <c r="AA168" s="601"/>
    </row>
    <row r="169" spans="1:27" ht="20.100000000000001" customHeight="1">
      <c r="A169" s="617"/>
      <c r="B169" s="442" t="s">
        <v>264</v>
      </c>
      <c r="C169" s="599">
        <v>1</v>
      </c>
      <c r="D169" s="600"/>
      <c r="E169" s="670">
        <f>C169*11</f>
        <v>11</v>
      </c>
      <c r="F169" s="670"/>
      <c r="G169" s="577">
        <v>1</v>
      </c>
      <c r="H169" s="577"/>
      <c r="I169" s="610">
        <f>G169*11</f>
        <v>11</v>
      </c>
      <c r="J169" s="610"/>
      <c r="K169" s="610">
        <f>E169-I169</f>
        <v>0</v>
      </c>
      <c r="L169" s="610"/>
      <c r="M169" s="608">
        <f>IF(ISERROR(K169/E169),"",K169/E169)</f>
        <v>0</v>
      </c>
      <c r="N169" s="608"/>
      <c r="O169" s="607"/>
      <c r="P169" s="577" t="s">
        <v>231</v>
      </c>
      <c r="Q169" s="577"/>
      <c r="R169" s="606">
        <f>SUM(O137:U137)</f>
        <v>0</v>
      </c>
      <c r="S169" s="606"/>
      <c r="T169" s="601" t="str">
        <f>IF(ISERROR(R169/R173),"",R169/R173)</f>
        <v/>
      </c>
      <c r="U169" s="601"/>
      <c r="V169" s="577" t="s">
        <v>265</v>
      </c>
      <c r="W169" s="577"/>
      <c r="X169" s="604">
        <f>SUM(P31,P88,P123,P139,P150,P165)</f>
        <v>0</v>
      </c>
      <c r="Y169" s="604"/>
      <c r="Z169" s="601" t="str">
        <f>IF(ISERROR(X169/X173),"",X169/X173)</f>
        <v/>
      </c>
      <c r="AA169" s="601"/>
    </row>
    <row r="170" spans="1:27" ht="20.100000000000001" customHeight="1">
      <c r="A170" s="618"/>
      <c r="B170" s="442" t="s">
        <v>266</v>
      </c>
      <c r="C170" s="609">
        <f>SUM(C166:D169)</f>
        <v>4</v>
      </c>
      <c r="D170" s="583"/>
      <c r="E170" s="670">
        <f>SUM(E166:F169)</f>
        <v>41</v>
      </c>
      <c r="F170" s="670"/>
      <c r="G170" s="577">
        <f>SUM(G166:H169)</f>
        <v>4</v>
      </c>
      <c r="H170" s="577"/>
      <c r="I170" s="610">
        <f>SUM(I166:J169)</f>
        <v>41</v>
      </c>
      <c r="J170" s="610"/>
      <c r="K170" s="610">
        <f>SUM(K166:L169)</f>
        <v>0</v>
      </c>
      <c r="L170" s="610"/>
      <c r="M170" s="608">
        <f>IF(ISERROR(K170/E170),"",K170/E170)</f>
        <v>0</v>
      </c>
      <c r="N170" s="608"/>
      <c r="O170" s="607"/>
      <c r="P170" s="577" t="s">
        <v>234</v>
      </c>
      <c r="Q170" s="577"/>
      <c r="R170" s="606">
        <f>SUM(O148:U148)</f>
        <v>0</v>
      </c>
      <c r="S170" s="606"/>
      <c r="T170" s="601" t="str">
        <f>IF(ISERROR(R170/R173),"",R170/R173)</f>
        <v/>
      </c>
      <c r="U170" s="601"/>
      <c r="V170" s="577" t="s">
        <v>267</v>
      </c>
      <c r="W170" s="577"/>
      <c r="X170" s="604">
        <f>SUM(P32,P89,P124,P140,P151,P166)</f>
        <v>0</v>
      </c>
      <c r="Y170" s="604"/>
      <c r="Z170" s="601" t="str">
        <f>IF(ISERROR(X170/X173),"",X170/X173)</f>
        <v/>
      </c>
      <c r="AA170" s="601"/>
    </row>
    <row r="171" spans="1:27" ht="20.100000000000001" customHeight="1">
      <c r="A171" s="261" t="s">
        <v>472</v>
      </c>
      <c r="B171" s="442">
        <f>G164</f>
        <v>7331</v>
      </c>
      <c r="C171" s="587" t="s">
        <v>269</v>
      </c>
      <c r="D171" s="586"/>
      <c r="E171" s="669">
        <f>H164</f>
        <v>44213</v>
      </c>
      <c r="F171" s="669"/>
      <c r="G171" s="577" t="s">
        <v>270</v>
      </c>
      <c r="H171" s="577"/>
      <c r="I171" s="605">
        <f>L164</f>
        <v>20.56587808563977</v>
      </c>
      <c r="J171" s="605"/>
      <c r="K171" s="607" t="s">
        <v>271</v>
      </c>
      <c r="L171" s="607"/>
      <c r="M171" s="605">
        <f>J164</f>
        <v>17.108518086347726</v>
      </c>
      <c r="N171" s="605"/>
      <c r="O171" s="607"/>
      <c r="P171" s="577" t="s">
        <v>244</v>
      </c>
      <c r="Q171" s="577"/>
      <c r="R171" s="606">
        <f>SUM(O163:U163)</f>
        <v>0</v>
      </c>
      <c r="S171" s="606"/>
      <c r="T171" s="601" t="str">
        <f>IF(ISERROR(R171/R173),"",R171/R173)</f>
        <v/>
      </c>
      <c r="U171" s="601"/>
      <c r="V171" s="577" t="s">
        <v>272</v>
      </c>
      <c r="W171" s="577"/>
      <c r="X171" s="604">
        <f>SUM(P33,P90,P125,P141,P152,P167)</f>
        <v>0</v>
      </c>
      <c r="Y171" s="604"/>
      <c r="Z171" s="601" t="str">
        <f>IF(ISERROR(X171/X173),"",X171/X173)</f>
        <v/>
      </c>
      <c r="AA171" s="601"/>
    </row>
    <row r="172" spans="1:27" ht="20.100000000000001" customHeight="1">
      <c r="A172" s="262" t="s">
        <v>473</v>
      </c>
      <c r="B172" s="442">
        <f>I164+C170</f>
        <v>432.5</v>
      </c>
      <c r="C172" s="584" t="s">
        <v>251</v>
      </c>
      <c r="D172" s="585"/>
      <c r="E172" s="669">
        <f>K164+I170</f>
        <v>397.46423505344558</v>
      </c>
      <c r="F172" s="669"/>
      <c r="G172" s="577" t="s">
        <v>274</v>
      </c>
      <c r="H172" s="577"/>
      <c r="I172" s="605">
        <f>B172-E172</f>
        <v>35.035764946554423</v>
      </c>
      <c r="J172" s="605"/>
      <c r="K172" s="607" t="s">
        <v>275</v>
      </c>
      <c r="L172" s="607"/>
      <c r="M172" s="608">
        <f>IF(ISERROR(I172/E172),"",I172/E172)</f>
        <v>8.8148220284130191E-2</v>
      </c>
      <c r="N172" s="608"/>
      <c r="O172" s="607"/>
      <c r="P172" s="577" t="s">
        <v>245</v>
      </c>
      <c r="Q172" s="577"/>
      <c r="R172" s="606"/>
      <c r="S172" s="606"/>
      <c r="T172" s="601" t="str">
        <f>IF(ISERROR(R172/R173),"",R172/R173)</f>
        <v/>
      </c>
      <c r="U172" s="601"/>
      <c r="V172" s="577" t="s">
        <v>264</v>
      </c>
      <c r="W172" s="577"/>
      <c r="X172" s="604"/>
      <c r="Y172" s="604"/>
      <c r="Z172" s="601" t="str">
        <f>IF(ISERROR(X172/X173),"",X172/X173)</f>
        <v/>
      </c>
      <c r="AA172" s="601"/>
    </row>
    <row r="173" spans="1:27" ht="20.100000000000001" customHeight="1">
      <c r="A173" s="262" t="s">
        <v>474</v>
      </c>
      <c r="B173" s="442">
        <f>N164</f>
        <v>0</v>
      </c>
      <c r="C173" s="584" t="s">
        <v>277</v>
      </c>
      <c r="D173" s="585"/>
      <c r="E173" s="669">
        <f>IF(ISERROR(B173/B172),"",B173/B172)</f>
        <v>0</v>
      </c>
      <c r="F173" s="669"/>
      <c r="G173" s="577" t="s">
        <v>278</v>
      </c>
      <c r="H173" s="577"/>
      <c r="I173" s="607">
        <f>V164</f>
        <v>0</v>
      </c>
      <c r="J173" s="607"/>
      <c r="K173" s="607" t="s">
        <v>279</v>
      </c>
      <c r="L173" s="607"/>
      <c r="M173" s="608">
        <f t="array" ref="M173">IF(ISERROR(I173/B171),"",I173/B171)</f>
        <v>0</v>
      </c>
      <c r="N173" s="608"/>
      <c r="O173" s="607"/>
      <c r="P173" s="577" t="s">
        <v>266</v>
      </c>
      <c r="Q173" s="577"/>
      <c r="R173" s="606">
        <f>SUM(R166:S172)</f>
        <v>0</v>
      </c>
      <c r="S173" s="606"/>
      <c r="T173" s="601"/>
      <c r="U173" s="601"/>
      <c r="V173" s="577" t="s">
        <v>266</v>
      </c>
      <c r="W173" s="577"/>
      <c r="X173" s="604">
        <f>SUM(X166:Y172)</f>
        <v>0</v>
      </c>
      <c r="Y173" s="604"/>
      <c r="Z173" s="601"/>
      <c r="AA173" s="60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27" t="s">
        <v>475</v>
      </c>
      <c r="B175" s="630" t="s">
        <v>280</v>
      </c>
      <c r="C175" s="630" t="s">
        <v>281</v>
      </c>
      <c r="D175" s="630" t="s">
        <v>282</v>
      </c>
      <c r="E175" s="624" t="s">
        <v>283</v>
      </c>
      <c r="F175" s="624" t="s">
        <v>284</v>
      </c>
      <c r="G175" s="607" t="s">
        <v>285</v>
      </c>
      <c r="H175" s="607"/>
      <c r="I175" s="630" t="s">
        <v>286</v>
      </c>
      <c r="J175" s="636" t="s">
        <v>271</v>
      </c>
      <c r="K175" s="639" t="s">
        <v>287</v>
      </c>
      <c r="L175" s="630" t="s">
        <v>270</v>
      </c>
      <c r="M175" s="620" t="s">
        <v>288</v>
      </c>
      <c r="N175" s="622" t="s">
        <v>252</v>
      </c>
      <c r="O175" s="607" t="s">
        <v>289</v>
      </c>
      <c r="P175" s="607"/>
      <c r="Q175" s="607"/>
      <c r="R175" s="607"/>
      <c r="S175" s="607"/>
      <c r="T175" s="607"/>
      <c r="U175" s="607"/>
      <c r="V175" s="607" t="s">
        <v>290</v>
      </c>
      <c r="W175" s="622" t="s">
        <v>291</v>
      </c>
      <c r="X175" s="607" t="s">
        <v>292</v>
      </c>
      <c r="Y175" s="607"/>
      <c r="Z175" s="607"/>
      <c r="AA175" s="607"/>
    </row>
    <row r="176" spans="1:27" ht="21.95" hidden="1" customHeight="1">
      <c r="A176" s="628"/>
      <c r="B176" s="631"/>
      <c r="C176" s="631"/>
      <c r="D176" s="631"/>
      <c r="E176" s="625"/>
      <c r="F176" s="625"/>
      <c r="G176" s="607"/>
      <c r="H176" s="607"/>
      <c r="I176" s="631"/>
      <c r="J176" s="637"/>
      <c r="K176" s="640"/>
      <c r="L176" s="631"/>
      <c r="M176" s="621"/>
      <c r="N176" s="622"/>
      <c r="O176" s="607" t="s">
        <v>259</v>
      </c>
      <c r="P176" s="607" t="s">
        <v>261</v>
      </c>
      <c r="Q176" s="607" t="s">
        <v>263</v>
      </c>
      <c r="R176" s="623" t="s">
        <v>265</v>
      </c>
      <c r="S176" s="577" t="s">
        <v>267</v>
      </c>
      <c r="T176" s="607" t="s">
        <v>272</v>
      </c>
      <c r="U176" s="607" t="s">
        <v>264</v>
      </c>
      <c r="V176" s="607"/>
      <c r="W176" s="622"/>
      <c r="X176" s="607" t="s">
        <v>293</v>
      </c>
      <c r="Y176" s="607" t="s">
        <v>294</v>
      </c>
      <c r="Z176" s="607" t="s">
        <v>295</v>
      </c>
      <c r="AA176" s="607" t="s">
        <v>264</v>
      </c>
    </row>
    <row r="177" spans="1:27" ht="21.95" hidden="1" customHeight="1">
      <c r="A177" s="629"/>
      <c r="B177" s="632"/>
      <c r="C177" s="632"/>
      <c r="D177" s="632"/>
      <c r="E177" s="626"/>
      <c r="F177" s="626"/>
      <c r="G177" s="302" t="s">
        <v>296</v>
      </c>
      <c r="H177" s="446" t="s">
        <v>297</v>
      </c>
      <c r="I177" s="632"/>
      <c r="J177" s="638"/>
      <c r="K177" s="641"/>
      <c r="L177" s="632"/>
      <c r="M177" s="621"/>
      <c r="N177" s="622"/>
      <c r="O177" s="607"/>
      <c r="P177" s="607"/>
      <c r="Q177" s="607"/>
      <c r="R177" s="623"/>
      <c r="S177" s="577"/>
      <c r="T177" s="607"/>
      <c r="U177" s="607"/>
      <c r="V177" s="607"/>
      <c r="W177" s="622"/>
      <c r="X177" s="607"/>
      <c r="Y177" s="607"/>
      <c r="Z177" s="607"/>
      <c r="AA177" s="607"/>
    </row>
    <row r="178" spans="1:27" ht="20.100000000000001" hidden="1" customHeight="1">
      <c r="A178" s="253">
        <v>30100030</v>
      </c>
      <c r="B178" s="439" t="s">
        <v>178</v>
      </c>
      <c r="C178" s="125" t="s">
        <v>179</v>
      </c>
      <c r="D178" s="451">
        <v>5.03</v>
      </c>
      <c r="E178" s="451"/>
      <c r="F178" s="451"/>
      <c r="G178" s="146"/>
      <c r="H178" s="44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48"/>
      <c r="P178" s="448"/>
      <c r="Q178" s="448"/>
      <c r="R178" s="448"/>
      <c r="S178" s="448"/>
      <c r="T178" s="448"/>
      <c r="U178" s="44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51">
        <v>5.03</v>
      </c>
      <c r="E179" s="451"/>
      <c r="F179" s="451"/>
      <c r="G179" s="127"/>
      <c r="H179" s="44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48"/>
      <c r="P179" s="448"/>
      <c r="Q179" s="448"/>
      <c r="R179" s="448"/>
      <c r="S179" s="448"/>
      <c r="T179" s="448"/>
      <c r="U179" s="44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51">
        <v>5.03</v>
      </c>
      <c r="E180" s="451"/>
      <c r="F180" s="451"/>
      <c r="G180" s="127"/>
      <c r="H180" s="44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48"/>
      <c r="P180" s="448"/>
      <c r="Q180" s="448"/>
      <c r="R180" s="448"/>
      <c r="S180" s="448"/>
      <c r="T180" s="448"/>
      <c r="U180" s="44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51">
        <v>5.03</v>
      </c>
      <c r="E181" s="451"/>
      <c r="F181" s="451"/>
      <c r="G181" s="127"/>
      <c r="H181" s="44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48"/>
      <c r="P181" s="448"/>
      <c r="Q181" s="448"/>
      <c r="R181" s="448"/>
      <c r="S181" s="448"/>
      <c r="T181" s="448"/>
      <c r="U181" s="44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51">
        <v>5.03</v>
      </c>
      <c r="E182" s="451"/>
      <c r="F182" s="451"/>
      <c r="G182" s="127"/>
      <c r="H182" s="44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48"/>
      <c r="P182" s="448"/>
      <c r="Q182" s="448"/>
      <c r="R182" s="448"/>
      <c r="S182" s="448"/>
      <c r="T182" s="448"/>
      <c r="U182" s="44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51">
        <v>5.04</v>
      </c>
      <c r="E183" s="451"/>
      <c r="F183" s="366"/>
      <c r="G183" s="134"/>
      <c r="H183" s="44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48"/>
      <c r="P183" s="448"/>
      <c r="Q183" s="448"/>
      <c r="R183" s="448"/>
      <c r="S183" s="448"/>
      <c r="T183" s="448"/>
      <c r="U183" s="44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51">
        <v>5.03</v>
      </c>
      <c r="E184" s="451"/>
      <c r="F184" s="451"/>
      <c r="G184" s="127"/>
      <c r="H184" s="44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48"/>
      <c r="P184" s="448"/>
      <c r="Q184" s="448"/>
      <c r="R184" s="448"/>
      <c r="S184" s="448"/>
      <c r="T184" s="448"/>
      <c r="U184" s="44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51">
        <v>5.03</v>
      </c>
      <c r="E185" s="451"/>
      <c r="F185" s="451"/>
      <c r="G185" s="127"/>
      <c r="H185" s="44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48"/>
      <c r="P185" s="448"/>
      <c r="Q185" s="448"/>
      <c r="R185" s="448"/>
      <c r="S185" s="448"/>
      <c r="T185" s="448"/>
      <c r="U185" s="44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51">
        <v>5.04</v>
      </c>
      <c r="E186" s="451"/>
      <c r="F186" s="367"/>
      <c r="G186" s="127"/>
      <c r="H186" s="440">
        <f t="shared" si="43"/>
        <v>0</v>
      </c>
      <c r="I186" s="44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48"/>
      <c r="P186" s="448"/>
      <c r="Q186" s="448"/>
      <c r="R186" s="448"/>
      <c r="S186" s="448"/>
      <c r="T186" s="448"/>
      <c r="U186" s="44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51">
        <v>5.04</v>
      </c>
      <c r="E187" s="451"/>
      <c r="F187" s="367"/>
      <c r="G187" s="127"/>
      <c r="H187" s="440">
        <f t="shared" si="43"/>
        <v>0</v>
      </c>
      <c r="I187" s="44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48"/>
      <c r="P187" s="448"/>
      <c r="Q187" s="448"/>
      <c r="R187" s="448"/>
      <c r="S187" s="448"/>
      <c r="T187" s="448"/>
      <c r="U187" s="44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51"/>
      <c r="E188" s="451"/>
      <c r="F188" s="451"/>
      <c r="G188" s="127"/>
      <c r="H188" s="44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48"/>
      <c r="P188" s="448"/>
      <c r="Q188" s="448"/>
      <c r="R188" s="448"/>
      <c r="S188" s="448"/>
      <c r="T188" s="448"/>
      <c r="U188" s="44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51"/>
      <c r="E189" s="451"/>
      <c r="F189" s="451"/>
      <c r="G189" s="127"/>
      <c r="H189" s="44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48"/>
      <c r="P189" s="448"/>
      <c r="Q189" s="448"/>
      <c r="R189" s="448"/>
      <c r="S189" s="448"/>
      <c r="T189" s="448"/>
      <c r="U189" s="44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51">
        <v>5.0599999999999996</v>
      </c>
      <c r="E190" s="451"/>
      <c r="F190" s="451"/>
      <c r="G190" s="127"/>
      <c r="H190" s="44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48"/>
      <c r="P190" s="448"/>
      <c r="Q190" s="448"/>
      <c r="R190" s="448"/>
      <c r="S190" s="448"/>
      <c r="T190" s="448"/>
      <c r="U190" s="44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51">
        <v>5.09</v>
      </c>
      <c r="E191" s="451"/>
      <c r="F191" s="451"/>
      <c r="G191" s="127"/>
      <c r="H191" s="44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48"/>
      <c r="P191" s="448"/>
      <c r="Q191" s="448"/>
      <c r="R191" s="448"/>
      <c r="S191" s="448"/>
      <c r="T191" s="448"/>
      <c r="U191" s="44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51">
        <v>5.09</v>
      </c>
      <c r="E192" s="451"/>
      <c r="F192" s="451"/>
      <c r="G192" s="127"/>
      <c r="H192" s="44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48"/>
      <c r="P192" s="448"/>
      <c r="Q192" s="448"/>
      <c r="R192" s="448"/>
      <c r="S192" s="448"/>
      <c r="T192" s="448"/>
      <c r="U192" s="44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46" t="s">
        <v>190</v>
      </c>
      <c r="D193" s="451">
        <v>4.8</v>
      </c>
      <c r="E193" s="451"/>
      <c r="F193" s="451"/>
      <c r="G193" s="127"/>
      <c r="H193" s="44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48"/>
      <c r="P193" s="448"/>
      <c r="Q193" s="448"/>
      <c r="R193" s="448"/>
      <c r="S193" s="448"/>
      <c r="T193" s="448"/>
      <c r="U193" s="44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46" t="s">
        <v>187</v>
      </c>
      <c r="D194" s="451">
        <v>4.8</v>
      </c>
      <c r="E194" s="451"/>
      <c r="F194" s="451"/>
      <c r="G194" s="127"/>
      <c r="H194" s="44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48"/>
      <c r="P194" s="448"/>
      <c r="Q194" s="448"/>
      <c r="R194" s="448"/>
      <c r="S194" s="448"/>
      <c r="T194" s="448"/>
      <c r="U194" s="44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46" t="s">
        <v>179</v>
      </c>
      <c r="D195" s="451">
        <v>4.8</v>
      </c>
      <c r="E195" s="451"/>
      <c r="F195" s="451"/>
      <c r="G195" s="127"/>
      <c r="H195" s="44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48"/>
      <c r="P195" s="448"/>
      <c r="Q195" s="448"/>
      <c r="R195" s="448"/>
      <c r="S195" s="448"/>
      <c r="T195" s="448"/>
      <c r="U195" s="44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46" t="s">
        <v>199</v>
      </c>
      <c r="D196" s="451">
        <v>4.8</v>
      </c>
      <c r="E196" s="451"/>
      <c r="F196" s="451"/>
      <c r="G196" s="127"/>
      <c r="H196" s="44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48"/>
      <c r="P196" s="448"/>
      <c r="Q196" s="448"/>
      <c r="R196" s="448"/>
      <c r="S196" s="448"/>
      <c r="T196" s="448"/>
      <c r="U196" s="44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51">
        <v>4.99</v>
      </c>
      <c r="E197" s="451"/>
      <c r="F197" s="451"/>
      <c r="G197" s="127"/>
      <c r="H197" s="44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48"/>
      <c r="P197" s="448"/>
      <c r="Q197" s="448"/>
      <c r="R197" s="448"/>
      <c r="S197" s="448"/>
      <c r="T197" s="448"/>
      <c r="U197" s="44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51">
        <v>4.99</v>
      </c>
      <c r="E198" s="451"/>
      <c r="F198" s="451"/>
      <c r="G198" s="127"/>
      <c r="H198" s="44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48"/>
      <c r="P198" s="448"/>
      <c r="Q198" s="448"/>
      <c r="R198" s="448"/>
      <c r="S198" s="448"/>
      <c r="T198" s="448"/>
      <c r="U198" s="44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11" t="s">
        <v>201</v>
      </c>
      <c r="B199" s="612"/>
      <c r="C199" s="44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39" t="s">
        <v>206</v>
      </c>
      <c r="C200" s="125" t="s">
        <v>199</v>
      </c>
      <c r="D200" s="451">
        <v>5.03</v>
      </c>
      <c r="E200" s="451"/>
      <c r="F200" s="451"/>
      <c r="G200" s="127"/>
      <c r="H200" s="44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44"/>
      <c r="P200" s="444"/>
      <c r="Q200" s="444"/>
      <c r="R200" s="444"/>
      <c r="S200" s="444"/>
      <c r="T200" s="444"/>
      <c r="U200" s="44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39" t="s">
        <v>425</v>
      </c>
      <c r="C201" s="177" t="s">
        <v>427</v>
      </c>
      <c r="D201" s="451">
        <v>5.03</v>
      </c>
      <c r="E201" s="451"/>
      <c r="F201" s="451"/>
      <c r="G201" s="127"/>
      <c r="H201" s="44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44"/>
      <c r="P201" s="444"/>
      <c r="Q201" s="444"/>
      <c r="R201" s="444"/>
      <c r="S201" s="444"/>
      <c r="T201" s="444"/>
      <c r="U201" s="44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39" t="s">
        <v>206</v>
      </c>
      <c r="C202" s="125" t="s">
        <v>186</v>
      </c>
      <c r="D202" s="451">
        <v>5.03</v>
      </c>
      <c r="E202" s="451"/>
      <c r="F202" s="451"/>
      <c r="G202" s="127"/>
      <c r="H202" s="44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44"/>
      <c r="P202" s="444"/>
      <c r="Q202" s="444"/>
      <c r="R202" s="444"/>
      <c r="S202" s="444"/>
      <c r="T202" s="444"/>
      <c r="U202" s="44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39" t="s">
        <v>206</v>
      </c>
      <c r="C203" s="125" t="s">
        <v>203</v>
      </c>
      <c r="D203" s="451">
        <v>5.03</v>
      </c>
      <c r="E203" s="451"/>
      <c r="F203" s="451"/>
      <c r="G203" s="127"/>
      <c r="H203" s="44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44"/>
      <c r="P203" s="444"/>
      <c r="Q203" s="444"/>
      <c r="R203" s="444"/>
      <c r="S203" s="444"/>
      <c r="T203" s="444"/>
      <c r="U203" s="44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39" t="s">
        <v>206</v>
      </c>
      <c r="C204" s="125" t="s">
        <v>207</v>
      </c>
      <c r="D204" s="451">
        <v>5.03</v>
      </c>
      <c r="E204" s="451"/>
      <c r="F204" s="451"/>
      <c r="G204" s="127"/>
      <c r="H204" s="44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44"/>
      <c r="P204" s="444"/>
      <c r="Q204" s="444"/>
      <c r="R204" s="444"/>
      <c r="S204" s="444"/>
      <c r="T204" s="444"/>
      <c r="U204" s="44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39" t="s">
        <v>414</v>
      </c>
      <c r="C205" s="177" t="s">
        <v>415</v>
      </c>
      <c r="D205" s="451">
        <v>5.03</v>
      </c>
      <c r="E205" s="451"/>
      <c r="F205" s="451"/>
      <c r="G205" s="127"/>
      <c r="H205" s="44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44"/>
      <c r="P205" s="444"/>
      <c r="Q205" s="444"/>
      <c r="R205" s="444"/>
      <c r="S205" s="444"/>
      <c r="T205" s="444"/>
      <c r="U205" s="44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39" t="s">
        <v>414</v>
      </c>
      <c r="C206" s="177" t="s">
        <v>416</v>
      </c>
      <c r="D206" s="451">
        <v>5.03</v>
      </c>
      <c r="E206" s="451"/>
      <c r="F206" s="451"/>
      <c r="G206" s="127"/>
      <c r="H206" s="44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44"/>
      <c r="P206" s="444"/>
      <c r="Q206" s="444"/>
      <c r="R206" s="444"/>
      <c r="S206" s="444"/>
      <c r="T206" s="444"/>
      <c r="U206" s="44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39" t="s">
        <v>414</v>
      </c>
      <c r="C207" s="177" t="s">
        <v>61</v>
      </c>
      <c r="D207" s="451">
        <v>5.03</v>
      </c>
      <c r="E207" s="451"/>
      <c r="F207" s="451"/>
      <c r="G207" s="127"/>
      <c r="H207" s="44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44"/>
      <c r="P207" s="444"/>
      <c r="Q207" s="444"/>
      <c r="R207" s="444"/>
      <c r="S207" s="444"/>
      <c r="T207" s="444"/>
      <c r="U207" s="44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39" t="s">
        <v>208</v>
      </c>
      <c r="C208" s="125" t="s">
        <v>179</v>
      </c>
      <c r="D208" s="451">
        <v>5.08</v>
      </c>
      <c r="E208" s="451"/>
      <c r="F208" s="451"/>
      <c r="G208" s="127"/>
      <c r="H208" s="44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44"/>
      <c r="P208" s="444"/>
      <c r="Q208" s="444"/>
      <c r="R208" s="444"/>
      <c r="S208" s="444"/>
      <c r="T208" s="444"/>
      <c r="U208" s="44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39" t="s">
        <v>208</v>
      </c>
      <c r="C209" s="125" t="s">
        <v>204</v>
      </c>
      <c r="D209" s="451">
        <v>5.08</v>
      </c>
      <c r="E209" s="451"/>
      <c r="F209" s="451"/>
      <c r="G209" s="127"/>
      <c r="H209" s="44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44"/>
      <c r="P209" s="444"/>
      <c r="Q209" s="444"/>
      <c r="R209" s="444"/>
      <c r="S209" s="444"/>
      <c r="T209" s="444"/>
      <c r="U209" s="44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39" t="s">
        <v>208</v>
      </c>
      <c r="C210" s="125" t="s">
        <v>205</v>
      </c>
      <c r="D210" s="451">
        <v>5.08</v>
      </c>
      <c r="E210" s="451"/>
      <c r="F210" s="451"/>
      <c r="G210" s="127"/>
      <c r="H210" s="44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44"/>
      <c r="P210" s="444"/>
      <c r="Q210" s="444"/>
      <c r="R210" s="444"/>
      <c r="S210" s="444"/>
      <c r="T210" s="444"/>
      <c r="U210" s="44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39" t="s">
        <v>208</v>
      </c>
      <c r="C211" s="125" t="s">
        <v>186</v>
      </c>
      <c r="D211" s="451">
        <v>5.08</v>
      </c>
      <c r="E211" s="451"/>
      <c r="F211" s="451"/>
      <c r="G211" s="127"/>
      <c r="H211" s="44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44"/>
      <c r="P211" s="444"/>
      <c r="Q211" s="444"/>
      <c r="R211" s="444"/>
      <c r="S211" s="444"/>
      <c r="T211" s="444"/>
      <c r="U211" s="44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39" t="s">
        <v>208</v>
      </c>
      <c r="C212" s="125" t="s">
        <v>203</v>
      </c>
      <c r="D212" s="451">
        <v>5.08</v>
      </c>
      <c r="E212" s="451"/>
      <c r="F212" s="451"/>
      <c r="G212" s="127"/>
      <c r="H212" s="44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44"/>
      <c r="P212" s="444"/>
      <c r="Q212" s="444"/>
      <c r="R212" s="444"/>
      <c r="S212" s="444"/>
      <c r="T212" s="444"/>
      <c r="U212" s="44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39" t="s">
        <v>208</v>
      </c>
      <c r="C213" s="125" t="s">
        <v>199</v>
      </c>
      <c r="D213" s="451">
        <v>5.08</v>
      </c>
      <c r="E213" s="451"/>
      <c r="F213" s="451"/>
      <c r="G213" s="127"/>
      <c r="H213" s="44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48"/>
      <c r="P213" s="448"/>
      <c r="Q213" s="448"/>
      <c r="R213" s="448"/>
      <c r="S213" s="448"/>
      <c r="T213" s="448"/>
      <c r="U213" s="44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39" t="s">
        <v>208</v>
      </c>
      <c r="C214" s="125" t="s">
        <v>187</v>
      </c>
      <c r="D214" s="451">
        <v>5.08</v>
      </c>
      <c r="E214" s="451"/>
      <c r="F214" s="451"/>
      <c r="G214" s="127"/>
      <c r="H214" s="44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44"/>
      <c r="P214" s="444"/>
      <c r="Q214" s="444"/>
      <c r="R214" s="444"/>
      <c r="S214" s="444"/>
      <c r="T214" s="444"/>
      <c r="U214" s="44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39" t="s">
        <v>208</v>
      </c>
      <c r="C215" s="125" t="s">
        <v>207</v>
      </c>
      <c r="D215" s="451">
        <v>5.08</v>
      </c>
      <c r="E215" s="451"/>
      <c r="F215" s="451"/>
      <c r="G215" s="127"/>
      <c r="H215" s="44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48"/>
      <c r="P215" s="448"/>
      <c r="Q215" s="448"/>
      <c r="R215" s="448"/>
      <c r="S215" s="448"/>
      <c r="T215" s="448"/>
      <c r="U215" s="44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39" t="s">
        <v>209</v>
      </c>
      <c r="C216" s="125" t="s">
        <v>194</v>
      </c>
      <c r="D216" s="451">
        <v>5.03</v>
      </c>
      <c r="E216" s="451"/>
      <c r="F216" s="451"/>
      <c r="G216" s="127"/>
      <c r="H216" s="44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44"/>
      <c r="P216" s="444"/>
      <c r="Q216" s="444"/>
      <c r="R216" s="444"/>
      <c r="S216" s="444"/>
      <c r="T216" s="444"/>
      <c r="U216" s="44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39" t="s">
        <v>209</v>
      </c>
      <c r="C217" s="125" t="s">
        <v>179</v>
      </c>
      <c r="D217" s="451">
        <v>5.03</v>
      </c>
      <c r="E217" s="451"/>
      <c r="F217" s="451"/>
      <c r="G217" s="127"/>
      <c r="H217" s="44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44"/>
      <c r="P217" s="444"/>
      <c r="Q217" s="444"/>
      <c r="R217" s="444"/>
      <c r="S217" s="444"/>
      <c r="T217" s="444"/>
      <c r="U217" s="44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39" t="s">
        <v>209</v>
      </c>
      <c r="C218" s="125" t="s">
        <v>195</v>
      </c>
      <c r="D218" s="451">
        <v>5.03</v>
      </c>
      <c r="E218" s="451"/>
      <c r="F218" s="451"/>
      <c r="G218" s="127"/>
      <c r="H218" s="44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44"/>
      <c r="P218" s="444"/>
      <c r="Q218" s="444"/>
      <c r="R218" s="444"/>
      <c r="S218" s="444"/>
      <c r="T218" s="444"/>
      <c r="U218" s="44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39" t="s">
        <v>209</v>
      </c>
      <c r="C219" s="125" t="s">
        <v>204</v>
      </c>
      <c r="D219" s="451">
        <v>5.03</v>
      </c>
      <c r="E219" s="451"/>
      <c r="F219" s="451"/>
      <c r="G219" s="127"/>
      <c r="H219" s="44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44"/>
      <c r="P219" s="444"/>
      <c r="Q219" s="444"/>
      <c r="R219" s="444"/>
      <c r="S219" s="444"/>
      <c r="T219" s="444"/>
      <c r="U219" s="44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39" t="s">
        <v>382</v>
      </c>
      <c r="C220" s="177" t="s">
        <v>383</v>
      </c>
      <c r="D220" s="451">
        <v>5.03</v>
      </c>
      <c r="E220" s="451"/>
      <c r="F220" s="451"/>
      <c r="G220" s="127"/>
      <c r="H220" s="44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44"/>
      <c r="P220" s="444"/>
      <c r="Q220" s="444"/>
      <c r="R220" s="444"/>
      <c r="S220" s="444"/>
      <c r="T220" s="444"/>
      <c r="U220" s="44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39" t="s">
        <v>382</v>
      </c>
      <c r="C221" s="177" t="s">
        <v>384</v>
      </c>
      <c r="D221" s="451">
        <v>5.03</v>
      </c>
      <c r="E221" s="451"/>
      <c r="F221" s="451"/>
      <c r="G221" s="127"/>
      <c r="H221" s="44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44"/>
      <c r="P221" s="444"/>
      <c r="Q221" s="444"/>
      <c r="R221" s="444"/>
      <c r="S221" s="444"/>
      <c r="T221" s="444"/>
      <c r="U221" s="44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39" t="s">
        <v>382</v>
      </c>
      <c r="C222" s="177" t="s">
        <v>389</v>
      </c>
      <c r="D222" s="451">
        <v>5.03</v>
      </c>
      <c r="E222" s="451"/>
      <c r="F222" s="451"/>
      <c r="G222" s="127"/>
      <c r="H222" s="44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44"/>
      <c r="P222" s="444"/>
      <c r="Q222" s="444"/>
      <c r="R222" s="444"/>
      <c r="S222" s="444"/>
      <c r="T222" s="444"/>
      <c r="U222" s="44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39" t="s">
        <v>382</v>
      </c>
      <c r="C223" s="177" t="s">
        <v>391</v>
      </c>
      <c r="D223" s="451">
        <v>5.03</v>
      </c>
      <c r="E223" s="451"/>
      <c r="F223" s="451"/>
      <c r="G223" s="127"/>
      <c r="H223" s="44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44"/>
      <c r="P223" s="444"/>
      <c r="Q223" s="444"/>
      <c r="R223" s="444"/>
      <c r="S223" s="444"/>
      <c r="T223" s="444"/>
      <c r="U223" s="44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39" t="s">
        <v>418</v>
      </c>
      <c r="C224" s="177" t="s">
        <v>364</v>
      </c>
      <c r="D224" s="451">
        <v>5.03</v>
      </c>
      <c r="E224" s="451"/>
      <c r="F224" s="451"/>
      <c r="G224" s="127"/>
      <c r="H224" s="44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44"/>
      <c r="P224" s="444"/>
      <c r="Q224" s="444"/>
      <c r="R224" s="444"/>
      <c r="S224" s="444"/>
      <c r="T224" s="444"/>
      <c r="U224" s="44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39" t="s">
        <v>418</v>
      </c>
      <c r="C225" s="177" t="s">
        <v>365</v>
      </c>
      <c r="D225" s="451">
        <v>5.03</v>
      </c>
      <c r="E225" s="451"/>
      <c r="F225" s="451"/>
      <c r="G225" s="127"/>
      <c r="H225" s="44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44"/>
      <c r="P225" s="444"/>
      <c r="Q225" s="444"/>
      <c r="R225" s="444"/>
      <c r="S225" s="444"/>
      <c r="T225" s="444"/>
      <c r="U225" s="44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39" t="s">
        <v>418</v>
      </c>
      <c r="C226" s="177" t="s">
        <v>366</v>
      </c>
      <c r="D226" s="451">
        <v>5.03</v>
      </c>
      <c r="E226" s="451"/>
      <c r="F226" s="451"/>
      <c r="G226" s="127"/>
      <c r="H226" s="44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44"/>
      <c r="P226" s="444"/>
      <c r="Q226" s="444"/>
      <c r="R226" s="444"/>
      <c r="S226" s="444"/>
      <c r="T226" s="444"/>
      <c r="U226" s="44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39" t="s">
        <v>418</v>
      </c>
      <c r="C227" s="177" t="s">
        <v>367</v>
      </c>
      <c r="D227" s="451">
        <v>5.03</v>
      </c>
      <c r="E227" s="451"/>
      <c r="F227" s="451"/>
      <c r="G227" s="127"/>
      <c r="H227" s="44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44"/>
      <c r="P227" s="444"/>
      <c r="Q227" s="444"/>
      <c r="R227" s="444"/>
      <c r="S227" s="444"/>
      <c r="T227" s="444"/>
      <c r="U227" s="44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51">
        <v>5.03</v>
      </c>
      <c r="E228" s="451"/>
      <c r="F228" s="451"/>
      <c r="G228" s="146"/>
      <c r="H228" s="44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48"/>
      <c r="P228" s="448"/>
      <c r="Q228" s="448"/>
      <c r="R228" s="448"/>
      <c r="S228" s="448"/>
      <c r="T228" s="448"/>
      <c r="U228" s="44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51">
        <v>5.03</v>
      </c>
      <c r="E229" s="451"/>
      <c r="F229" s="451"/>
      <c r="G229" s="146"/>
      <c r="H229" s="44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48"/>
      <c r="P229" s="448"/>
      <c r="Q229" s="448"/>
      <c r="R229" s="448"/>
      <c r="S229" s="448"/>
      <c r="T229" s="448"/>
      <c r="U229" s="44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51">
        <v>5.03</v>
      </c>
      <c r="E230" s="451"/>
      <c r="F230" s="451"/>
      <c r="G230" s="146"/>
      <c r="H230" s="44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48"/>
      <c r="P230" s="448"/>
      <c r="Q230" s="448"/>
      <c r="R230" s="448"/>
      <c r="S230" s="448"/>
      <c r="T230" s="448"/>
      <c r="U230" s="44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51">
        <v>5.03</v>
      </c>
      <c r="E231" s="451"/>
      <c r="F231" s="451"/>
      <c r="G231" s="127"/>
      <c r="H231" s="44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48"/>
      <c r="P231" s="448"/>
      <c r="Q231" s="448"/>
      <c r="R231" s="448"/>
      <c r="S231" s="448"/>
      <c r="T231" s="448"/>
      <c r="U231" s="44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51">
        <v>5.03</v>
      </c>
      <c r="E232" s="451"/>
      <c r="F232" s="451"/>
      <c r="G232" s="127"/>
      <c r="H232" s="44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48"/>
      <c r="P232" s="448"/>
      <c r="Q232" s="448"/>
      <c r="R232" s="448"/>
      <c r="S232" s="448"/>
      <c r="T232" s="448"/>
      <c r="U232" s="44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51">
        <v>5.03</v>
      </c>
      <c r="E233" s="451"/>
      <c r="F233" s="451"/>
      <c r="G233" s="127"/>
      <c r="H233" s="44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48"/>
      <c r="P233" s="448"/>
      <c r="Q233" s="448"/>
      <c r="R233" s="448"/>
      <c r="S233" s="448"/>
      <c r="T233" s="448"/>
      <c r="U233" s="44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51">
        <v>5.03</v>
      </c>
      <c r="E234" s="451"/>
      <c r="F234" s="451"/>
      <c r="G234" s="127"/>
      <c r="H234" s="44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48"/>
      <c r="P234" s="448"/>
      <c r="Q234" s="448"/>
      <c r="R234" s="448"/>
      <c r="S234" s="448"/>
      <c r="T234" s="448"/>
      <c r="U234" s="44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51">
        <v>5.03</v>
      </c>
      <c r="E235" s="451"/>
      <c r="F235" s="451"/>
      <c r="G235" s="127"/>
      <c r="H235" s="44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48"/>
      <c r="P235" s="448"/>
      <c r="Q235" s="448"/>
      <c r="R235" s="448"/>
      <c r="S235" s="448"/>
      <c r="T235" s="448"/>
      <c r="U235" s="44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51">
        <v>5.03</v>
      </c>
      <c r="E236" s="451"/>
      <c r="F236" s="451"/>
      <c r="G236" s="127"/>
      <c r="H236" s="44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48"/>
      <c r="P236" s="448"/>
      <c r="Q236" s="448"/>
      <c r="R236" s="448"/>
      <c r="S236" s="448"/>
      <c r="T236" s="448"/>
      <c r="U236" s="44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51">
        <v>5.03</v>
      </c>
      <c r="E237" s="451"/>
      <c r="F237" s="451"/>
      <c r="G237" s="127"/>
      <c r="H237" s="44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48"/>
      <c r="P237" s="448"/>
      <c r="Q237" s="448"/>
      <c r="R237" s="448"/>
      <c r="S237" s="448"/>
      <c r="T237" s="448"/>
      <c r="U237" s="44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51">
        <v>5.03</v>
      </c>
      <c r="E238" s="451"/>
      <c r="F238" s="451"/>
      <c r="G238" s="127"/>
      <c r="H238" s="44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48"/>
      <c r="P238" s="448"/>
      <c r="Q238" s="448"/>
      <c r="R238" s="448"/>
      <c r="S238" s="448"/>
      <c r="T238" s="448"/>
      <c r="U238" s="44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51">
        <v>5</v>
      </c>
      <c r="E239" s="451"/>
      <c r="F239" s="451"/>
      <c r="G239" s="127"/>
      <c r="H239" s="44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48"/>
      <c r="P239" s="448"/>
      <c r="Q239" s="448"/>
      <c r="R239" s="448"/>
      <c r="S239" s="448"/>
      <c r="T239" s="448"/>
      <c r="U239" s="44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51">
        <v>5.03</v>
      </c>
      <c r="E240" s="451"/>
      <c r="F240" s="451"/>
      <c r="G240" s="127"/>
      <c r="H240" s="44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48"/>
      <c r="P240" s="448"/>
      <c r="Q240" s="448"/>
      <c r="R240" s="448"/>
      <c r="S240" s="448"/>
      <c r="T240" s="448"/>
      <c r="U240" s="44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51">
        <v>5.03</v>
      </c>
      <c r="E241" s="451"/>
      <c r="F241" s="451"/>
      <c r="G241" s="127"/>
      <c r="H241" s="44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48"/>
      <c r="P241" s="448"/>
      <c r="Q241" s="448"/>
      <c r="R241" s="448"/>
      <c r="S241" s="448"/>
      <c r="T241" s="448"/>
      <c r="U241" s="44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51"/>
      <c r="E242" s="451"/>
      <c r="F242" s="451"/>
      <c r="G242" s="127"/>
      <c r="H242" s="44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48"/>
      <c r="P242" s="448"/>
      <c r="Q242" s="448"/>
      <c r="R242" s="448"/>
      <c r="S242" s="448"/>
      <c r="T242" s="448"/>
      <c r="U242" s="44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51">
        <v>5.0599999999999996</v>
      </c>
      <c r="E243" s="451"/>
      <c r="F243" s="451"/>
      <c r="G243" s="127"/>
      <c r="H243" s="44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48"/>
      <c r="P243" s="448"/>
      <c r="Q243" s="448"/>
      <c r="R243" s="448"/>
      <c r="S243" s="448"/>
      <c r="T243" s="448"/>
      <c r="U243" s="44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51">
        <v>5.0599999999999996</v>
      </c>
      <c r="E244" s="451"/>
      <c r="F244" s="451"/>
      <c r="G244" s="127"/>
      <c r="H244" s="44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48"/>
      <c r="P244" s="448"/>
      <c r="Q244" s="448"/>
      <c r="R244" s="448"/>
      <c r="S244" s="448"/>
      <c r="T244" s="448"/>
      <c r="U244" s="44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51">
        <v>5.0599999999999996</v>
      </c>
      <c r="E245" s="451"/>
      <c r="F245" s="451"/>
      <c r="G245" s="127"/>
      <c r="H245" s="44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48"/>
      <c r="P245" s="448"/>
      <c r="Q245" s="448"/>
      <c r="R245" s="448"/>
      <c r="S245" s="448"/>
      <c r="T245" s="448"/>
      <c r="U245" s="44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51">
        <v>5.0599999999999996</v>
      </c>
      <c r="E246" s="451"/>
      <c r="F246" s="451"/>
      <c r="G246" s="127"/>
      <c r="H246" s="44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48"/>
      <c r="P246" s="448"/>
      <c r="Q246" s="448"/>
      <c r="R246" s="448"/>
      <c r="S246" s="448"/>
      <c r="T246" s="448"/>
      <c r="U246" s="44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51"/>
      <c r="E247" s="451"/>
      <c r="F247" s="451"/>
      <c r="G247" s="127"/>
      <c r="H247" s="44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48"/>
      <c r="P247" s="448"/>
      <c r="Q247" s="448"/>
      <c r="R247" s="448"/>
      <c r="S247" s="448"/>
      <c r="T247" s="448"/>
      <c r="U247" s="44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51"/>
      <c r="E248" s="451"/>
      <c r="F248" s="451"/>
      <c r="G248" s="127"/>
      <c r="H248" s="44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48"/>
      <c r="P248" s="448"/>
      <c r="Q248" s="448"/>
      <c r="R248" s="448"/>
      <c r="S248" s="448"/>
      <c r="T248" s="448"/>
      <c r="U248" s="44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51"/>
      <c r="E249" s="451"/>
      <c r="F249" s="451"/>
      <c r="G249" s="127"/>
      <c r="H249" s="44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48"/>
      <c r="P249" s="448"/>
      <c r="Q249" s="448"/>
      <c r="R249" s="448"/>
      <c r="S249" s="448"/>
      <c r="T249" s="448"/>
      <c r="U249" s="44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51"/>
      <c r="E250" s="451"/>
      <c r="F250" s="451"/>
      <c r="G250" s="127"/>
      <c r="H250" s="44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48"/>
      <c r="P250" s="448"/>
      <c r="Q250" s="448"/>
      <c r="R250" s="448"/>
      <c r="S250" s="448"/>
      <c r="T250" s="448"/>
      <c r="U250" s="44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51"/>
      <c r="E251" s="451"/>
      <c r="F251" s="451"/>
      <c r="G251" s="127"/>
      <c r="H251" s="44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48"/>
      <c r="P251" s="448"/>
      <c r="Q251" s="448"/>
      <c r="R251" s="448"/>
      <c r="S251" s="448"/>
      <c r="T251" s="448"/>
      <c r="U251" s="44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51"/>
      <c r="E252" s="451"/>
      <c r="F252" s="451"/>
      <c r="G252" s="127"/>
      <c r="H252" s="44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48"/>
      <c r="P252" s="448"/>
      <c r="Q252" s="448"/>
      <c r="R252" s="448"/>
      <c r="S252" s="448"/>
      <c r="T252" s="448"/>
      <c r="U252" s="44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51"/>
      <c r="E253" s="451"/>
      <c r="F253" s="451"/>
      <c r="G253" s="127"/>
      <c r="H253" s="44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48"/>
      <c r="P253" s="448"/>
      <c r="Q253" s="448"/>
      <c r="R253" s="448"/>
      <c r="S253" s="448"/>
      <c r="T253" s="448"/>
      <c r="U253" s="44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51"/>
      <c r="E254" s="451"/>
      <c r="F254" s="451"/>
      <c r="G254" s="127"/>
      <c r="H254" s="44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48"/>
      <c r="P254" s="448"/>
      <c r="Q254" s="448"/>
      <c r="R254" s="448"/>
      <c r="S254" s="448"/>
      <c r="T254" s="448"/>
      <c r="U254" s="44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51"/>
      <c r="E255" s="451"/>
      <c r="F255" s="451"/>
      <c r="G255" s="127"/>
      <c r="H255" s="44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48"/>
      <c r="P255" s="448"/>
      <c r="Q255" s="448"/>
      <c r="R255" s="448"/>
      <c r="S255" s="448"/>
      <c r="T255" s="448"/>
      <c r="U255" s="44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51"/>
      <c r="E256" s="451"/>
      <c r="F256" s="451"/>
      <c r="G256" s="127"/>
      <c r="H256" s="44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48"/>
      <c r="P256" s="448"/>
      <c r="Q256" s="448"/>
      <c r="R256" s="448"/>
      <c r="S256" s="448"/>
      <c r="T256" s="448"/>
      <c r="U256" s="44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9" t="s">
        <v>216</v>
      </c>
      <c r="B257" s="619"/>
      <c r="C257" s="44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39" t="s">
        <v>217</v>
      </c>
      <c r="C258" s="125" t="s">
        <v>179</v>
      </c>
      <c r="D258" s="451">
        <v>5.03</v>
      </c>
      <c r="E258" s="451"/>
      <c r="F258" s="451"/>
      <c r="G258" s="127"/>
      <c r="H258" s="44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48"/>
      <c r="P258" s="448"/>
      <c r="Q258" s="448"/>
      <c r="R258" s="448"/>
      <c r="S258" s="448"/>
      <c r="T258" s="448"/>
      <c r="U258" s="44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39" t="s">
        <v>217</v>
      </c>
      <c r="C259" s="125" t="s">
        <v>186</v>
      </c>
      <c r="D259" s="451">
        <v>5.03</v>
      </c>
      <c r="E259" s="451"/>
      <c r="F259" s="451"/>
      <c r="G259" s="127"/>
      <c r="H259" s="44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48"/>
      <c r="P259" s="448"/>
      <c r="Q259" s="448"/>
      <c r="R259" s="448"/>
      <c r="S259" s="448"/>
      <c r="T259" s="448"/>
      <c r="U259" s="44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39" t="s">
        <v>217</v>
      </c>
      <c r="C260" s="125" t="s">
        <v>204</v>
      </c>
      <c r="D260" s="451">
        <v>5.03</v>
      </c>
      <c r="E260" s="451"/>
      <c r="F260" s="451"/>
      <c r="G260" s="127"/>
      <c r="H260" s="44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48"/>
      <c r="P260" s="448"/>
      <c r="Q260" s="448"/>
      <c r="R260" s="448"/>
      <c r="S260" s="448"/>
      <c r="T260" s="448"/>
      <c r="U260" s="44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51">
        <v>5.03</v>
      </c>
      <c r="E261" s="451"/>
      <c r="F261" s="451"/>
      <c r="G261" s="127"/>
      <c r="H261" s="44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48"/>
      <c r="P261" s="448"/>
      <c r="Q261" s="448"/>
      <c r="R261" s="448"/>
      <c r="S261" s="448"/>
      <c r="T261" s="448"/>
      <c r="U261" s="44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51">
        <v>5.03</v>
      </c>
      <c r="E262" s="451"/>
      <c r="F262" s="451"/>
      <c r="G262" s="127"/>
      <c r="H262" s="44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48"/>
      <c r="P262" s="448"/>
      <c r="Q262" s="448"/>
      <c r="R262" s="448"/>
      <c r="S262" s="448"/>
      <c r="T262" s="448"/>
      <c r="U262" s="44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51">
        <v>5.03</v>
      </c>
      <c r="E263" s="451"/>
      <c r="F263" s="451"/>
      <c r="G263" s="127"/>
      <c r="H263" s="44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48"/>
      <c r="P263" s="448"/>
      <c r="Q263" s="448"/>
      <c r="R263" s="448"/>
      <c r="S263" s="448"/>
      <c r="T263" s="448"/>
      <c r="U263" s="44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51">
        <v>5.03</v>
      </c>
      <c r="E264" s="451"/>
      <c r="F264" s="451"/>
      <c r="G264" s="127"/>
      <c r="H264" s="44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48"/>
      <c r="P264" s="448"/>
      <c r="Q264" s="448"/>
      <c r="R264" s="448"/>
      <c r="S264" s="448"/>
      <c r="T264" s="448"/>
      <c r="U264" s="44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51">
        <v>5.03</v>
      </c>
      <c r="E265" s="451"/>
      <c r="F265" s="451"/>
      <c r="G265" s="127"/>
      <c r="H265" s="44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48"/>
      <c r="P265" s="448"/>
      <c r="Q265" s="448"/>
      <c r="R265" s="448"/>
      <c r="S265" s="448"/>
      <c r="T265" s="448"/>
      <c r="U265" s="44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51">
        <v>5.03</v>
      </c>
      <c r="E266" s="451"/>
      <c r="F266" s="451"/>
      <c r="G266" s="146"/>
      <c r="H266" s="44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48"/>
      <c r="P266" s="448"/>
      <c r="Q266" s="448"/>
      <c r="R266" s="448"/>
      <c r="S266" s="448"/>
      <c r="T266" s="448"/>
      <c r="U266" s="44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51">
        <v>5.03</v>
      </c>
      <c r="E267" s="451"/>
      <c r="F267" s="451"/>
      <c r="G267" s="127"/>
      <c r="H267" s="44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48"/>
      <c r="P267" s="448"/>
      <c r="Q267" s="448"/>
      <c r="R267" s="448"/>
      <c r="S267" s="448"/>
      <c r="T267" s="448"/>
      <c r="U267" s="44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51">
        <v>5.03</v>
      </c>
      <c r="E268" s="451"/>
      <c r="F268" s="451"/>
      <c r="G268" s="127"/>
      <c r="H268" s="44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48"/>
      <c r="P268" s="448"/>
      <c r="Q268" s="448"/>
      <c r="R268" s="448"/>
      <c r="S268" s="448"/>
      <c r="T268" s="448"/>
      <c r="U268" s="44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51">
        <v>5.03</v>
      </c>
      <c r="E269" s="451"/>
      <c r="F269" s="451"/>
      <c r="G269" s="127"/>
      <c r="H269" s="44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48"/>
      <c r="P269" s="448"/>
      <c r="Q269" s="448"/>
      <c r="R269" s="448"/>
      <c r="S269" s="448"/>
      <c r="T269" s="448"/>
      <c r="U269" s="44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51">
        <v>5.03</v>
      </c>
      <c r="E270" s="451"/>
      <c r="F270" s="451"/>
      <c r="G270" s="127"/>
      <c r="H270" s="44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48"/>
      <c r="P270" s="448"/>
      <c r="Q270" s="448"/>
      <c r="R270" s="448"/>
      <c r="S270" s="448"/>
      <c r="T270" s="448"/>
      <c r="U270" s="44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51">
        <v>5.03</v>
      </c>
      <c r="E271" s="451"/>
      <c r="F271" s="451"/>
      <c r="G271" s="127"/>
      <c r="H271" s="44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48"/>
      <c r="P271" s="448"/>
      <c r="Q271" s="448"/>
      <c r="R271" s="448"/>
      <c r="S271" s="448"/>
      <c r="T271" s="448"/>
      <c r="U271" s="44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51">
        <v>5.03</v>
      </c>
      <c r="E272" s="451"/>
      <c r="F272" s="451"/>
      <c r="G272" s="127"/>
      <c r="H272" s="44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48"/>
      <c r="P272" s="448"/>
      <c r="Q272" s="448"/>
      <c r="R272" s="448"/>
      <c r="S272" s="448"/>
      <c r="T272" s="448"/>
      <c r="U272" s="44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51">
        <v>5.03</v>
      </c>
      <c r="E273" s="451"/>
      <c r="F273" s="451"/>
      <c r="G273" s="127"/>
      <c r="H273" s="44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48"/>
      <c r="P273" s="448"/>
      <c r="Q273" s="448"/>
      <c r="R273" s="448"/>
      <c r="S273" s="448"/>
      <c r="T273" s="448"/>
      <c r="U273" s="44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39" t="s">
        <v>222</v>
      </c>
      <c r="C274" s="125" t="s">
        <v>181</v>
      </c>
      <c r="D274" s="451">
        <v>9.36</v>
      </c>
      <c r="E274" s="451"/>
      <c r="F274" s="451"/>
      <c r="G274" s="127"/>
      <c r="H274" s="44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48"/>
      <c r="P274" s="448"/>
      <c r="Q274" s="448"/>
      <c r="R274" s="448"/>
      <c r="S274" s="448"/>
      <c r="T274" s="448"/>
      <c r="U274" s="44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39" t="s">
        <v>222</v>
      </c>
      <c r="C275" s="125" t="s">
        <v>179</v>
      </c>
      <c r="D275" s="451">
        <v>9.36</v>
      </c>
      <c r="E275" s="451"/>
      <c r="F275" s="451"/>
      <c r="G275" s="127"/>
      <c r="H275" s="44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48"/>
      <c r="P275" s="448"/>
      <c r="Q275" s="448"/>
      <c r="R275" s="448"/>
      <c r="S275" s="448"/>
      <c r="T275" s="448"/>
      <c r="U275" s="44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39" t="s">
        <v>222</v>
      </c>
      <c r="C276" s="125" t="s">
        <v>221</v>
      </c>
      <c r="D276" s="451">
        <v>9.36</v>
      </c>
      <c r="E276" s="451"/>
      <c r="F276" s="451"/>
      <c r="G276" s="127"/>
      <c r="H276" s="44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48"/>
      <c r="P276" s="448"/>
      <c r="Q276" s="448"/>
      <c r="R276" s="448"/>
      <c r="S276" s="448"/>
      <c r="T276" s="448"/>
      <c r="U276" s="44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39" t="s">
        <v>222</v>
      </c>
      <c r="C277" s="125" t="s">
        <v>186</v>
      </c>
      <c r="D277" s="451">
        <v>9.36</v>
      </c>
      <c r="E277" s="451"/>
      <c r="F277" s="451"/>
      <c r="G277" s="127"/>
      <c r="H277" s="44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48"/>
      <c r="P277" s="448"/>
      <c r="Q277" s="448"/>
      <c r="R277" s="448"/>
      <c r="S277" s="448"/>
      <c r="T277" s="448"/>
      <c r="U277" s="44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39" t="s">
        <v>393</v>
      </c>
      <c r="C278" s="177" t="s">
        <v>395</v>
      </c>
      <c r="D278" s="451">
        <v>5</v>
      </c>
      <c r="E278" s="451"/>
      <c r="F278" s="451"/>
      <c r="G278" s="127"/>
      <c r="H278" s="44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48"/>
      <c r="P278" s="448"/>
      <c r="Q278" s="448"/>
      <c r="R278" s="448"/>
      <c r="S278" s="448"/>
      <c r="T278" s="448"/>
      <c r="U278" s="44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39" t="s">
        <v>393</v>
      </c>
      <c r="C279" s="177" t="s">
        <v>402</v>
      </c>
      <c r="D279" s="451">
        <v>5</v>
      </c>
      <c r="E279" s="451"/>
      <c r="F279" s="451"/>
      <c r="G279" s="127"/>
      <c r="H279" s="44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48"/>
      <c r="P279" s="448"/>
      <c r="Q279" s="448"/>
      <c r="R279" s="448"/>
      <c r="S279" s="448"/>
      <c r="T279" s="448"/>
      <c r="U279" s="44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39" t="s">
        <v>404</v>
      </c>
      <c r="C280" s="177" t="s">
        <v>405</v>
      </c>
      <c r="D280" s="451">
        <v>5</v>
      </c>
      <c r="E280" s="451"/>
      <c r="F280" s="451"/>
      <c r="G280" s="127"/>
      <c r="H280" s="44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48"/>
      <c r="P280" s="448"/>
      <c r="Q280" s="448"/>
      <c r="R280" s="448"/>
      <c r="S280" s="448"/>
      <c r="T280" s="448"/>
      <c r="U280" s="44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39" t="s">
        <v>342</v>
      </c>
      <c r="C281" s="177" t="s">
        <v>372</v>
      </c>
      <c r="D281" s="451">
        <v>5</v>
      </c>
      <c r="E281" s="451"/>
      <c r="F281" s="451"/>
      <c r="G281" s="127"/>
      <c r="H281" s="44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48"/>
      <c r="P281" s="448"/>
      <c r="Q281" s="448"/>
      <c r="R281" s="448"/>
      <c r="S281" s="448"/>
      <c r="T281" s="448"/>
      <c r="U281" s="44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39" t="s">
        <v>343</v>
      </c>
      <c r="C282" s="125" t="s">
        <v>345</v>
      </c>
      <c r="D282" s="451">
        <v>5</v>
      </c>
      <c r="E282" s="451"/>
      <c r="F282" s="451"/>
      <c r="G282" s="127"/>
      <c r="H282" s="44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48"/>
      <c r="P282" s="448"/>
      <c r="Q282" s="448"/>
      <c r="R282" s="448"/>
      <c r="S282" s="448"/>
      <c r="T282" s="448"/>
      <c r="U282" s="44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39" t="s">
        <v>343</v>
      </c>
      <c r="C283" s="125" t="s">
        <v>347</v>
      </c>
      <c r="D283" s="451">
        <v>5</v>
      </c>
      <c r="E283" s="451"/>
      <c r="F283" s="451"/>
      <c r="G283" s="127"/>
      <c r="H283" s="44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48"/>
      <c r="P283" s="448"/>
      <c r="Q283" s="448"/>
      <c r="R283" s="448"/>
      <c r="S283" s="448"/>
      <c r="T283" s="448"/>
      <c r="U283" s="44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51">
        <v>5.0599999999999996</v>
      </c>
      <c r="E284" s="451"/>
      <c r="F284" s="451"/>
      <c r="G284" s="127"/>
      <c r="H284" s="44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48"/>
      <c r="P284" s="448"/>
      <c r="Q284" s="448"/>
      <c r="R284" s="448"/>
      <c r="S284" s="448"/>
      <c r="T284" s="448"/>
      <c r="U284" s="44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51">
        <v>5.0599999999999996</v>
      </c>
      <c r="E285" s="451"/>
      <c r="F285" s="451"/>
      <c r="G285" s="127"/>
      <c r="H285" s="44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48"/>
      <c r="P285" s="448"/>
      <c r="Q285" s="448"/>
      <c r="R285" s="448"/>
      <c r="S285" s="448"/>
      <c r="T285" s="448"/>
      <c r="U285" s="44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51">
        <v>5.03</v>
      </c>
      <c r="E286" s="451"/>
      <c r="F286" s="451"/>
      <c r="G286" s="127"/>
      <c r="H286" s="44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48"/>
      <c r="P286" s="448"/>
      <c r="Q286" s="448"/>
      <c r="R286" s="448"/>
      <c r="S286" s="448"/>
      <c r="T286" s="448"/>
      <c r="U286" s="44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51">
        <v>5.03</v>
      </c>
      <c r="E287" s="451"/>
      <c r="F287" s="451"/>
      <c r="G287" s="127"/>
      <c r="H287" s="44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48"/>
      <c r="P287" s="448"/>
      <c r="Q287" s="448"/>
      <c r="R287" s="448"/>
      <c r="S287" s="448"/>
      <c r="T287" s="448"/>
      <c r="U287" s="44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51">
        <v>5.03</v>
      </c>
      <c r="E288" s="451"/>
      <c r="F288" s="451"/>
      <c r="G288" s="127"/>
      <c r="H288" s="44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48"/>
      <c r="P288" s="448"/>
      <c r="Q288" s="448"/>
      <c r="R288" s="448"/>
      <c r="S288" s="448"/>
      <c r="T288" s="448"/>
      <c r="U288" s="44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51">
        <v>5.07</v>
      </c>
      <c r="E289" s="451"/>
      <c r="F289" s="451"/>
      <c r="G289" s="127"/>
      <c r="H289" s="44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48"/>
      <c r="P289" s="448"/>
      <c r="Q289" s="448"/>
      <c r="R289" s="448"/>
      <c r="S289" s="448"/>
      <c r="T289" s="448"/>
      <c r="U289" s="44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51">
        <v>5.07</v>
      </c>
      <c r="E290" s="451"/>
      <c r="F290" s="451"/>
      <c r="G290" s="127"/>
      <c r="H290" s="44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48"/>
      <c r="P290" s="448"/>
      <c r="Q290" s="448"/>
      <c r="R290" s="448"/>
      <c r="S290" s="448"/>
      <c r="T290" s="448"/>
      <c r="U290" s="44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51">
        <v>5.0599999999999996</v>
      </c>
      <c r="E291" s="451"/>
      <c r="F291" s="452"/>
      <c r="G291" s="127"/>
      <c r="H291" s="440">
        <f>D291*G291</f>
        <v>0</v>
      </c>
      <c r="I291" s="128"/>
      <c r="J291" s="129" t="str">
        <f t="array" ref="J291">IF(ISERROR(G291/I291),"",G291/I291)</f>
        <v/>
      </c>
      <c r="K291" s="44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48"/>
      <c r="P291" s="448"/>
      <c r="Q291" s="448"/>
      <c r="R291" s="448"/>
      <c r="S291" s="448"/>
      <c r="T291" s="448"/>
      <c r="U291" s="44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11" t="s">
        <v>224</v>
      </c>
      <c r="B292" s="612"/>
      <c r="C292" s="44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51">
        <v>5.03</v>
      </c>
      <c r="E293" s="451"/>
      <c r="F293" s="451"/>
      <c r="G293" s="146"/>
      <c r="H293" s="44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48"/>
      <c r="P293" s="448"/>
      <c r="Q293" s="448"/>
      <c r="R293" s="448"/>
      <c r="S293" s="448"/>
      <c r="T293" s="448"/>
      <c r="U293" s="44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51">
        <v>5.03</v>
      </c>
      <c r="E294" s="451"/>
      <c r="F294" s="451"/>
      <c r="G294" s="127"/>
      <c r="H294" s="44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48"/>
      <c r="P294" s="448"/>
      <c r="Q294" s="448"/>
      <c r="R294" s="448"/>
      <c r="S294" s="448"/>
      <c r="T294" s="448"/>
      <c r="U294" s="44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51">
        <v>5.04</v>
      </c>
      <c r="E295" s="451"/>
      <c r="F295" s="451"/>
      <c r="G295" s="127"/>
      <c r="H295" s="44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48"/>
      <c r="P295" s="448"/>
      <c r="Q295" s="448"/>
      <c r="R295" s="448"/>
      <c r="S295" s="448"/>
      <c r="T295" s="448"/>
      <c r="U295" s="44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51">
        <v>5.03</v>
      </c>
      <c r="E296" s="451"/>
      <c r="F296" s="451"/>
      <c r="G296" s="127"/>
      <c r="H296" s="44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48"/>
      <c r="P296" s="448"/>
      <c r="Q296" s="448"/>
      <c r="R296" s="448"/>
      <c r="S296" s="448"/>
      <c r="T296" s="448"/>
      <c r="U296" s="44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45" t="s">
        <v>203</v>
      </c>
      <c r="D297" s="451">
        <v>5.03</v>
      </c>
      <c r="E297" s="451"/>
      <c r="F297" s="451"/>
      <c r="G297" s="146"/>
      <c r="H297" s="44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48"/>
      <c r="P297" s="448"/>
      <c r="Q297" s="448"/>
      <c r="R297" s="448"/>
      <c r="S297" s="448"/>
      <c r="T297" s="448"/>
      <c r="U297" s="44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51">
        <v>5.03</v>
      </c>
      <c r="E298" s="451"/>
      <c r="F298" s="451"/>
      <c r="G298" s="127"/>
      <c r="H298" s="44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48"/>
      <c r="P298" s="448"/>
      <c r="Q298" s="448"/>
      <c r="R298" s="448"/>
      <c r="S298" s="448"/>
      <c r="T298" s="448"/>
      <c r="U298" s="44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51">
        <v>5.03</v>
      </c>
      <c r="E299" s="451"/>
      <c r="F299" s="451"/>
      <c r="G299" s="127"/>
      <c r="H299" s="44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48"/>
      <c r="P299" s="448"/>
      <c r="Q299" s="448"/>
      <c r="R299" s="448"/>
      <c r="S299" s="448"/>
      <c r="T299" s="448"/>
      <c r="U299" s="44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45" t="s">
        <v>228</v>
      </c>
      <c r="D300" s="451">
        <v>5.03</v>
      </c>
      <c r="E300" s="451"/>
      <c r="F300" s="451"/>
      <c r="G300" s="127"/>
      <c r="H300" s="44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48"/>
      <c r="P300" s="448"/>
      <c r="Q300" s="448"/>
      <c r="R300" s="448"/>
      <c r="S300" s="448"/>
      <c r="T300" s="448"/>
      <c r="U300" s="44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45" t="s">
        <v>212</v>
      </c>
      <c r="D301" s="451">
        <v>5.03</v>
      </c>
      <c r="E301" s="451"/>
      <c r="F301" s="451"/>
      <c r="G301" s="127"/>
      <c r="H301" s="44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48"/>
      <c r="P301" s="448"/>
      <c r="Q301" s="448"/>
      <c r="R301" s="448"/>
      <c r="S301" s="448"/>
      <c r="T301" s="448"/>
      <c r="U301" s="44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45" t="s">
        <v>203</v>
      </c>
      <c r="D302" s="451">
        <v>5.03</v>
      </c>
      <c r="E302" s="451"/>
      <c r="F302" s="451"/>
      <c r="G302" s="127"/>
      <c r="H302" s="44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48"/>
      <c r="P302" s="448"/>
      <c r="Q302" s="448"/>
      <c r="R302" s="448"/>
      <c r="S302" s="448"/>
      <c r="T302" s="448"/>
      <c r="U302" s="44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45" t="s">
        <v>186</v>
      </c>
      <c r="D303" s="451">
        <v>5.03</v>
      </c>
      <c r="E303" s="451"/>
      <c r="F303" s="451"/>
      <c r="G303" s="127"/>
      <c r="H303" s="44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48"/>
      <c r="P303" s="448"/>
      <c r="Q303" s="448"/>
      <c r="R303" s="448"/>
      <c r="S303" s="448"/>
      <c r="T303" s="448"/>
      <c r="U303" s="44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45" t="s">
        <v>228</v>
      </c>
      <c r="D304" s="451">
        <v>5.03</v>
      </c>
      <c r="E304" s="451"/>
      <c r="F304" s="451"/>
      <c r="G304" s="127"/>
      <c r="H304" s="44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48"/>
      <c r="P304" s="448"/>
      <c r="Q304" s="448"/>
      <c r="R304" s="448"/>
      <c r="S304" s="448"/>
      <c r="T304" s="448"/>
      <c r="U304" s="44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45" t="s">
        <v>199</v>
      </c>
      <c r="D305" s="451">
        <v>5.03</v>
      </c>
      <c r="E305" s="451"/>
      <c r="F305" s="451"/>
      <c r="G305" s="127"/>
      <c r="H305" s="44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48"/>
      <c r="P305" s="448"/>
      <c r="Q305" s="448"/>
      <c r="R305" s="448"/>
      <c r="S305" s="448"/>
      <c r="T305" s="448"/>
      <c r="U305" s="44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51">
        <v>5.0599999999999996</v>
      </c>
      <c r="E306" s="451"/>
      <c r="F306" s="451"/>
      <c r="G306" s="127"/>
      <c r="H306" s="44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48"/>
      <c r="P306" s="448"/>
      <c r="Q306" s="448"/>
      <c r="R306" s="448"/>
      <c r="S306" s="448"/>
      <c r="T306" s="448"/>
      <c r="U306" s="44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51">
        <v>5.0599999999999996</v>
      </c>
      <c r="E307" s="451"/>
      <c r="F307" s="451"/>
      <c r="G307" s="127"/>
      <c r="H307" s="44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48"/>
      <c r="P307" s="448"/>
      <c r="Q307" s="448"/>
      <c r="R307" s="448"/>
      <c r="S307" s="448"/>
      <c r="T307" s="448"/>
      <c r="U307" s="44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11" t="s">
        <v>231</v>
      </c>
      <c r="B308" s="612"/>
      <c r="C308" s="44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51">
        <v>5.04</v>
      </c>
      <c r="E309" s="451"/>
      <c r="F309" s="451"/>
      <c r="G309" s="127"/>
      <c r="H309" s="44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48"/>
      <c r="P309" s="448"/>
      <c r="Q309" s="448"/>
      <c r="R309" s="448"/>
      <c r="S309" s="448"/>
      <c r="T309" s="448"/>
      <c r="U309" s="44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51">
        <v>5.04</v>
      </c>
      <c r="E310" s="451"/>
      <c r="F310" s="451"/>
      <c r="G310" s="127"/>
      <c r="H310" s="44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48"/>
      <c r="P310" s="448"/>
      <c r="Q310" s="448"/>
      <c r="R310" s="448"/>
      <c r="S310" s="448"/>
      <c r="T310" s="448"/>
      <c r="U310" s="44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51">
        <v>5.04</v>
      </c>
      <c r="E311" s="451"/>
      <c r="F311" s="451"/>
      <c r="G311" s="127"/>
      <c r="H311" s="44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48"/>
      <c r="P311" s="448"/>
      <c r="Q311" s="448"/>
      <c r="R311" s="448"/>
      <c r="S311" s="448"/>
      <c r="T311" s="448"/>
      <c r="U311" s="44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51">
        <v>5.04</v>
      </c>
      <c r="E312" s="451"/>
      <c r="F312" s="451"/>
      <c r="G312" s="127"/>
      <c r="H312" s="44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48"/>
      <c r="P312" s="448"/>
      <c r="Q312" s="448"/>
      <c r="R312" s="448"/>
      <c r="S312" s="448"/>
      <c r="T312" s="448"/>
      <c r="U312" s="44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51">
        <v>5.04</v>
      </c>
      <c r="E313" s="451"/>
      <c r="F313" s="451"/>
      <c r="G313" s="127"/>
      <c r="H313" s="44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48"/>
      <c r="P313" s="448"/>
      <c r="Q313" s="448"/>
      <c r="R313" s="448"/>
      <c r="S313" s="448"/>
      <c r="T313" s="448"/>
      <c r="U313" s="44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51">
        <v>5.03</v>
      </c>
      <c r="E314" s="451"/>
      <c r="F314" s="451"/>
      <c r="G314" s="127"/>
      <c r="H314" s="44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48"/>
      <c r="P314" s="448"/>
      <c r="Q314" s="448"/>
      <c r="R314" s="448"/>
      <c r="S314" s="448"/>
      <c r="T314" s="448"/>
      <c r="U314" s="44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51">
        <v>5.03</v>
      </c>
      <c r="E315" s="451"/>
      <c r="F315" s="451"/>
      <c r="G315" s="127"/>
      <c r="H315" s="44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48"/>
      <c r="P315" s="448"/>
      <c r="Q315" s="448"/>
      <c r="R315" s="448"/>
      <c r="S315" s="448"/>
      <c r="T315" s="448"/>
      <c r="U315" s="44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51">
        <v>5.03</v>
      </c>
      <c r="E316" s="451"/>
      <c r="F316" s="451"/>
      <c r="G316" s="127"/>
      <c r="H316" s="44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48"/>
      <c r="P316" s="448"/>
      <c r="Q316" s="448"/>
      <c r="R316" s="448"/>
      <c r="S316" s="448"/>
      <c r="T316" s="448"/>
      <c r="U316" s="44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51">
        <v>5.03</v>
      </c>
      <c r="E317" s="451"/>
      <c r="F317" s="451"/>
      <c r="G317" s="127"/>
      <c r="H317" s="440">
        <f t="shared" si="75"/>
        <v>0</v>
      </c>
      <c r="I317" s="128"/>
      <c r="J317" s="129"/>
      <c r="K317" s="130"/>
      <c r="L317" s="128"/>
      <c r="M317" s="108"/>
      <c r="N317" s="129"/>
      <c r="O317" s="448"/>
      <c r="P317" s="448"/>
      <c r="Q317" s="448"/>
      <c r="R317" s="448"/>
      <c r="S317" s="448"/>
      <c r="T317" s="448"/>
      <c r="U317" s="44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51">
        <v>5.04</v>
      </c>
      <c r="E318" s="451"/>
      <c r="F318" s="451"/>
      <c r="G318" s="127"/>
      <c r="H318" s="44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48"/>
      <c r="P318" s="448"/>
      <c r="Q318" s="448"/>
      <c r="R318" s="448"/>
      <c r="S318" s="448"/>
      <c r="T318" s="448"/>
      <c r="U318" s="44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11" t="s">
        <v>234</v>
      </c>
      <c r="B319" s="612"/>
      <c r="C319" s="44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46"/>
      <c r="D320" s="451">
        <v>3.65</v>
      </c>
      <c r="E320" s="451"/>
      <c r="F320" s="452"/>
      <c r="G320" s="127"/>
      <c r="H320" s="440">
        <f t="shared" ref="H320:H329" si="83">D320*G320</f>
        <v>0</v>
      </c>
      <c r="I320" s="128"/>
      <c r="J320" s="129" t="str">
        <f t="array" ref="J320">IF(ISERROR(G320/I320),"",G320/I320)</f>
        <v/>
      </c>
      <c r="K320" s="44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48"/>
      <c r="P320" s="448"/>
      <c r="Q320" s="448"/>
      <c r="R320" s="448"/>
      <c r="S320" s="448"/>
      <c r="T320" s="448"/>
      <c r="U320" s="44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46"/>
      <c r="D321" s="451">
        <v>6.58</v>
      </c>
      <c r="E321" s="451"/>
      <c r="F321" s="451"/>
      <c r="G321" s="127"/>
      <c r="H321" s="44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48"/>
      <c r="P321" s="448"/>
      <c r="Q321" s="448"/>
      <c r="R321" s="448"/>
      <c r="S321" s="448"/>
      <c r="T321" s="448"/>
      <c r="U321" s="44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46"/>
      <c r="D322" s="451">
        <v>7.8</v>
      </c>
      <c r="E322" s="451"/>
      <c r="F322" s="451"/>
      <c r="G322" s="127"/>
      <c r="H322" s="44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48"/>
      <c r="P322" s="448"/>
      <c r="Q322" s="448"/>
      <c r="R322" s="448"/>
      <c r="S322" s="448"/>
      <c r="T322" s="448"/>
      <c r="U322" s="44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46"/>
      <c r="D323" s="451">
        <v>4.4000000000000004</v>
      </c>
      <c r="E323" s="451"/>
      <c r="F323" s="451"/>
      <c r="G323" s="127"/>
      <c r="H323" s="44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48"/>
      <c r="P323" s="448"/>
      <c r="Q323" s="448"/>
      <c r="R323" s="448"/>
      <c r="S323" s="448"/>
      <c r="T323" s="448"/>
      <c r="U323" s="44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46"/>
      <c r="D324" s="451"/>
      <c r="E324" s="451"/>
      <c r="F324" s="451"/>
      <c r="G324" s="127"/>
      <c r="H324" s="44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48"/>
      <c r="P324" s="448"/>
      <c r="Q324" s="448"/>
      <c r="R324" s="448"/>
      <c r="S324" s="448"/>
      <c r="T324" s="448"/>
      <c r="U324" s="44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46" t="s">
        <v>239</v>
      </c>
      <c r="C325" s="446" t="s">
        <v>179</v>
      </c>
      <c r="D325" s="451">
        <v>6.04</v>
      </c>
      <c r="E325" s="451"/>
      <c r="F325" s="451"/>
      <c r="G325" s="127"/>
      <c r="H325" s="44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48"/>
      <c r="P325" s="448"/>
      <c r="Q325" s="448"/>
      <c r="R325" s="448"/>
      <c r="S325" s="448"/>
      <c r="T325" s="448"/>
      <c r="U325" s="44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46" t="s">
        <v>239</v>
      </c>
      <c r="C326" s="446" t="s">
        <v>186</v>
      </c>
      <c r="D326" s="451">
        <v>6.04</v>
      </c>
      <c r="E326" s="451"/>
      <c r="F326" s="451"/>
      <c r="G326" s="127"/>
      <c r="H326" s="44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48"/>
      <c r="P326" s="448"/>
      <c r="Q326" s="448"/>
      <c r="R326" s="448"/>
      <c r="S326" s="448"/>
      <c r="T326" s="448"/>
      <c r="U326" s="44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46" t="s">
        <v>440</v>
      </c>
      <c r="C327" s="446" t="s">
        <v>179</v>
      </c>
      <c r="D327" s="451">
        <v>6</v>
      </c>
      <c r="E327" s="451"/>
      <c r="F327" s="451"/>
      <c r="G327" s="127"/>
      <c r="H327" s="440">
        <f t="shared" si="83"/>
        <v>0</v>
      </c>
      <c r="I327" s="128"/>
      <c r="J327" s="129"/>
      <c r="K327" s="130"/>
      <c r="L327" s="128"/>
      <c r="M327" s="108"/>
      <c r="N327" s="129"/>
      <c r="O327" s="448"/>
      <c r="P327" s="448"/>
      <c r="Q327" s="448"/>
      <c r="R327" s="448"/>
      <c r="S327" s="448"/>
      <c r="T327" s="448"/>
      <c r="U327" s="44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46" t="s">
        <v>440</v>
      </c>
      <c r="C328" s="446" t="s">
        <v>60</v>
      </c>
      <c r="D328" s="451">
        <v>6</v>
      </c>
      <c r="E328" s="451"/>
      <c r="F328" s="451"/>
      <c r="G328" s="127"/>
      <c r="H328" s="44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48"/>
      <c r="P328" s="448"/>
      <c r="Q328" s="448"/>
      <c r="R328" s="448"/>
      <c r="S328" s="448"/>
      <c r="T328" s="448"/>
      <c r="U328" s="44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39" t="s">
        <v>240</v>
      </c>
      <c r="C329" s="125"/>
      <c r="D329" s="451">
        <v>7.3</v>
      </c>
      <c r="E329" s="451"/>
      <c r="F329" s="451"/>
      <c r="G329" s="127"/>
      <c r="H329" s="440">
        <f t="shared" si="83"/>
        <v>0</v>
      </c>
      <c r="I329" s="128"/>
      <c r="J329" s="129"/>
      <c r="K329" s="130"/>
      <c r="L329" s="128"/>
      <c r="M329" s="108"/>
      <c r="N329" s="129"/>
      <c r="O329" s="448"/>
      <c r="P329" s="448"/>
      <c r="Q329" s="448"/>
      <c r="R329" s="448"/>
      <c r="S329" s="448"/>
      <c r="T329" s="448"/>
      <c r="U329" s="44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39" t="s">
        <v>241</v>
      </c>
      <c r="C330" s="125"/>
      <c r="D330" s="451">
        <f>78*120/1000</f>
        <v>9.36</v>
      </c>
      <c r="E330" s="451"/>
      <c r="F330" s="451"/>
      <c r="G330" s="127"/>
      <c r="H330" s="44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48"/>
      <c r="P330" s="448"/>
      <c r="Q330" s="448"/>
      <c r="R330" s="448"/>
      <c r="S330" s="448"/>
      <c r="T330" s="448"/>
      <c r="U330" s="44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39" t="s">
        <v>242</v>
      </c>
      <c r="C331" s="125"/>
      <c r="D331" s="451">
        <v>4.5</v>
      </c>
      <c r="E331" s="451"/>
      <c r="F331" s="451"/>
      <c r="G331" s="127"/>
      <c r="H331" s="44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48"/>
      <c r="P331" s="448"/>
      <c r="Q331" s="448"/>
      <c r="R331" s="448"/>
      <c r="S331" s="448"/>
      <c r="T331" s="448"/>
      <c r="U331" s="44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39" t="s">
        <v>243</v>
      </c>
      <c r="C332" s="125"/>
      <c r="D332" s="451">
        <v>4.5</v>
      </c>
      <c r="E332" s="451"/>
      <c r="F332" s="451"/>
      <c r="G332" s="127"/>
      <c r="H332" s="44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48"/>
      <c r="P332" s="448"/>
      <c r="Q332" s="448"/>
      <c r="R332" s="448"/>
      <c r="S332" s="448"/>
      <c r="T332" s="448"/>
      <c r="U332" s="44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51">
        <v>4.5</v>
      </c>
      <c r="E333" s="451"/>
      <c r="F333" s="451"/>
      <c r="G333" s="127"/>
      <c r="H333" s="44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48"/>
      <c r="P333" s="448"/>
      <c r="Q333" s="448"/>
      <c r="R333" s="448"/>
      <c r="S333" s="448"/>
      <c r="T333" s="448"/>
      <c r="U333" s="44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11" t="s">
        <v>244</v>
      </c>
      <c r="B334" s="612"/>
      <c r="C334" s="44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13" t="s">
        <v>246</v>
      </c>
      <c r="B335" s="614"/>
      <c r="C335" s="614"/>
      <c r="D335" s="614"/>
      <c r="E335" s="614"/>
      <c r="F335" s="61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16" t="s">
        <v>471</v>
      </c>
      <c r="B336" s="442" t="s">
        <v>247</v>
      </c>
      <c r="C336" s="599" t="s">
        <v>248</v>
      </c>
      <c r="D336" s="600"/>
      <c r="E336" s="670" t="s">
        <v>249</v>
      </c>
      <c r="F336" s="670"/>
      <c r="G336" s="577" t="s">
        <v>250</v>
      </c>
      <c r="H336" s="577"/>
      <c r="I336" s="607" t="s">
        <v>251</v>
      </c>
      <c r="J336" s="607"/>
      <c r="K336" s="607" t="s">
        <v>252</v>
      </c>
      <c r="L336" s="607"/>
      <c r="M336" s="607" t="s">
        <v>253</v>
      </c>
      <c r="N336" s="607"/>
      <c r="O336" s="607" t="s">
        <v>254</v>
      </c>
      <c r="P336" s="577" t="s">
        <v>255</v>
      </c>
      <c r="Q336" s="577"/>
      <c r="R336" s="577" t="s">
        <v>252</v>
      </c>
      <c r="S336" s="577"/>
      <c r="T336" s="577" t="s">
        <v>256</v>
      </c>
      <c r="U336" s="577"/>
      <c r="V336" s="577" t="s">
        <v>257</v>
      </c>
      <c r="W336" s="577"/>
      <c r="X336" s="577" t="s">
        <v>252</v>
      </c>
      <c r="Y336" s="577"/>
      <c r="Z336" s="577" t="s">
        <v>256</v>
      </c>
      <c r="AA336" s="577"/>
    </row>
    <row r="337" spans="1:27" ht="20.100000000000001" hidden="1" customHeight="1">
      <c r="A337" s="617"/>
      <c r="B337" s="442" t="s">
        <v>258</v>
      </c>
      <c r="C337" s="642">
        <v>1</v>
      </c>
      <c r="D337" s="643"/>
      <c r="E337" s="670">
        <f>C337*11</f>
        <v>11</v>
      </c>
      <c r="F337" s="670"/>
      <c r="G337" s="577">
        <v>1</v>
      </c>
      <c r="H337" s="577"/>
      <c r="I337" s="610">
        <f>G337*11</f>
        <v>11</v>
      </c>
      <c r="J337" s="610"/>
      <c r="K337" s="610">
        <f>E337-I337</f>
        <v>0</v>
      </c>
      <c r="L337" s="610"/>
      <c r="M337" s="608">
        <f>IF(ISERROR(K337/E337),"",K337/E337)</f>
        <v>0</v>
      </c>
      <c r="N337" s="608"/>
      <c r="O337" s="607"/>
      <c r="P337" s="577" t="s">
        <v>201</v>
      </c>
      <c r="Q337" s="577"/>
      <c r="R337" s="606">
        <f>SUM(O199:U199)</f>
        <v>0</v>
      </c>
      <c r="S337" s="606"/>
      <c r="T337" s="601" t="str">
        <f t="array" ref="T337">IF(ISERROR(R337/R344),"",R337/R344)</f>
        <v/>
      </c>
      <c r="U337" s="601"/>
      <c r="V337" s="577" t="s">
        <v>259</v>
      </c>
      <c r="W337" s="577"/>
      <c r="X337" s="578">
        <f>SUM(P198,P256,P291,P307,P318,P333)</f>
        <v>0</v>
      </c>
      <c r="Y337" s="579"/>
      <c r="Z337" s="601" t="str">
        <f t="array" ref="Z337">IF(ISERROR(X337/X344),"",X337/X344)</f>
        <v/>
      </c>
      <c r="AA337" s="601"/>
    </row>
    <row r="338" spans="1:27" ht="20.100000000000001" hidden="1" customHeight="1">
      <c r="A338" s="617"/>
      <c r="B338" s="442" t="s">
        <v>260</v>
      </c>
      <c r="C338" s="599">
        <v>0</v>
      </c>
      <c r="D338" s="600"/>
      <c r="E338" s="670">
        <f>C338*11</f>
        <v>0</v>
      </c>
      <c r="F338" s="670"/>
      <c r="G338" s="577">
        <v>0</v>
      </c>
      <c r="H338" s="577"/>
      <c r="I338" s="610">
        <f>G338*11</f>
        <v>0</v>
      </c>
      <c r="J338" s="610"/>
      <c r="K338" s="610">
        <f>E338-I338</f>
        <v>0</v>
      </c>
      <c r="L338" s="610"/>
      <c r="M338" s="608" t="str">
        <f>IF(ISERROR(K338/E338),"",K338/E338)</f>
        <v/>
      </c>
      <c r="N338" s="608"/>
      <c r="O338" s="607"/>
      <c r="P338" s="577" t="s">
        <v>216</v>
      </c>
      <c r="Q338" s="577"/>
      <c r="R338" s="606">
        <f>SUM(O257:U257)</f>
        <v>0</v>
      </c>
      <c r="S338" s="606"/>
      <c r="T338" s="601" t="str">
        <f>IF(ISERROR(R338/R344),"",R338/R344)</f>
        <v/>
      </c>
      <c r="U338" s="601"/>
      <c r="V338" s="577" t="s">
        <v>261</v>
      </c>
      <c r="W338" s="577"/>
      <c r="X338" s="578">
        <f>SUM(P199,P257,P292,P308,P319,P334)</f>
        <v>0</v>
      </c>
      <c r="Y338" s="579"/>
      <c r="Z338" s="601" t="str">
        <f>IF(ISERROR(X338/X344),"",X338/X344)</f>
        <v/>
      </c>
      <c r="AA338" s="601"/>
    </row>
    <row r="339" spans="1:27" ht="20.100000000000001" hidden="1" customHeight="1">
      <c r="A339" s="617"/>
      <c r="B339" s="442" t="s">
        <v>262</v>
      </c>
      <c r="C339" s="599">
        <v>0</v>
      </c>
      <c r="D339" s="600"/>
      <c r="E339" s="670">
        <f>C339*8</f>
        <v>0</v>
      </c>
      <c r="F339" s="670"/>
      <c r="G339" s="577">
        <v>1</v>
      </c>
      <c r="H339" s="577"/>
      <c r="I339" s="610">
        <f>G339*8</f>
        <v>8</v>
      </c>
      <c r="J339" s="610"/>
      <c r="K339" s="610">
        <f>E339-I339</f>
        <v>-8</v>
      </c>
      <c r="L339" s="610"/>
      <c r="M339" s="608" t="str">
        <f>IF(ISERROR(K339/E339),"",K339/E339)</f>
        <v/>
      </c>
      <c r="N339" s="608"/>
      <c r="O339" s="607"/>
      <c r="P339" s="577" t="s">
        <v>224</v>
      </c>
      <c r="Q339" s="577"/>
      <c r="R339" s="606">
        <f>SUM(O292:U292)</f>
        <v>0</v>
      </c>
      <c r="S339" s="606"/>
      <c r="T339" s="601" t="str">
        <f>IF(ISERROR(R339/R344),"",R339/R344)</f>
        <v/>
      </c>
      <c r="U339" s="601"/>
      <c r="V339" s="577" t="s">
        <v>263</v>
      </c>
      <c r="W339" s="577"/>
      <c r="X339" s="578">
        <f>SUM(P200,P258,P293,P309,P320,P335)</f>
        <v>0</v>
      </c>
      <c r="Y339" s="579"/>
      <c r="Z339" s="601" t="str">
        <f>IF(ISERROR(X339/X344),"",X339/X344)</f>
        <v/>
      </c>
      <c r="AA339" s="601"/>
    </row>
    <row r="340" spans="1:27" ht="20.100000000000001" hidden="1" customHeight="1">
      <c r="A340" s="617"/>
      <c r="B340" s="442" t="s">
        <v>264</v>
      </c>
      <c r="C340" s="599">
        <v>1</v>
      </c>
      <c r="D340" s="600"/>
      <c r="E340" s="670">
        <f>C340*11</f>
        <v>11</v>
      </c>
      <c r="F340" s="670"/>
      <c r="G340" s="577">
        <v>1</v>
      </c>
      <c r="H340" s="577"/>
      <c r="I340" s="610">
        <f>G340*11</f>
        <v>11</v>
      </c>
      <c r="J340" s="610"/>
      <c r="K340" s="610">
        <f>E340-I340</f>
        <v>0</v>
      </c>
      <c r="L340" s="610"/>
      <c r="M340" s="608">
        <f>IF(ISERROR(K340/E340),"",K340/E340)</f>
        <v>0</v>
      </c>
      <c r="N340" s="608"/>
      <c r="O340" s="607"/>
      <c r="P340" s="577" t="s">
        <v>231</v>
      </c>
      <c r="Q340" s="577"/>
      <c r="R340" s="606">
        <f>SUM(O308:U308)</f>
        <v>0</v>
      </c>
      <c r="S340" s="606"/>
      <c r="T340" s="601" t="str">
        <f>IF(ISERROR(R340/R344),"",R340/R344)</f>
        <v/>
      </c>
      <c r="U340" s="601"/>
      <c r="V340" s="577" t="s">
        <v>265</v>
      </c>
      <c r="W340" s="577"/>
      <c r="X340" s="578">
        <f>SUM(P202,P259,P294,P310,P321,P336)</f>
        <v>0</v>
      </c>
      <c r="Y340" s="579"/>
      <c r="Z340" s="601" t="str">
        <f>IF(ISERROR(X340/X344),"",X340/X344)</f>
        <v/>
      </c>
      <c r="AA340" s="601"/>
    </row>
    <row r="341" spans="1:27" ht="20.100000000000001" hidden="1" customHeight="1">
      <c r="A341" s="618"/>
      <c r="B341" s="442" t="s">
        <v>266</v>
      </c>
      <c r="C341" s="609">
        <f>SUM(C337:D340)</f>
        <v>2</v>
      </c>
      <c r="D341" s="583"/>
      <c r="E341" s="670">
        <f>SUM(E337:F340)</f>
        <v>22</v>
      </c>
      <c r="F341" s="670"/>
      <c r="G341" s="577">
        <f>SUM(G337:H340)</f>
        <v>3</v>
      </c>
      <c r="H341" s="577"/>
      <c r="I341" s="610">
        <f>SUM(I337:J340)</f>
        <v>30</v>
      </c>
      <c r="J341" s="610"/>
      <c r="K341" s="610">
        <f>SUM(K337:L340)</f>
        <v>-8</v>
      </c>
      <c r="L341" s="610"/>
      <c r="M341" s="608">
        <f>IF(ISERROR(K341/E341),"",K341/E341)</f>
        <v>-0.36363636363636365</v>
      </c>
      <c r="N341" s="608"/>
      <c r="O341" s="607"/>
      <c r="P341" s="577" t="s">
        <v>234</v>
      </c>
      <c r="Q341" s="577"/>
      <c r="R341" s="606">
        <f>SUM(O319:U319)</f>
        <v>0</v>
      </c>
      <c r="S341" s="606"/>
      <c r="T341" s="601" t="str">
        <f>IF(ISERROR(R341/R344),"",R341/R344)</f>
        <v/>
      </c>
      <c r="U341" s="601"/>
      <c r="V341" s="577" t="s">
        <v>267</v>
      </c>
      <c r="W341" s="577"/>
      <c r="X341" s="578">
        <f>SUM(P203,P260,P295,P311,P322,P337)</f>
        <v>0</v>
      </c>
      <c r="Y341" s="579"/>
      <c r="Z341" s="601" t="str">
        <f>IF(ISERROR(X341/X344),"",X341/X344)</f>
        <v/>
      </c>
      <c r="AA341" s="601"/>
    </row>
    <row r="342" spans="1:27" ht="20.100000000000001" hidden="1" customHeight="1">
      <c r="A342" s="263" t="s">
        <v>472</v>
      </c>
      <c r="B342" s="442">
        <f>G335</f>
        <v>0</v>
      </c>
      <c r="C342" s="587" t="s">
        <v>269</v>
      </c>
      <c r="D342" s="586"/>
      <c r="E342" s="669">
        <f>H335</f>
        <v>0</v>
      </c>
      <c r="F342" s="669"/>
      <c r="G342" s="577" t="s">
        <v>270</v>
      </c>
      <c r="H342" s="577"/>
      <c r="I342" s="605" t="str">
        <f>L335</f>
        <v/>
      </c>
      <c r="J342" s="605"/>
      <c r="K342" s="607" t="s">
        <v>271</v>
      </c>
      <c r="L342" s="607"/>
      <c r="M342" s="605" t="str">
        <f>J335</f>
        <v/>
      </c>
      <c r="N342" s="605"/>
      <c r="O342" s="607"/>
      <c r="P342" s="577" t="s">
        <v>244</v>
      </c>
      <c r="Q342" s="577"/>
      <c r="R342" s="606">
        <f>SUM(O334:U334)</f>
        <v>0</v>
      </c>
      <c r="S342" s="606"/>
      <c r="T342" s="601" t="str">
        <f>IF(ISERROR(R342/R344),"",R342/R344)</f>
        <v/>
      </c>
      <c r="U342" s="601"/>
      <c r="V342" s="577" t="s">
        <v>272</v>
      </c>
      <c r="W342" s="577"/>
      <c r="X342" s="578">
        <f>SUM(P204,P261,P296,P312,P323,P338)</f>
        <v>0</v>
      </c>
      <c r="Y342" s="579"/>
      <c r="Z342" s="601" t="str">
        <f>IF(ISERROR(X342/X344),"",X342/X344)</f>
        <v/>
      </c>
      <c r="AA342" s="601"/>
    </row>
    <row r="343" spans="1:27" ht="20.100000000000001" hidden="1" customHeight="1">
      <c r="A343" s="264" t="s">
        <v>473</v>
      </c>
      <c r="B343" s="442">
        <f>I335+C341</f>
        <v>2</v>
      </c>
      <c r="C343" s="584" t="s">
        <v>251</v>
      </c>
      <c r="D343" s="585"/>
      <c r="E343" s="669">
        <f>K335+I341</f>
        <v>30</v>
      </c>
      <c r="F343" s="669"/>
      <c r="G343" s="577" t="s">
        <v>274</v>
      </c>
      <c r="H343" s="577"/>
      <c r="I343" s="605">
        <f>B343-E343</f>
        <v>-28</v>
      </c>
      <c r="J343" s="605"/>
      <c r="K343" s="607" t="s">
        <v>275</v>
      </c>
      <c r="L343" s="607"/>
      <c r="M343" s="608">
        <f>IF(ISERROR(I343/E343),"",I343/E343)</f>
        <v>-0.93333333333333335</v>
      </c>
      <c r="N343" s="608"/>
      <c r="O343" s="607"/>
      <c r="P343" s="577" t="s">
        <v>245</v>
      </c>
      <c r="Q343" s="577"/>
      <c r="R343" s="606"/>
      <c r="S343" s="606"/>
      <c r="T343" s="601" t="str">
        <f>IF(ISERROR(R343/R344),"",R343/R344)</f>
        <v/>
      </c>
      <c r="U343" s="601"/>
      <c r="V343" s="577" t="s">
        <v>264</v>
      </c>
      <c r="W343" s="577"/>
      <c r="X343" s="578">
        <f>SUM(P205,P262,P297,P313,P324,P339)</f>
        <v>0</v>
      </c>
      <c r="Y343" s="579"/>
      <c r="Z343" s="601" t="str">
        <f>IF(ISERROR(X343/X344),"",X343/X344)</f>
        <v/>
      </c>
      <c r="AA343" s="601"/>
    </row>
    <row r="344" spans="1:27" ht="20.100000000000001" hidden="1" customHeight="1">
      <c r="A344" s="264" t="s">
        <v>474</v>
      </c>
      <c r="B344" s="442">
        <f>N335</f>
        <v>0</v>
      </c>
      <c r="C344" s="584" t="s">
        <v>277</v>
      </c>
      <c r="D344" s="585"/>
      <c r="E344" s="669">
        <f>IF(ISERROR(B344/B343),"",B344/B343)</f>
        <v>0</v>
      </c>
      <c r="F344" s="669"/>
      <c r="G344" s="577" t="s">
        <v>278</v>
      </c>
      <c r="H344" s="577"/>
      <c r="I344" s="607">
        <f>V335</f>
        <v>0</v>
      </c>
      <c r="J344" s="607"/>
      <c r="K344" s="607" t="s">
        <v>279</v>
      </c>
      <c r="L344" s="607"/>
      <c r="M344" s="608" t="str">
        <f t="array" ref="M344">IF(ISERROR(I344/B342),"",I344/B342)</f>
        <v/>
      </c>
      <c r="N344" s="608"/>
      <c r="O344" s="607"/>
      <c r="P344" s="577" t="s">
        <v>266</v>
      </c>
      <c r="Q344" s="577"/>
      <c r="R344" s="606">
        <f>SUM(R337:S343)</f>
        <v>0</v>
      </c>
      <c r="S344" s="606"/>
      <c r="T344" s="601"/>
      <c r="U344" s="601"/>
      <c r="V344" s="577" t="s">
        <v>266</v>
      </c>
      <c r="W344" s="577"/>
      <c r="X344" s="604">
        <f>SUM(X337:Y343)</f>
        <v>0</v>
      </c>
      <c r="Y344" s="604"/>
      <c r="Z344" s="601"/>
      <c r="AA344" s="60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27" t="s">
        <v>475</v>
      </c>
      <c r="B346" s="630" t="s">
        <v>280</v>
      </c>
      <c r="C346" s="630" t="s">
        <v>281</v>
      </c>
      <c r="D346" s="630" t="s">
        <v>282</v>
      </c>
      <c r="E346" s="624" t="s">
        <v>283</v>
      </c>
      <c r="F346" s="624" t="s">
        <v>284</v>
      </c>
      <c r="G346" s="607" t="s">
        <v>285</v>
      </c>
      <c r="H346" s="607"/>
      <c r="I346" s="630" t="s">
        <v>286</v>
      </c>
      <c r="J346" s="636" t="s">
        <v>271</v>
      </c>
      <c r="K346" s="639" t="s">
        <v>287</v>
      </c>
      <c r="L346" s="630" t="s">
        <v>270</v>
      </c>
      <c r="M346" s="620" t="s">
        <v>288</v>
      </c>
      <c r="N346" s="622" t="s">
        <v>252</v>
      </c>
      <c r="O346" s="607" t="s">
        <v>289</v>
      </c>
      <c r="P346" s="607"/>
      <c r="Q346" s="607"/>
      <c r="R346" s="607"/>
      <c r="S346" s="607"/>
      <c r="T346" s="607"/>
      <c r="U346" s="607"/>
      <c r="V346" s="607" t="s">
        <v>290</v>
      </c>
      <c r="W346" s="622" t="s">
        <v>291</v>
      </c>
      <c r="X346" s="607" t="s">
        <v>292</v>
      </c>
      <c r="Y346" s="607"/>
      <c r="Z346" s="607"/>
      <c r="AA346" s="607"/>
    </row>
    <row r="347" spans="1:27" ht="21.95" hidden="1" customHeight="1">
      <c r="A347" s="628"/>
      <c r="B347" s="631"/>
      <c r="C347" s="631"/>
      <c r="D347" s="631"/>
      <c r="E347" s="625"/>
      <c r="F347" s="625"/>
      <c r="G347" s="607"/>
      <c r="H347" s="607"/>
      <c r="I347" s="631"/>
      <c r="J347" s="637"/>
      <c r="K347" s="640"/>
      <c r="L347" s="631"/>
      <c r="M347" s="621"/>
      <c r="N347" s="622"/>
      <c r="O347" s="607" t="s">
        <v>259</v>
      </c>
      <c r="P347" s="607" t="s">
        <v>261</v>
      </c>
      <c r="Q347" s="607" t="s">
        <v>263</v>
      </c>
      <c r="R347" s="623" t="s">
        <v>265</v>
      </c>
      <c r="S347" s="577" t="s">
        <v>267</v>
      </c>
      <c r="T347" s="607" t="s">
        <v>272</v>
      </c>
      <c r="U347" s="607" t="s">
        <v>264</v>
      </c>
      <c r="V347" s="607"/>
      <c r="W347" s="622"/>
      <c r="X347" s="607" t="s">
        <v>293</v>
      </c>
      <c r="Y347" s="607" t="s">
        <v>294</v>
      </c>
      <c r="Z347" s="607" t="s">
        <v>295</v>
      </c>
      <c r="AA347" s="607" t="s">
        <v>264</v>
      </c>
    </row>
    <row r="348" spans="1:27" ht="21.95" hidden="1" customHeight="1">
      <c r="A348" s="629"/>
      <c r="B348" s="632"/>
      <c r="C348" s="632"/>
      <c r="D348" s="632"/>
      <c r="E348" s="626"/>
      <c r="F348" s="626"/>
      <c r="G348" s="302" t="s">
        <v>296</v>
      </c>
      <c r="H348" s="446" t="s">
        <v>297</v>
      </c>
      <c r="I348" s="632"/>
      <c r="J348" s="638"/>
      <c r="K348" s="641"/>
      <c r="L348" s="632"/>
      <c r="M348" s="621"/>
      <c r="N348" s="622"/>
      <c r="O348" s="607"/>
      <c r="P348" s="607"/>
      <c r="Q348" s="607"/>
      <c r="R348" s="623"/>
      <c r="S348" s="577"/>
      <c r="T348" s="607"/>
      <c r="U348" s="607"/>
      <c r="V348" s="607"/>
      <c r="W348" s="622"/>
      <c r="X348" s="607"/>
      <c r="Y348" s="607"/>
      <c r="Z348" s="607"/>
      <c r="AA348" s="607"/>
    </row>
    <row r="349" spans="1:27" ht="20.100000000000001" hidden="1" customHeight="1">
      <c r="A349" s="253">
        <v>30100030</v>
      </c>
      <c r="B349" s="439" t="s">
        <v>178</v>
      </c>
      <c r="C349" s="125" t="s">
        <v>179</v>
      </c>
      <c r="D349" s="451">
        <v>5.03</v>
      </c>
      <c r="E349" s="451"/>
      <c r="F349" s="451"/>
      <c r="G349" s="127"/>
      <c r="H349" s="44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48"/>
      <c r="P349" s="448"/>
      <c r="Q349" s="448"/>
      <c r="R349" s="448"/>
      <c r="S349" s="448"/>
      <c r="T349" s="448"/>
      <c r="U349" s="44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51">
        <v>5.03</v>
      </c>
      <c r="E350" s="451"/>
      <c r="F350" s="451"/>
      <c r="G350" s="127"/>
      <c r="H350" s="44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48"/>
      <c r="P350" s="448"/>
      <c r="Q350" s="448"/>
      <c r="R350" s="448"/>
      <c r="S350" s="448"/>
      <c r="T350" s="448"/>
      <c r="U350" s="44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51">
        <v>5.03</v>
      </c>
      <c r="E351" s="451"/>
      <c r="F351" s="451"/>
      <c r="G351" s="127"/>
      <c r="H351" s="44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48"/>
      <c r="P351" s="448"/>
      <c r="Q351" s="448"/>
      <c r="R351" s="448"/>
      <c r="S351" s="448"/>
      <c r="T351" s="448"/>
      <c r="U351" s="44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51">
        <v>5.03</v>
      </c>
      <c r="E352" s="451"/>
      <c r="F352" s="451"/>
      <c r="G352" s="127"/>
      <c r="H352" s="44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48"/>
      <c r="P352" s="448"/>
      <c r="Q352" s="448"/>
      <c r="R352" s="448"/>
      <c r="S352" s="448"/>
      <c r="T352" s="448"/>
      <c r="U352" s="44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51">
        <v>5.03</v>
      </c>
      <c r="E353" s="451"/>
      <c r="F353" s="451"/>
      <c r="G353" s="127"/>
      <c r="H353" s="44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48"/>
      <c r="P353" s="448"/>
      <c r="Q353" s="448"/>
      <c r="R353" s="448"/>
      <c r="S353" s="448"/>
      <c r="T353" s="448"/>
      <c r="U353" s="44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51">
        <v>5.04</v>
      </c>
      <c r="E354" s="451"/>
      <c r="F354" s="366"/>
      <c r="G354" s="134"/>
      <c r="H354" s="44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48"/>
      <c r="P354" s="448"/>
      <c r="Q354" s="448"/>
      <c r="R354" s="448"/>
      <c r="S354" s="448"/>
      <c r="T354" s="448"/>
      <c r="U354" s="44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51">
        <v>5.03</v>
      </c>
      <c r="E355" s="451"/>
      <c r="F355" s="451"/>
      <c r="G355" s="127"/>
      <c r="H355" s="44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48"/>
      <c r="P355" s="448"/>
      <c r="Q355" s="448"/>
      <c r="R355" s="448"/>
      <c r="S355" s="448"/>
      <c r="T355" s="448"/>
      <c r="U355" s="44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51">
        <v>5.03</v>
      </c>
      <c r="E356" s="451"/>
      <c r="F356" s="451"/>
      <c r="G356" s="127"/>
      <c r="H356" s="44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48"/>
      <c r="P356" s="448"/>
      <c r="Q356" s="448"/>
      <c r="R356" s="448"/>
      <c r="S356" s="448"/>
      <c r="T356" s="448"/>
      <c r="U356" s="44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51">
        <v>5.04</v>
      </c>
      <c r="E357" s="451"/>
      <c r="F357" s="367"/>
      <c r="G357" s="127"/>
      <c r="H357" s="440">
        <f t="shared" si="86"/>
        <v>0</v>
      </c>
      <c r="I357" s="44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48"/>
      <c r="P357" s="448"/>
      <c r="Q357" s="448"/>
      <c r="R357" s="448"/>
      <c r="S357" s="448"/>
      <c r="T357" s="448"/>
      <c r="U357" s="44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51">
        <v>5.04</v>
      </c>
      <c r="E358" s="451"/>
      <c r="F358" s="367"/>
      <c r="G358" s="127"/>
      <c r="H358" s="440">
        <f t="shared" si="86"/>
        <v>0</v>
      </c>
      <c r="I358" s="44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48"/>
      <c r="P358" s="448"/>
      <c r="Q358" s="448"/>
      <c r="R358" s="448"/>
      <c r="S358" s="448"/>
      <c r="T358" s="448"/>
      <c r="U358" s="44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51">
        <v>5.03</v>
      </c>
      <c r="E359" s="451"/>
      <c r="F359" s="367"/>
      <c r="G359" s="127"/>
      <c r="H359" s="440">
        <f t="shared" si="86"/>
        <v>0</v>
      </c>
      <c r="I359" s="440"/>
      <c r="J359" s="129"/>
      <c r="K359" s="130"/>
      <c r="L359" s="128"/>
      <c r="M359" s="108"/>
      <c r="N359" s="129"/>
      <c r="O359" s="448"/>
      <c r="P359" s="448"/>
      <c r="Q359" s="448"/>
      <c r="R359" s="448"/>
      <c r="S359" s="448"/>
      <c r="T359" s="448"/>
      <c r="U359" s="44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51">
        <v>5.03</v>
      </c>
      <c r="E360" s="451"/>
      <c r="F360" s="367"/>
      <c r="G360" s="127"/>
      <c r="H360" s="440">
        <f t="shared" si="86"/>
        <v>0</v>
      </c>
      <c r="I360" s="440"/>
      <c r="J360" s="129"/>
      <c r="K360" s="130"/>
      <c r="L360" s="128"/>
      <c r="M360" s="108"/>
      <c r="N360" s="129"/>
      <c r="O360" s="448"/>
      <c r="P360" s="448"/>
      <c r="Q360" s="448"/>
      <c r="R360" s="448"/>
      <c r="S360" s="448"/>
      <c r="T360" s="448"/>
      <c r="U360" s="44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51">
        <v>5.0599999999999996</v>
      </c>
      <c r="E361" s="451"/>
      <c r="F361" s="451"/>
      <c r="G361" s="127"/>
      <c r="H361" s="44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48"/>
      <c r="P361" s="448"/>
      <c r="Q361" s="448"/>
      <c r="R361" s="448"/>
      <c r="S361" s="448"/>
      <c r="T361" s="448"/>
      <c r="U361" s="44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51">
        <v>5.09</v>
      </c>
      <c r="E362" s="451"/>
      <c r="F362" s="451"/>
      <c r="G362" s="127"/>
      <c r="H362" s="44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48"/>
      <c r="P362" s="448"/>
      <c r="Q362" s="448"/>
      <c r="R362" s="448"/>
      <c r="S362" s="448"/>
      <c r="T362" s="448"/>
      <c r="U362" s="44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51">
        <v>5.09</v>
      </c>
      <c r="E363" s="451"/>
      <c r="F363" s="451"/>
      <c r="G363" s="127"/>
      <c r="H363" s="44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48"/>
      <c r="P363" s="448"/>
      <c r="Q363" s="448"/>
      <c r="R363" s="448"/>
      <c r="S363" s="448"/>
      <c r="T363" s="448"/>
      <c r="U363" s="44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46" t="s">
        <v>190</v>
      </c>
      <c r="D364" s="451">
        <v>4.8</v>
      </c>
      <c r="E364" s="451"/>
      <c r="F364" s="451"/>
      <c r="G364" s="127"/>
      <c r="H364" s="44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48"/>
      <c r="P364" s="448"/>
      <c r="Q364" s="448"/>
      <c r="R364" s="448"/>
      <c r="S364" s="448"/>
      <c r="T364" s="448"/>
      <c r="U364" s="44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46" t="s">
        <v>187</v>
      </c>
      <c r="D365" s="451">
        <v>4.8</v>
      </c>
      <c r="E365" s="451"/>
      <c r="F365" s="451"/>
      <c r="G365" s="127"/>
      <c r="H365" s="44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48"/>
      <c r="P365" s="448"/>
      <c r="Q365" s="448"/>
      <c r="R365" s="448"/>
      <c r="S365" s="448"/>
      <c r="T365" s="448"/>
      <c r="U365" s="44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46" t="s">
        <v>179</v>
      </c>
      <c r="D366" s="451">
        <v>4.8</v>
      </c>
      <c r="E366" s="451"/>
      <c r="F366" s="451"/>
      <c r="G366" s="127"/>
      <c r="H366" s="44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48"/>
      <c r="P366" s="448"/>
      <c r="Q366" s="448"/>
      <c r="R366" s="448"/>
      <c r="S366" s="448"/>
      <c r="T366" s="448"/>
      <c r="U366" s="44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46" t="s">
        <v>199</v>
      </c>
      <c r="D367" s="451">
        <v>4.8</v>
      </c>
      <c r="E367" s="451"/>
      <c r="F367" s="451"/>
      <c r="G367" s="127"/>
      <c r="H367" s="44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48"/>
      <c r="P367" s="448"/>
      <c r="Q367" s="448"/>
      <c r="R367" s="448"/>
      <c r="S367" s="448"/>
      <c r="T367" s="448"/>
      <c r="U367" s="44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51">
        <v>4.99</v>
      </c>
      <c r="E368" s="451"/>
      <c r="F368" s="451"/>
      <c r="G368" s="127"/>
      <c r="H368" s="44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48"/>
      <c r="P368" s="448"/>
      <c r="Q368" s="448"/>
      <c r="R368" s="448"/>
      <c r="S368" s="448"/>
      <c r="T368" s="448"/>
      <c r="U368" s="44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51">
        <v>4.99</v>
      </c>
      <c r="E369" s="451"/>
      <c r="F369" s="451"/>
      <c r="G369" s="127"/>
      <c r="H369" s="44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48"/>
      <c r="P369" s="448"/>
      <c r="Q369" s="448"/>
      <c r="R369" s="448"/>
      <c r="S369" s="448"/>
      <c r="T369" s="448"/>
      <c r="U369" s="44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11" t="s">
        <v>201</v>
      </c>
      <c r="B370" s="612"/>
      <c r="C370" s="44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39" t="s">
        <v>206</v>
      </c>
      <c r="C371" s="125" t="s">
        <v>199</v>
      </c>
      <c r="D371" s="451">
        <v>5.03</v>
      </c>
      <c r="E371" s="451"/>
      <c r="F371" s="451"/>
      <c r="G371" s="127"/>
      <c r="H371" s="44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44"/>
      <c r="P371" s="444"/>
      <c r="Q371" s="444"/>
      <c r="R371" s="444"/>
      <c r="S371" s="444"/>
      <c r="T371" s="444"/>
      <c r="U371" s="44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39" t="s">
        <v>425</v>
      </c>
      <c r="C372" s="177" t="s">
        <v>427</v>
      </c>
      <c r="D372" s="451">
        <v>5.03</v>
      </c>
      <c r="E372" s="451"/>
      <c r="F372" s="451"/>
      <c r="G372" s="127"/>
      <c r="H372" s="44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44"/>
      <c r="P372" s="444"/>
      <c r="Q372" s="444"/>
      <c r="R372" s="444"/>
      <c r="S372" s="444"/>
      <c r="T372" s="444"/>
      <c r="U372" s="44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39" t="s">
        <v>206</v>
      </c>
      <c r="C373" s="125" t="s">
        <v>186</v>
      </c>
      <c r="D373" s="451">
        <v>5.03</v>
      </c>
      <c r="E373" s="451"/>
      <c r="F373" s="451"/>
      <c r="G373" s="127"/>
      <c r="H373" s="44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44"/>
      <c r="P373" s="444"/>
      <c r="Q373" s="444"/>
      <c r="R373" s="444"/>
      <c r="S373" s="444"/>
      <c r="T373" s="444"/>
      <c r="U373" s="44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39" t="s">
        <v>206</v>
      </c>
      <c r="C374" s="125" t="s">
        <v>203</v>
      </c>
      <c r="D374" s="451">
        <v>5.03</v>
      </c>
      <c r="E374" s="451"/>
      <c r="F374" s="451"/>
      <c r="G374" s="127"/>
      <c r="H374" s="44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44"/>
      <c r="P374" s="444"/>
      <c r="Q374" s="444"/>
      <c r="R374" s="444"/>
      <c r="S374" s="444"/>
      <c r="T374" s="444"/>
      <c r="U374" s="44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39" t="s">
        <v>206</v>
      </c>
      <c r="C375" s="125" t="s">
        <v>207</v>
      </c>
      <c r="D375" s="451">
        <v>5.03</v>
      </c>
      <c r="E375" s="451"/>
      <c r="F375" s="451"/>
      <c r="G375" s="127"/>
      <c r="H375" s="44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44"/>
      <c r="P375" s="444"/>
      <c r="Q375" s="444"/>
      <c r="R375" s="444"/>
      <c r="S375" s="444"/>
      <c r="T375" s="444"/>
      <c r="U375" s="44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39" t="s">
        <v>414</v>
      </c>
      <c r="C376" s="177" t="s">
        <v>415</v>
      </c>
      <c r="D376" s="451"/>
      <c r="E376" s="451"/>
      <c r="F376" s="451"/>
      <c r="G376" s="127"/>
      <c r="H376" s="44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44"/>
      <c r="P376" s="444"/>
      <c r="Q376" s="444"/>
      <c r="R376" s="444"/>
      <c r="S376" s="444"/>
      <c r="T376" s="444"/>
      <c r="U376" s="44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39" t="s">
        <v>414</v>
      </c>
      <c r="C377" s="177" t="s">
        <v>416</v>
      </c>
      <c r="D377" s="451"/>
      <c r="E377" s="451"/>
      <c r="F377" s="451"/>
      <c r="G377" s="127"/>
      <c r="H377" s="44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44"/>
      <c r="P377" s="444"/>
      <c r="Q377" s="444"/>
      <c r="R377" s="444"/>
      <c r="S377" s="444"/>
      <c r="T377" s="444"/>
      <c r="U377" s="44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39" t="s">
        <v>414</v>
      </c>
      <c r="C378" s="177" t="s">
        <v>61</v>
      </c>
      <c r="D378" s="451"/>
      <c r="E378" s="451"/>
      <c r="F378" s="451"/>
      <c r="G378" s="127"/>
      <c r="H378" s="44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44"/>
      <c r="P378" s="444"/>
      <c r="Q378" s="444"/>
      <c r="R378" s="444"/>
      <c r="S378" s="444"/>
      <c r="T378" s="444"/>
      <c r="U378" s="44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39" t="s">
        <v>208</v>
      </c>
      <c r="C379" s="125" t="s">
        <v>179</v>
      </c>
      <c r="D379" s="451">
        <v>5.08</v>
      </c>
      <c r="E379" s="451"/>
      <c r="F379" s="451"/>
      <c r="G379" s="127"/>
      <c r="H379" s="44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44"/>
      <c r="P379" s="444"/>
      <c r="Q379" s="444"/>
      <c r="R379" s="444"/>
      <c r="S379" s="444"/>
      <c r="T379" s="444"/>
      <c r="U379" s="44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39" t="s">
        <v>208</v>
      </c>
      <c r="C380" s="125" t="s">
        <v>204</v>
      </c>
      <c r="D380" s="451">
        <v>5.08</v>
      </c>
      <c r="E380" s="451"/>
      <c r="F380" s="451"/>
      <c r="G380" s="127"/>
      <c r="H380" s="44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44"/>
      <c r="P380" s="444"/>
      <c r="Q380" s="444"/>
      <c r="R380" s="444"/>
      <c r="S380" s="444"/>
      <c r="T380" s="444"/>
      <c r="U380" s="44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39" t="s">
        <v>208</v>
      </c>
      <c r="C381" s="125" t="s">
        <v>205</v>
      </c>
      <c r="D381" s="451">
        <v>5.08</v>
      </c>
      <c r="E381" s="451"/>
      <c r="F381" s="451"/>
      <c r="G381" s="127"/>
      <c r="H381" s="44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44"/>
      <c r="P381" s="444"/>
      <c r="Q381" s="444"/>
      <c r="R381" s="444"/>
      <c r="S381" s="444"/>
      <c r="T381" s="444"/>
      <c r="U381" s="44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39" t="s">
        <v>208</v>
      </c>
      <c r="C382" s="125" t="s">
        <v>186</v>
      </c>
      <c r="D382" s="451">
        <v>5.08</v>
      </c>
      <c r="E382" s="451"/>
      <c r="F382" s="451"/>
      <c r="G382" s="127"/>
      <c r="H382" s="44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44"/>
      <c r="P382" s="444"/>
      <c r="Q382" s="444"/>
      <c r="R382" s="444"/>
      <c r="S382" s="444"/>
      <c r="T382" s="444"/>
      <c r="U382" s="44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39" t="s">
        <v>208</v>
      </c>
      <c r="C383" s="125" t="s">
        <v>203</v>
      </c>
      <c r="D383" s="451">
        <v>5.08</v>
      </c>
      <c r="E383" s="451"/>
      <c r="F383" s="451"/>
      <c r="G383" s="127"/>
      <c r="H383" s="44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44"/>
      <c r="P383" s="444"/>
      <c r="Q383" s="444"/>
      <c r="R383" s="444"/>
      <c r="S383" s="444"/>
      <c r="T383" s="444"/>
      <c r="U383" s="44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39" t="s">
        <v>208</v>
      </c>
      <c r="C384" s="125" t="s">
        <v>199</v>
      </c>
      <c r="D384" s="451">
        <v>5.08</v>
      </c>
      <c r="E384" s="451"/>
      <c r="F384" s="451"/>
      <c r="G384" s="127"/>
      <c r="H384" s="44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48"/>
      <c r="P384" s="448"/>
      <c r="Q384" s="448"/>
      <c r="R384" s="448"/>
      <c r="S384" s="448"/>
      <c r="T384" s="448"/>
      <c r="U384" s="44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39" t="s">
        <v>208</v>
      </c>
      <c r="C385" s="125" t="s">
        <v>187</v>
      </c>
      <c r="D385" s="451">
        <v>5.08</v>
      </c>
      <c r="E385" s="451"/>
      <c r="F385" s="451"/>
      <c r="G385" s="127"/>
      <c r="H385" s="44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44"/>
      <c r="P385" s="444"/>
      <c r="Q385" s="444"/>
      <c r="R385" s="444"/>
      <c r="S385" s="444"/>
      <c r="T385" s="444"/>
      <c r="U385" s="44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39" t="s">
        <v>208</v>
      </c>
      <c r="C386" s="125" t="s">
        <v>207</v>
      </c>
      <c r="D386" s="451">
        <v>5.08</v>
      </c>
      <c r="E386" s="451"/>
      <c r="F386" s="451"/>
      <c r="G386" s="127"/>
      <c r="H386" s="44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48"/>
      <c r="P386" s="448"/>
      <c r="Q386" s="448"/>
      <c r="R386" s="448"/>
      <c r="S386" s="448"/>
      <c r="T386" s="448"/>
      <c r="U386" s="44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39" t="s">
        <v>209</v>
      </c>
      <c r="C387" s="125" t="s">
        <v>194</v>
      </c>
      <c r="D387" s="451">
        <v>5.03</v>
      </c>
      <c r="E387" s="451"/>
      <c r="F387" s="451"/>
      <c r="G387" s="127"/>
      <c r="H387" s="44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44"/>
      <c r="P387" s="444"/>
      <c r="Q387" s="444"/>
      <c r="R387" s="444"/>
      <c r="S387" s="444"/>
      <c r="T387" s="444"/>
      <c r="U387" s="44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39" t="s">
        <v>209</v>
      </c>
      <c r="C388" s="125" t="s">
        <v>179</v>
      </c>
      <c r="D388" s="451">
        <v>5.03</v>
      </c>
      <c r="E388" s="451"/>
      <c r="F388" s="451"/>
      <c r="G388" s="127"/>
      <c r="H388" s="44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44"/>
      <c r="P388" s="444"/>
      <c r="Q388" s="444"/>
      <c r="R388" s="444"/>
      <c r="S388" s="444"/>
      <c r="T388" s="444"/>
      <c r="U388" s="44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39" t="s">
        <v>209</v>
      </c>
      <c r="C389" s="125" t="s">
        <v>195</v>
      </c>
      <c r="D389" s="451">
        <v>5.03</v>
      </c>
      <c r="E389" s="451"/>
      <c r="F389" s="451"/>
      <c r="G389" s="127"/>
      <c r="H389" s="44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44"/>
      <c r="P389" s="444"/>
      <c r="Q389" s="444"/>
      <c r="R389" s="444"/>
      <c r="S389" s="444"/>
      <c r="T389" s="444"/>
      <c r="U389" s="44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39" t="s">
        <v>209</v>
      </c>
      <c r="C390" s="125" t="s">
        <v>204</v>
      </c>
      <c r="D390" s="451">
        <v>5.03</v>
      </c>
      <c r="E390" s="451"/>
      <c r="F390" s="451"/>
      <c r="G390" s="127"/>
      <c r="H390" s="44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44"/>
      <c r="P390" s="444"/>
      <c r="Q390" s="444"/>
      <c r="R390" s="444"/>
      <c r="S390" s="444"/>
      <c r="T390" s="444"/>
      <c r="U390" s="44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39" t="s">
        <v>382</v>
      </c>
      <c r="C391" s="177" t="s">
        <v>383</v>
      </c>
      <c r="D391" s="451">
        <v>5.03</v>
      </c>
      <c r="E391" s="451"/>
      <c r="F391" s="451"/>
      <c r="G391" s="127"/>
      <c r="H391" s="44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44"/>
      <c r="P391" s="444"/>
      <c r="Q391" s="444"/>
      <c r="R391" s="444"/>
      <c r="S391" s="444"/>
      <c r="T391" s="444"/>
      <c r="U391" s="44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39" t="s">
        <v>382</v>
      </c>
      <c r="C392" s="177" t="s">
        <v>384</v>
      </c>
      <c r="D392" s="451">
        <v>5.03</v>
      </c>
      <c r="E392" s="451"/>
      <c r="F392" s="451"/>
      <c r="G392" s="127"/>
      <c r="H392" s="44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44"/>
      <c r="P392" s="444"/>
      <c r="Q392" s="444"/>
      <c r="R392" s="444"/>
      <c r="S392" s="444"/>
      <c r="T392" s="444"/>
      <c r="U392" s="44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39" t="s">
        <v>382</v>
      </c>
      <c r="C393" s="177" t="s">
        <v>389</v>
      </c>
      <c r="D393" s="451">
        <v>5.03</v>
      </c>
      <c r="E393" s="451"/>
      <c r="F393" s="451"/>
      <c r="G393" s="127"/>
      <c r="H393" s="44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44"/>
      <c r="P393" s="444"/>
      <c r="Q393" s="444"/>
      <c r="R393" s="444"/>
      <c r="S393" s="444"/>
      <c r="T393" s="444"/>
      <c r="U393" s="44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39" t="s">
        <v>382</v>
      </c>
      <c r="C394" s="177" t="s">
        <v>391</v>
      </c>
      <c r="D394" s="451">
        <v>5.03</v>
      </c>
      <c r="E394" s="451"/>
      <c r="F394" s="451"/>
      <c r="G394" s="127"/>
      <c r="H394" s="44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44"/>
      <c r="P394" s="444"/>
      <c r="Q394" s="444"/>
      <c r="R394" s="444"/>
      <c r="S394" s="444"/>
      <c r="T394" s="444"/>
      <c r="U394" s="44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39" t="s">
        <v>418</v>
      </c>
      <c r="C395" s="177" t="s">
        <v>364</v>
      </c>
      <c r="D395" s="451">
        <v>5.03</v>
      </c>
      <c r="E395" s="451"/>
      <c r="F395" s="451"/>
      <c r="G395" s="127"/>
      <c r="H395" s="44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44"/>
      <c r="P395" s="444"/>
      <c r="Q395" s="444"/>
      <c r="R395" s="444"/>
      <c r="S395" s="444"/>
      <c r="T395" s="444"/>
      <c r="U395" s="44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39" t="s">
        <v>418</v>
      </c>
      <c r="C396" s="177" t="s">
        <v>365</v>
      </c>
      <c r="D396" s="451">
        <v>5.03</v>
      </c>
      <c r="E396" s="451"/>
      <c r="F396" s="451"/>
      <c r="G396" s="127"/>
      <c r="H396" s="44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44"/>
      <c r="P396" s="444"/>
      <c r="Q396" s="444"/>
      <c r="R396" s="444"/>
      <c r="S396" s="444"/>
      <c r="T396" s="444"/>
      <c r="U396" s="44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39" t="s">
        <v>418</v>
      </c>
      <c r="C397" s="177" t="s">
        <v>366</v>
      </c>
      <c r="D397" s="451">
        <v>5.03</v>
      </c>
      <c r="E397" s="451"/>
      <c r="F397" s="451"/>
      <c r="G397" s="127"/>
      <c r="H397" s="44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44"/>
      <c r="P397" s="444"/>
      <c r="Q397" s="444"/>
      <c r="R397" s="444"/>
      <c r="S397" s="444"/>
      <c r="T397" s="444"/>
      <c r="U397" s="44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39" t="s">
        <v>418</v>
      </c>
      <c r="C398" s="177" t="s">
        <v>367</v>
      </c>
      <c r="D398" s="451">
        <v>5.03</v>
      </c>
      <c r="E398" s="451"/>
      <c r="F398" s="451"/>
      <c r="G398" s="127"/>
      <c r="H398" s="44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44"/>
      <c r="P398" s="444"/>
      <c r="Q398" s="444"/>
      <c r="R398" s="444"/>
      <c r="S398" s="444"/>
      <c r="T398" s="444"/>
      <c r="U398" s="44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51">
        <v>5.03</v>
      </c>
      <c r="E399" s="451"/>
      <c r="F399" s="451"/>
      <c r="G399" s="127"/>
      <c r="H399" s="44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48"/>
      <c r="P399" s="448"/>
      <c r="Q399" s="448"/>
      <c r="R399" s="448"/>
      <c r="S399" s="448"/>
      <c r="T399" s="448"/>
      <c r="U399" s="44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51">
        <v>5.03</v>
      </c>
      <c r="E400" s="451"/>
      <c r="F400" s="451"/>
      <c r="G400" s="127"/>
      <c r="H400" s="44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48"/>
      <c r="P400" s="448"/>
      <c r="Q400" s="448"/>
      <c r="R400" s="448"/>
      <c r="S400" s="448"/>
      <c r="T400" s="448"/>
      <c r="U400" s="44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51">
        <v>5.03</v>
      </c>
      <c r="E401" s="451"/>
      <c r="F401" s="451"/>
      <c r="G401" s="127"/>
      <c r="H401" s="44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48"/>
      <c r="P401" s="448"/>
      <c r="Q401" s="448"/>
      <c r="R401" s="448"/>
      <c r="S401" s="448"/>
      <c r="T401" s="448"/>
      <c r="U401" s="44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51">
        <v>5.03</v>
      </c>
      <c r="E402" s="451"/>
      <c r="F402" s="451"/>
      <c r="G402" s="127"/>
      <c r="H402" s="44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48"/>
      <c r="P402" s="448"/>
      <c r="Q402" s="448"/>
      <c r="R402" s="448"/>
      <c r="S402" s="448"/>
      <c r="T402" s="448"/>
      <c r="U402" s="44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51">
        <v>5.03</v>
      </c>
      <c r="E403" s="451"/>
      <c r="F403" s="451"/>
      <c r="G403" s="127"/>
      <c r="H403" s="44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48"/>
      <c r="P403" s="448"/>
      <c r="Q403" s="448"/>
      <c r="R403" s="448"/>
      <c r="S403" s="448"/>
      <c r="T403" s="448"/>
      <c r="U403" s="44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51">
        <v>5.03</v>
      </c>
      <c r="E404" s="451"/>
      <c r="F404" s="451"/>
      <c r="G404" s="127"/>
      <c r="H404" s="44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48"/>
      <c r="P404" s="448"/>
      <c r="Q404" s="448"/>
      <c r="R404" s="448"/>
      <c r="S404" s="448"/>
      <c r="T404" s="448"/>
      <c r="U404" s="44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51">
        <v>5.03</v>
      </c>
      <c r="E405" s="451"/>
      <c r="F405" s="451"/>
      <c r="G405" s="127"/>
      <c r="H405" s="44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48"/>
      <c r="P405" s="448"/>
      <c r="Q405" s="448"/>
      <c r="R405" s="448"/>
      <c r="S405" s="448"/>
      <c r="T405" s="448"/>
      <c r="U405" s="44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51">
        <v>5.03</v>
      </c>
      <c r="E406" s="451"/>
      <c r="F406" s="451"/>
      <c r="G406" s="127"/>
      <c r="H406" s="44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48"/>
      <c r="P406" s="448"/>
      <c r="Q406" s="448"/>
      <c r="R406" s="448"/>
      <c r="S406" s="448"/>
      <c r="T406" s="448"/>
      <c r="U406" s="44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51">
        <v>5.03</v>
      </c>
      <c r="E407" s="451"/>
      <c r="F407" s="451"/>
      <c r="G407" s="127"/>
      <c r="H407" s="44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48"/>
      <c r="P407" s="448"/>
      <c r="Q407" s="448"/>
      <c r="R407" s="448"/>
      <c r="S407" s="448"/>
      <c r="T407" s="448"/>
      <c r="U407" s="44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51">
        <v>5.03</v>
      </c>
      <c r="E408" s="451"/>
      <c r="F408" s="451"/>
      <c r="G408" s="127"/>
      <c r="H408" s="44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48"/>
      <c r="P408" s="448"/>
      <c r="Q408" s="448"/>
      <c r="R408" s="448"/>
      <c r="S408" s="448"/>
      <c r="T408" s="448"/>
      <c r="U408" s="44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51">
        <v>50.3</v>
      </c>
      <c r="E409" s="451"/>
      <c r="F409" s="451"/>
      <c r="G409" s="127"/>
      <c r="H409" s="44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48"/>
      <c r="P409" s="448"/>
      <c r="Q409" s="448"/>
      <c r="R409" s="448"/>
      <c r="S409" s="448"/>
      <c r="T409" s="448"/>
      <c r="U409" s="44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51">
        <v>5</v>
      </c>
      <c r="E410" s="451"/>
      <c r="F410" s="451"/>
      <c r="G410" s="127"/>
      <c r="H410" s="44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48"/>
      <c r="P410" s="448"/>
      <c r="Q410" s="448"/>
      <c r="R410" s="448"/>
      <c r="S410" s="448"/>
      <c r="T410" s="448"/>
      <c r="U410" s="44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51">
        <v>5.03</v>
      </c>
      <c r="E411" s="451"/>
      <c r="F411" s="451"/>
      <c r="G411" s="127"/>
      <c r="H411" s="44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48"/>
      <c r="P411" s="448"/>
      <c r="Q411" s="448"/>
      <c r="R411" s="448"/>
      <c r="S411" s="448"/>
      <c r="T411" s="448"/>
      <c r="U411" s="44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51">
        <v>5.03</v>
      </c>
      <c r="E412" s="451"/>
      <c r="F412" s="451"/>
      <c r="G412" s="127"/>
      <c r="H412" s="44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48"/>
      <c r="P412" s="448"/>
      <c r="Q412" s="448"/>
      <c r="R412" s="448"/>
      <c r="S412" s="448"/>
      <c r="T412" s="448"/>
      <c r="U412" s="44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51"/>
      <c r="E413" s="451"/>
      <c r="F413" s="451"/>
      <c r="G413" s="127"/>
      <c r="H413" s="440">
        <f t="shared" si="93"/>
        <v>0</v>
      </c>
      <c r="I413" s="128"/>
      <c r="J413" s="129"/>
      <c r="K413" s="130"/>
      <c r="L413" s="128"/>
      <c r="M413" s="108"/>
      <c r="N413" s="129"/>
      <c r="O413" s="448"/>
      <c r="P413" s="448"/>
      <c r="Q413" s="448"/>
      <c r="R413" s="448"/>
      <c r="S413" s="448"/>
      <c r="T413" s="448"/>
      <c r="U413" s="44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51">
        <v>5.0599999999999996</v>
      </c>
      <c r="E414" s="451"/>
      <c r="F414" s="451"/>
      <c r="G414" s="127"/>
      <c r="H414" s="44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48"/>
      <c r="P414" s="448"/>
      <c r="Q414" s="448"/>
      <c r="R414" s="448"/>
      <c r="S414" s="448"/>
      <c r="T414" s="448"/>
      <c r="U414" s="44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51">
        <v>5.0599999999999996</v>
      </c>
      <c r="E415" s="451"/>
      <c r="F415" s="451"/>
      <c r="G415" s="127"/>
      <c r="H415" s="44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48"/>
      <c r="P415" s="448"/>
      <c r="Q415" s="448"/>
      <c r="R415" s="448"/>
      <c r="S415" s="448"/>
      <c r="T415" s="448"/>
      <c r="U415" s="44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51">
        <v>5.0599999999999996</v>
      </c>
      <c r="E416" s="451"/>
      <c r="F416" s="451"/>
      <c r="G416" s="127"/>
      <c r="H416" s="44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48"/>
      <c r="P416" s="448"/>
      <c r="Q416" s="448"/>
      <c r="R416" s="448"/>
      <c r="S416" s="448"/>
      <c r="T416" s="448"/>
      <c r="U416" s="44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51">
        <v>5.0599999999999996</v>
      </c>
      <c r="E417" s="451"/>
      <c r="F417" s="451"/>
      <c r="G417" s="127"/>
      <c r="H417" s="44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48"/>
      <c r="P417" s="448"/>
      <c r="Q417" s="448"/>
      <c r="R417" s="448"/>
      <c r="S417" s="448"/>
      <c r="T417" s="448"/>
      <c r="U417" s="44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51"/>
      <c r="E418" s="451"/>
      <c r="F418" s="451"/>
      <c r="G418" s="127"/>
      <c r="H418" s="44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48"/>
      <c r="P418" s="448"/>
      <c r="Q418" s="448"/>
      <c r="R418" s="448"/>
      <c r="S418" s="448"/>
      <c r="T418" s="448"/>
      <c r="U418" s="44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51"/>
      <c r="E419" s="451"/>
      <c r="F419" s="451"/>
      <c r="G419" s="127"/>
      <c r="H419" s="44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48"/>
      <c r="P419" s="448"/>
      <c r="Q419" s="448"/>
      <c r="R419" s="448"/>
      <c r="S419" s="448"/>
      <c r="T419" s="448"/>
      <c r="U419" s="44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51"/>
      <c r="E420" s="451"/>
      <c r="F420" s="451"/>
      <c r="G420" s="127"/>
      <c r="H420" s="44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48"/>
      <c r="P420" s="448"/>
      <c r="Q420" s="448"/>
      <c r="R420" s="448"/>
      <c r="S420" s="448"/>
      <c r="T420" s="448"/>
      <c r="U420" s="44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51"/>
      <c r="E421" s="451"/>
      <c r="F421" s="451"/>
      <c r="G421" s="127"/>
      <c r="H421" s="44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48"/>
      <c r="P421" s="448"/>
      <c r="Q421" s="448"/>
      <c r="R421" s="448"/>
      <c r="S421" s="448"/>
      <c r="T421" s="448"/>
      <c r="U421" s="44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51"/>
      <c r="E422" s="451"/>
      <c r="F422" s="451"/>
      <c r="G422" s="127"/>
      <c r="H422" s="44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48"/>
      <c r="P422" s="448"/>
      <c r="Q422" s="448"/>
      <c r="R422" s="448"/>
      <c r="S422" s="448"/>
      <c r="T422" s="448"/>
      <c r="U422" s="44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51"/>
      <c r="E423" s="451"/>
      <c r="F423" s="451"/>
      <c r="G423" s="127"/>
      <c r="H423" s="44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48"/>
      <c r="P423" s="448"/>
      <c r="Q423" s="448"/>
      <c r="R423" s="448"/>
      <c r="S423" s="448"/>
      <c r="T423" s="448"/>
      <c r="U423" s="44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51"/>
      <c r="E424" s="451"/>
      <c r="F424" s="451"/>
      <c r="G424" s="127"/>
      <c r="H424" s="44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48"/>
      <c r="P424" s="448"/>
      <c r="Q424" s="448"/>
      <c r="R424" s="448"/>
      <c r="S424" s="448"/>
      <c r="T424" s="448"/>
      <c r="U424" s="44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51"/>
      <c r="E425" s="451"/>
      <c r="F425" s="451"/>
      <c r="G425" s="127"/>
      <c r="H425" s="44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48"/>
      <c r="P425" s="448"/>
      <c r="Q425" s="448"/>
      <c r="R425" s="448"/>
      <c r="S425" s="448"/>
      <c r="T425" s="448"/>
      <c r="U425" s="44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51"/>
      <c r="E426" s="451"/>
      <c r="F426" s="451"/>
      <c r="G426" s="127"/>
      <c r="H426" s="44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48"/>
      <c r="P426" s="448"/>
      <c r="Q426" s="448"/>
      <c r="R426" s="448"/>
      <c r="S426" s="448"/>
      <c r="T426" s="448"/>
      <c r="U426" s="44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51"/>
      <c r="E427" s="451"/>
      <c r="F427" s="451"/>
      <c r="G427" s="127"/>
      <c r="H427" s="44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48"/>
      <c r="P427" s="448"/>
      <c r="Q427" s="448"/>
      <c r="R427" s="448"/>
      <c r="S427" s="448"/>
      <c r="T427" s="448"/>
      <c r="U427" s="44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9" t="s">
        <v>216</v>
      </c>
      <c r="B428" s="619"/>
      <c r="C428" s="44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39" t="s">
        <v>217</v>
      </c>
      <c r="C429" s="125" t="s">
        <v>179</v>
      </c>
      <c r="D429" s="451">
        <v>5.03</v>
      </c>
      <c r="E429" s="451"/>
      <c r="F429" s="451"/>
      <c r="G429" s="127"/>
      <c r="H429" s="44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48"/>
      <c r="P429" s="448"/>
      <c r="Q429" s="448"/>
      <c r="R429" s="448"/>
      <c r="S429" s="448"/>
      <c r="T429" s="448"/>
      <c r="U429" s="44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39" t="s">
        <v>217</v>
      </c>
      <c r="C430" s="125" t="s">
        <v>186</v>
      </c>
      <c r="D430" s="451">
        <v>5.03</v>
      </c>
      <c r="E430" s="451"/>
      <c r="F430" s="451"/>
      <c r="G430" s="127"/>
      <c r="H430" s="44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48"/>
      <c r="P430" s="448"/>
      <c r="Q430" s="448"/>
      <c r="R430" s="448"/>
      <c r="S430" s="448"/>
      <c r="T430" s="448"/>
      <c r="U430" s="44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39" t="s">
        <v>217</v>
      </c>
      <c r="C431" s="125" t="s">
        <v>204</v>
      </c>
      <c r="D431" s="451">
        <v>5.03</v>
      </c>
      <c r="E431" s="451"/>
      <c r="F431" s="451"/>
      <c r="G431" s="127"/>
      <c r="H431" s="44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48"/>
      <c r="P431" s="448"/>
      <c r="Q431" s="448"/>
      <c r="R431" s="448"/>
      <c r="S431" s="448"/>
      <c r="T431" s="448"/>
      <c r="U431" s="44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51">
        <v>5.03</v>
      </c>
      <c r="E432" s="451"/>
      <c r="F432" s="451"/>
      <c r="G432" s="127"/>
      <c r="H432" s="44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48"/>
      <c r="P432" s="448"/>
      <c r="Q432" s="448"/>
      <c r="R432" s="448"/>
      <c r="S432" s="448"/>
      <c r="T432" s="448"/>
      <c r="U432" s="44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51">
        <v>5.03</v>
      </c>
      <c r="E433" s="451"/>
      <c r="F433" s="451"/>
      <c r="G433" s="127"/>
      <c r="H433" s="44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48"/>
      <c r="P433" s="448"/>
      <c r="Q433" s="448"/>
      <c r="R433" s="448"/>
      <c r="S433" s="448"/>
      <c r="T433" s="448"/>
      <c r="U433" s="44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51">
        <v>5.03</v>
      </c>
      <c r="E434" s="451"/>
      <c r="F434" s="451"/>
      <c r="G434" s="127"/>
      <c r="H434" s="44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48"/>
      <c r="P434" s="448"/>
      <c r="Q434" s="448"/>
      <c r="R434" s="448"/>
      <c r="S434" s="448"/>
      <c r="T434" s="448"/>
      <c r="U434" s="44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51">
        <v>5.03</v>
      </c>
      <c r="E435" s="451"/>
      <c r="F435" s="451"/>
      <c r="G435" s="127"/>
      <c r="H435" s="44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48"/>
      <c r="P435" s="448"/>
      <c r="Q435" s="448"/>
      <c r="R435" s="448"/>
      <c r="S435" s="448"/>
      <c r="T435" s="448"/>
      <c r="U435" s="44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51">
        <v>5.03</v>
      </c>
      <c r="E436" s="451"/>
      <c r="F436" s="451"/>
      <c r="G436" s="127"/>
      <c r="H436" s="44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48"/>
      <c r="P436" s="448"/>
      <c r="Q436" s="448"/>
      <c r="R436" s="448"/>
      <c r="S436" s="448"/>
      <c r="T436" s="448"/>
      <c r="U436" s="44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51">
        <v>5.03</v>
      </c>
      <c r="E437" s="451"/>
      <c r="F437" s="451"/>
      <c r="G437" s="146"/>
      <c r="H437" s="44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48"/>
      <c r="P437" s="448"/>
      <c r="Q437" s="448"/>
      <c r="R437" s="448"/>
      <c r="S437" s="448"/>
      <c r="T437" s="448"/>
      <c r="U437" s="44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51">
        <v>5.03</v>
      </c>
      <c r="E438" s="451"/>
      <c r="F438" s="451"/>
      <c r="G438" s="127"/>
      <c r="H438" s="44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48"/>
      <c r="P438" s="448"/>
      <c r="Q438" s="448"/>
      <c r="R438" s="448"/>
      <c r="S438" s="448"/>
      <c r="T438" s="448"/>
      <c r="U438" s="44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51">
        <v>5.03</v>
      </c>
      <c r="E439" s="451"/>
      <c r="F439" s="451"/>
      <c r="G439" s="127"/>
      <c r="H439" s="44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48"/>
      <c r="P439" s="448"/>
      <c r="Q439" s="448"/>
      <c r="R439" s="448"/>
      <c r="S439" s="448"/>
      <c r="T439" s="448"/>
      <c r="U439" s="44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51">
        <v>5.03</v>
      </c>
      <c r="E440" s="451"/>
      <c r="F440" s="451"/>
      <c r="G440" s="127"/>
      <c r="H440" s="44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48"/>
      <c r="P440" s="448"/>
      <c r="Q440" s="448"/>
      <c r="R440" s="448"/>
      <c r="S440" s="448"/>
      <c r="T440" s="448"/>
      <c r="U440" s="44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51">
        <v>5.03</v>
      </c>
      <c r="E441" s="451"/>
      <c r="F441" s="451"/>
      <c r="G441" s="127"/>
      <c r="H441" s="44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48"/>
      <c r="P441" s="448"/>
      <c r="Q441" s="448"/>
      <c r="R441" s="448"/>
      <c r="S441" s="448"/>
      <c r="T441" s="448"/>
      <c r="U441" s="44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51">
        <v>5.03</v>
      </c>
      <c r="E442" s="451"/>
      <c r="F442" s="451"/>
      <c r="G442" s="127"/>
      <c r="H442" s="44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48"/>
      <c r="P442" s="448"/>
      <c r="Q442" s="448"/>
      <c r="R442" s="448"/>
      <c r="S442" s="448"/>
      <c r="T442" s="448"/>
      <c r="U442" s="44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51">
        <v>5.03</v>
      </c>
      <c r="E443" s="451"/>
      <c r="F443" s="451"/>
      <c r="G443" s="127"/>
      <c r="H443" s="44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48"/>
      <c r="P443" s="448"/>
      <c r="Q443" s="448"/>
      <c r="R443" s="448"/>
      <c r="S443" s="448"/>
      <c r="T443" s="448"/>
      <c r="U443" s="44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51">
        <v>5.03</v>
      </c>
      <c r="E444" s="451"/>
      <c r="F444" s="451"/>
      <c r="G444" s="127"/>
      <c r="H444" s="44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48"/>
      <c r="P444" s="448"/>
      <c r="Q444" s="448"/>
      <c r="R444" s="448"/>
      <c r="S444" s="448"/>
      <c r="T444" s="448"/>
      <c r="U444" s="44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39" t="s">
        <v>222</v>
      </c>
      <c r="C445" s="125" t="s">
        <v>181</v>
      </c>
      <c r="D445" s="451">
        <v>9.36</v>
      </c>
      <c r="E445" s="451"/>
      <c r="F445" s="451"/>
      <c r="G445" s="127"/>
      <c r="H445" s="44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48"/>
      <c r="P445" s="448"/>
      <c r="Q445" s="448"/>
      <c r="R445" s="448"/>
      <c r="S445" s="448"/>
      <c r="T445" s="448"/>
      <c r="U445" s="44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39" t="s">
        <v>222</v>
      </c>
      <c r="C446" s="125" t="s">
        <v>179</v>
      </c>
      <c r="D446" s="451">
        <v>9.36</v>
      </c>
      <c r="E446" s="451"/>
      <c r="F446" s="451"/>
      <c r="G446" s="127"/>
      <c r="H446" s="44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48"/>
      <c r="P446" s="448"/>
      <c r="Q446" s="448"/>
      <c r="R446" s="448"/>
      <c r="S446" s="448"/>
      <c r="T446" s="448"/>
      <c r="U446" s="44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39" t="s">
        <v>222</v>
      </c>
      <c r="C447" s="125" t="s">
        <v>221</v>
      </c>
      <c r="D447" s="451">
        <v>9.36</v>
      </c>
      <c r="E447" s="451"/>
      <c r="F447" s="451"/>
      <c r="G447" s="127"/>
      <c r="H447" s="44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48"/>
      <c r="P447" s="448"/>
      <c r="Q447" s="448"/>
      <c r="R447" s="448"/>
      <c r="S447" s="448"/>
      <c r="T447" s="448"/>
      <c r="U447" s="44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39" t="s">
        <v>222</v>
      </c>
      <c r="C448" s="125" t="s">
        <v>186</v>
      </c>
      <c r="D448" s="451">
        <v>9.36</v>
      </c>
      <c r="E448" s="451"/>
      <c r="F448" s="451"/>
      <c r="G448" s="127"/>
      <c r="H448" s="44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48"/>
      <c r="P448" s="448"/>
      <c r="Q448" s="448"/>
      <c r="R448" s="448"/>
      <c r="S448" s="448"/>
      <c r="T448" s="448"/>
      <c r="U448" s="44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39" t="s">
        <v>393</v>
      </c>
      <c r="C449" s="177" t="s">
        <v>395</v>
      </c>
      <c r="D449" s="451">
        <v>5</v>
      </c>
      <c r="E449" s="451"/>
      <c r="F449" s="451"/>
      <c r="G449" s="127"/>
      <c r="H449" s="44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48"/>
      <c r="P449" s="448"/>
      <c r="Q449" s="448"/>
      <c r="R449" s="448"/>
      <c r="S449" s="448"/>
      <c r="T449" s="448"/>
      <c r="U449" s="44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39" t="s">
        <v>393</v>
      </c>
      <c r="C450" s="177" t="s">
        <v>402</v>
      </c>
      <c r="D450" s="451">
        <v>5</v>
      </c>
      <c r="E450" s="451"/>
      <c r="F450" s="451"/>
      <c r="G450" s="127"/>
      <c r="H450" s="44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48"/>
      <c r="P450" s="448"/>
      <c r="Q450" s="448"/>
      <c r="R450" s="448"/>
      <c r="S450" s="448"/>
      <c r="T450" s="448"/>
      <c r="U450" s="44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39" t="s">
        <v>404</v>
      </c>
      <c r="C451" s="177" t="s">
        <v>405</v>
      </c>
      <c r="D451" s="451">
        <v>5</v>
      </c>
      <c r="E451" s="451"/>
      <c r="F451" s="451"/>
      <c r="G451" s="127"/>
      <c r="H451" s="44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48"/>
      <c r="P451" s="448"/>
      <c r="Q451" s="448"/>
      <c r="R451" s="448"/>
      <c r="S451" s="448"/>
      <c r="T451" s="448"/>
      <c r="U451" s="44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39" t="s">
        <v>342</v>
      </c>
      <c r="C452" s="177" t="s">
        <v>372</v>
      </c>
      <c r="D452" s="451">
        <v>5</v>
      </c>
      <c r="E452" s="451"/>
      <c r="F452" s="451"/>
      <c r="G452" s="127"/>
      <c r="H452" s="44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48"/>
      <c r="P452" s="448"/>
      <c r="Q452" s="448"/>
      <c r="R452" s="448"/>
      <c r="S452" s="448"/>
      <c r="T452" s="448"/>
      <c r="U452" s="44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39" t="s">
        <v>343</v>
      </c>
      <c r="C453" s="125" t="s">
        <v>345</v>
      </c>
      <c r="D453" s="451">
        <v>5</v>
      </c>
      <c r="E453" s="451"/>
      <c r="F453" s="451"/>
      <c r="G453" s="127"/>
      <c r="H453" s="44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48"/>
      <c r="P453" s="448"/>
      <c r="Q453" s="448"/>
      <c r="R453" s="448"/>
      <c r="S453" s="448"/>
      <c r="T453" s="448"/>
      <c r="U453" s="44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39" t="s">
        <v>343</v>
      </c>
      <c r="C454" s="125" t="s">
        <v>347</v>
      </c>
      <c r="D454" s="451">
        <v>5</v>
      </c>
      <c r="E454" s="451"/>
      <c r="F454" s="451"/>
      <c r="G454" s="127"/>
      <c r="H454" s="44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48"/>
      <c r="P454" s="448"/>
      <c r="Q454" s="448"/>
      <c r="R454" s="448"/>
      <c r="S454" s="448"/>
      <c r="T454" s="448"/>
      <c r="U454" s="44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51">
        <v>5.0599999999999996</v>
      </c>
      <c r="E455" s="451"/>
      <c r="F455" s="451"/>
      <c r="G455" s="127"/>
      <c r="H455" s="44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48"/>
      <c r="P455" s="448"/>
      <c r="Q455" s="448"/>
      <c r="R455" s="448"/>
      <c r="S455" s="448"/>
      <c r="T455" s="448"/>
      <c r="U455" s="44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51">
        <v>5.0599999999999996</v>
      </c>
      <c r="E456" s="451"/>
      <c r="F456" s="451"/>
      <c r="G456" s="127"/>
      <c r="H456" s="44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48"/>
      <c r="P456" s="448"/>
      <c r="Q456" s="448"/>
      <c r="R456" s="448"/>
      <c r="S456" s="448"/>
      <c r="T456" s="448"/>
      <c r="U456" s="44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51"/>
      <c r="E457" s="451"/>
      <c r="F457" s="451"/>
      <c r="G457" s="127"/>
      <c r="H457" s="44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48"/>
      <c r="P457" s="448"/>
      <c r="Q457" s="448"/>
      <c r="R457" s="448"/>
      <c r="S457" s="448"/>
      <c r="T457" s="448"/>
      <c r="U457" s="44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51"/>
      <c r="E458" s="451"/>
      <c r="F458" s="451"/>
      <c r="G458" s="127"/>
      <c r="H458" s="44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48"/>
      <c r="P458" s="448"/>
      <c r="Q458" s="448"/>
      <c r="R458" s="448"/>
      <c r="S458" s="448"/>
      <c r="T458" s="448"/>
      <c r="U458" s="44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51"/>
      <c r="E459" s="451"/>
      <c r="F459" s="451"/>
      <c r="G459" s="127"/>
      <c r="H459" s="44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48"/>
      <c r="P459" s="448"/>
      <c r="Q459" s="448"/>
      <c r="R459" s="448"/>
      <c r="S459" s="448"/>
      <c r="T459" s="448"/>
      <c r="U459" s="44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51">
        <v>5.07</v>
      </c>
      <c r="E460" s="451"/>
      <c r="F460" s="451"/>
      <c r="G460" s="127"/>
      <c r="H460" s="44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48"/>
      <c r="P460" s="448"/>
      <c r="Q460" s="448"/>
      <c r="R460" s="448"/>
      <c r="S460" s="448"/>
      <c r="T460" s="448"/>
      <c r="U460" s="44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51">
        <v>5.07</v>
      </c>
      <c r="E461" s="451"/>
      <c r="F461" s="451"/>
      <c r="G461" s="127"/>
      <c r="H461" s="44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48"/>
      <c r="P461" s="448"/>
      <c r="Q461" s="448"/>
      <c r="R461" s="448"/>
      <c r="S461" s="448"/>
      <c r="T461" s="448"/>
      <c r="U461" s="44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51">
        <v>5.0599999999999996</v>
      </c>
      <c r="E462" s="451"/>
      <c r="F462" s="452"/>
      <c r="G462" s="127"/>
      <c r="H462" s="440">
        <f>D462*G462</f>
        <v>0</v>
      </c>
      <c r="I462" s="128"/>
      <c r="J462" s="129" t="str">
        <f t="array" ref="J462">IF(ISERROR(G462/I462),"",G462/I462)</f>
        <v/>
      </c>
      <c r="K462" s="44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48"/>
      <c r="P462" s="448"/>
      <c r="Q462" s="448"/>
      <c r="R462" s="448"/>
      <c r="S462" s="448"/>
      <c r="T462" s="448"/>
      <c r="U462" s="44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11" t="s">
        <v>224</v>
      </c>
      <c r="B463" s="612"/>
      <c r="C463" s="44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51">
        <v>5.03</v>
      </c>
      <c r="E464" s="451"/>
      <c r="F464" s="451"/>
      <c r="G464" s="127"/>
      <c r="H464" s="44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48"/>
      <c r="P464" s="448"/>
      <c r="Q464" s="448"/>
      <c r="R464" s="448"/>
      <c r="S464" s="448"/>
      <c r="T464" s="448"/>
      <c r="U464" s="44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51">
        <v>5.03</v>
      </c>
      <c r="E465" s="451"/>
      <c r="F465" s="451"/>
      <c r="G465" s="127"/>
      <c r="H465" s="44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48"/>
      <c r="P465" s="448"/>
      <c r="Q465" s="448"/>
      <c r="R465" s="448"/>
      <c r="S465" s="448"/>
      <c r="T465" s="448"/>
      <c r="U465" s="44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51">
        <v>5.04</v>
      </c>
      <c r="E466" s="451"/>
      <c r="F466" s="451"/>
      <c r="G466" s="127"/>
      <c r="H466" s="44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48"/>
      <c r="P466" s="448"/>
      <c r="Q466" s="448"/>
      <c r="R466" s="448"/>
      <c r="S466" s="448"/>
      <c r="T466" s="448"/>
      <c r="U466" s="44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51">
        <v>5.03</v>
      </c>
      <c r="E467" s="451"/>
      <c r="F467" s="451"/>
      <c r="G467" s="127"/>
      <c r="H467" s="44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48"/>
      <c r="P467" s="448"/>
      <c r="Q467" s="448"/>
      <c r="R467" s="448"/>
      <c r="S467" s="448"/>
      <c r="T467" s="448"/>
      <c r="U467" s="44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45" t="s">
        <v>203</v>
      </c>
      <c r="D468" s="451">
        <v>5.03</v>
      </c>
      <c r="E468" s="451"/>
      <c r="F468" s="451"/>
      <c r="G468" s="127"/>
      <c r="H468" s="44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48"/>
      <c r="P468" s="448"/>
      <c r="Q468" s="448"/>
      <c r="R468" s="448"/>
      <c r="S468" s="448"/>
      <c r="T468" s="448"/>
      <c r="U468" s="44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51">
        <v>5.03</v>
      </c>
      <c r="E469" s="451"/>
      <c r="F469" s="451"/>
      <c r="G469" s="127"/>
      <c r="H469" s="44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48"/>
      <c r="P469" s="448"/>
      <c r="Q469" s="448"/>
      <c r="R469" s="448"/>
      <c r="S469" s="448"/>
      <c r="T469" s="448"/>
      <c r="U469" s="44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51">
        <v>5.03</v>
      </c>
      <c r="E470" s="451"/>
      <c r="F470" s="451"/>
      <c r="G470" s="127"/>
      <c r="H470" s="44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48"/>
      <c r="P470" s="448"/>
      <c r="Q470" s="448"/>
      <c r="R470" s="448"/>
      <c r="S470" s="448"/>
      <c r="T470" s="448"/>
      <c r="U470" s="44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45" t="s">
        <v>228</v>
      </c>
      <c r="D471" s="451">
        <v>5.03</v>
      </c>
      <c r="E471" s="451"/>
      <c r="F471" s="451"/>
      <c r="G471" s="127"/>
      <c r="H471" s="44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48"/>
      <c r="P471" s="448"/>
      <c r="Q471" s="448"/>
      <c r="R471" s="448"/>
      <c r="S471" s="448"/>
      <c r="T471" s="448"/>
      <c r="U471" s="44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45" t="s">
        <v>212</v>
      </c>
      <c r="D472" s="451">
        <v>5.03</v>
      </c>
      <c r="E472" s="451"/>
      <c r="F472" s="451"/>
      <c r="G472" s="127"/>
      <c r="H472" s="44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48"/>
      <c r="P472" s="448"/>
      <c r="Q472" s="448"/>
      <c r="R472" s="448"/>
      <c r="S472" s="448"/>
      <c r="T472" s="448"/>
      <c r="U472" s="44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45" t="s">
        <v>203</v>
      </c>
      <c r="D473" s="451">
        <v>5.03</v>
      </c>
      <c r="E473" s="451"/>
      <c r="F473" s="451"/>
      <c r="G473" s="127"/>
      <c r="H473" s="44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48"/>
      <c r="P473" s="448"/>
      <c r="Q473" s="448"/>
      <c r="R473" s="448"/>
      <c r="S473" s="448"/>
      <c r="T473" s="448"/>
      <c r="U473" s="44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45" t="s">
        <v>186</v>
      </c>
      <c r="D474" s="451">
        <v>5.03</v>
      </c>
      <c r="E474" s="451"/>
      <c r="F474" s="451"/>
      <c r="G474" s="127"/>
      <c r="H474" s="44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48"/>
      <c r="P474" s="448"/>
      <c r="Q474" s="448"/>
      <c r="R474" s="448"/>
      <c r="S474" s="448"/>
      <c r="T474" s="448"/>
      <c r="U474" s="44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45" t="s">
        <v>228</v>
      </c>
      <c r="D475" s="451">
        <v>5.03</v>
      </c>
      <c r="E475" s="451"/>
      <c r="F475" s="451"/>
      <c r="G475" s="127"/>
      <c r="H475" s="44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48"/>
      <c r="P475" s="448"/>
      <c r="Q475" s="448"/>
      <c r="R475" s="448"/>
      <c r="S475" s="448"/>
      <c r="T475" s="448"/>
      <c r="U475" s="44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45" t="s">
        <v>199</v>
      </c>
      <c r="D476" s="451">
        <v>5.03</v>
      </c>
      <c r="E476" s="451"/>
      <c r="F476" s="451"/>
      <c r="G476" s="127"/>
      <c r="H476" s="44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48"/>
      <c r="P476" s="448"/>
      <c r="Q476" s="448"/>
      <c r="R476" s="448"/>
      <c r="S476" s="448"/>
      <c r="T476" s="448"/>
      <c r="U476" s="44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51">
        <v>5.0599999999999996</v>
      </c>
      <c r="E477" s="451"/>
      <c r="F477" s="451"/>
      <c r="G477" s="127"/>
      <c r="H477" s="44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48"/>
      <c r="P477" s="448"/>
      <c r="Q477" s="448"/>
      <c r="R477" s="448"/>
      <c r="S477" s="448"/>
      <c r="T477" s="448"/>
      <c r="U477" s="44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51">
        <v>5.0599999999999996</v>
      </c>
      <c r="E478" s="451"/>
      <c r="F478" s="451"/>
      <c r="G478" s="127"/>
      <c r="H478" s="44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48"/>
      <c r="P478" s="448"/>
      <c r="Q478" s="448"/>
      <c r="R478" s="448"/>
      <c r="S478" s="448"/>
      <c r="T478" s="448"/>
      <c r="U478" s="44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11" t="s">
        <v>231</v>
      </c>
      <c r="B479" s="612"/>
      <c r="C479" s="44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51">
        <v>5.04</v>
      </c>
      <c r="E480" s="451"/>
      <c r="F480" s="451"/>
      <c r="G480" s="127"/>
      <c r="H480" s="44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48"/>
      <c r="P480" s="448"/>
      <c r="Q480" s="448"/>
      <c r="R480" s="448"/>
      <c r="S480" s="448"/>
      <c r="T480" s="448"/>
      <c r="U480" s="44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51">
        <v>5.04</v>
      </c>
      <c r="E481" s="451"/>
      <c r="F481" s="451"/>
      <c r="G481" s="127"/>
      <c r="H481" s="44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48"/>
      <c r="P481" s="448"/>
      <c r="Q481" s="448"/>
      <c r="R481" s="448"/>
      <c r="S481" s="448"/>
      <c r="T481" s="448"/>
      <c r="U481" s="44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51">
        <v>5.04</v>
      </c>
      <c r="E482" s="451"/>
      <c r="F482" s="451"/>
      <c r="G482" s="127"/>
      <c r="H482" s="44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48"/>
      <c r="P482" s="448"/>
      <c r="Q482" s="448"/>
      <c r="R482" s="448"/>
      <c r="S482" s="448"/>
      <c r="T482" s="448"/>
      <c r="U482" s="44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51">
        <v>5.04</v>
      </c>
      <c r="E483" s="451"/>
      <c r="F483" s="451"/>
      <c r="G483" s="127"/>
      <c r="H483" s="44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48"/>
      <c r="P483" s="448"/>
      <c r="Q483" s="448"/>
      <c r="R483" s="448"/>
      <c r="S483" s="448"/>
      <c r="T483" s="448"/>
      <c r="U483" s="44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51">
        <v>5.04</v>
      </c>
      <c r="E484" s="451"/>
      <c r="F484" s="451"/>
      <c r="G484" s="127"/>
      <c r="H484" s="44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48"/>
      <c r="P484" s="448"/>
      <c r="Q484" s="448"/>
      <c r="R484" s="448"/>
      <c r="S484" s="448"/>
      <c r="T484" s="448"/>
      <c r="U484" s="44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51">
        <v>5.04</v>
      </c>
      <c r="E485" s="451"/>
      <c r="F485" s="451"/>
      <c r="G485" s="127"/>
      <c r="H485" s="44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48"/>
      <c r="P485" s="448"/>
      <c r="Q485" s="448"/>
      <c r="R485" s="448"/>
      <c r="S485" s="448"/>
      <c r="T485" s="448"/>
      <c r="U485" s="44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51">
        <v>5.04</v>
      </c>
      <c r="E486" s="451"/>
      <c r="F486" s="451"/>
      <c r="G486" s="127"/>
      <c r="H486" s="44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48"/>
      <c r="P486" s="448"/>
      <c r="Q486" s="448"/>
      <c r="R486" s="448"/>
      <c r="S486" s="448"/>
      <c r="T486" s="448"/>
      <c r="U486" s="44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51">
        <v>5.04</v>
      </c>
      <c r="E487" s="451"/>
      <c r="F487" s="451"/>
      <c r="G487" s="127"/>
      <c r="H487" s="44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48"/>
      <c r="P487" s="448"/>
      <c r="Q487" s="448"/>
      <c r="R487" s="448"/>
      <c r="S487" s="448"/>
      <c r="T487" s="448"/>
      <c r="U487" s="44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51">
        <v>5.04</v>
      </c>
      <c r="E488" s="451"/>
      <c r="F488" s="451"/>
      <c r="G488" s="127"/>
      <c r="H488" s="44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48"/>
      <c r="P488" s="448"/>
      <c r="Q488" s="448"/>
      <c r="R488" s="448"/>
      <c r="S488" s="448"/>
      <c r="T488" s="448"/>
      <c r="U488" s="44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51">
        <v>5.04</v>
      </c>
      <c r="E489" s="451"/>
      <c r="F489" s="451"/>
      <c r="G489" s="127"/>
      <c r="H489" s="44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48"/>
      <c r="P489" s="448"/>
      <c r="Q489" s="448"/>
      <c r="R489" s="448"/>
      <c r="S489" s="448"/>
      <c r="T489" s="448"/>
      <c r="U489" s="44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11" t="s">
        <v>234</v>
      </c>
      <c r="B490" s="612"/>
      <c r="C490" s="44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46"/>
      <c r="D491" s="451">
        <v>3.65</v>
      </c>
      <c r="E491" s="451"/>
      <c r="F491" s="452"/>
      <c r="G491" s="127"/>
      <c r="H491" s="440">
        <f t="shared" ref="H491:H505" si="127">D491*G491</f>
        <v>0</v>
      </c>
      <c r="I491" s="128"/>
      <c r="J491" s="129" t="str">
        <f t="array" ref="J491">IF(ISERROR(G491/I491),"",G491/I491)</f>
        <v/>
      </c>
      <c r="K491" s="44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48"/>
      <c r="P491" s="448"/>
      <c r="Q491" s="448"/>
      <c r="R491" s="448"/>
      <c r="S491" s="448"/>
      <c r="T491" s="448"/>
      <c r="U491" s="44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46"/>
      <c r="D492" s="451">
        <v>6.58</v>
      </c>
      <c r="E492" s="451"/>
      <c r="F492" s="451"/>
      <c r="G492" s="127"/>
      <c r="H492" s="44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48"/>
      <c r="P492" s="448"/>
      <c r="Q492" s="448"/>
      <c r="R492" s="448"/>
      <c r="S492" s="448"/>
      <c r="T492" s="448"/>
      <c r="U492" s="44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46"/>
      <c r="D493" s="451">
        <v>7.8</v>
      </c>
      <c r="E493" s="451"/>
      <c r="F493" s="451"/>
      <c r="G493" s="127"/>
      <c r="H493" s="44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48"/>
      <c r="P493" s="448"/>
      <c r="Q493" s="448"/>
      <c r="R493" s="448"/>
      <c r="S493" s="448"/>
      <c r="T493" s="448"/>
      <c r="U493" s="44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46"/>
      <c r="D494" s="451">
        <v>4.4000000000000004</v>
      </c>
      <c r="E494" s="451"/>
      <c r="F494" s="451"/>
      <c r="G494" s="127"/>
      <c r="H494" s="44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48"/>
      <c r="P494" s="448"/>
      <c r="Q494" s="448"/>
      <c r="R494" s="448"/>
      <c r="S494" s="448"/>
      <c r="T494" s="448"/>
      <c r="U494" s="44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51"/>
      <c r="E495" s="451"/>
      <c r="F495" s="451"/>
      <c r="G495" s="127"/>
      <c r="H495" s="440">
        <f t="shared" si="127"/>
        <v>0</v>
      </c>
      <c r="I495" s="128"/>
      <c r="J495" s="129"/>
      <c r="K495" s="130"/>
      <c r="L495" s="128"/>
      <c r="M495" s="108"/>
      <c r="N495" s="129"/>
      <c r="O495" s="448"/>
      <c r="P495" s="448"/>
      <c r="Q495" s="448"/>
      <c r="R495" s="448"/>
      <c r="S495" s="448"/>
      <c r="T495" s="448"/>
      <c r="U495" s="44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46"/>
      <c r="D496" s="451"/>
      <c r="E496" s="451"/>
      <c r="F496" s="451"/>
      <c r="G496" s="127"/>
      <c r="H496" s="44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48"/>
      <c r="P496" s="448"/>
      <c r="Q496" s="448"/>
      <c r="R496" s="448"/>
      <c r="S496" s="448"/>
      <c r="T496" s="448"/>
      <c r="U496" s="44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46" t="s">
        <v>239</v>
      </c>
      <c r="C497" s="446" t="s">
        <v>179</v>
      </c>
      <c r="D497" s="451">
        <v>6.04</v>
      </c>
      <c r="E497" s="451"/>
      <c r="F497" s="451"/>
      <c r="G497" s="127"/>
      <c r="H497" s="44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48"/>
      <c r="P497" s="448"/>
      <c r="Q497" s="448"/>
      <c r="R497" s="448"/>
      <c r="S497" s="448"/>
      <c r="T497" s="448"/>
      <c r="U497" s="44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46" t="s">
        <v>239</v>
      </c>
      <c r="C498" s="446" t="s">
        <v>186</v>
      </c>
      <c r="D498" s="451">
        <v>6.04</v>
      </c>
      <c r="E498" s="451"/>
      <c r="F498" s="451"/>
      <c r="G498" s="127"/>
      <c r="H498" s="44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48"/>
      <c r="P498" s="448"/>
      <c r="Q498" s="448"/>
      <c r="R498" s="448"/>
      <c r="S498" s="448"/>
      <c r="T498" s="448"/>
      <c r="U498" s="44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46" t="s">
        <v>440</v>
      </c>
      <c r="C499" s="446" t="s">
        <v>179</v>
      </c>
      <c r="D499" s="451"/>
      <c r="E499" s="451"/>
      <c r="F499" s="451"/>
      <c r="G499" s="127"/>
      <c r="H499" s="440">
        <f t="shared" si="127"/>
        <v>0</v>
      </c>
      <c r="I499" s="128"/>
      <c r="J499" s="129"/>
      <c r="K499" s="130"/>
      <c r="L499" s="128"/>
      <c r="M499" s="108"/>
      <c r="N499" s="129"/>
      <c r="O499" s="448"/>
      <c r="P499" s="448"/>
      <c r="Q499" s="448"/>
      <c r="R499" s="448"/>
      <c r="S499" s="448"/>
      <c r="T499" s="448"/>
      <c r="U499" s="44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46" t="s">
        <v>440</v>
      </c>
      <c r="C500" s="446" t="s">
        <v>186</v>
      </c>
      <c r="D500" s="451"/>
      <c r="E500" s="451"/>
      <c r="F500" s="451"/>
      <c r="G500" s="127"/>
      <c r="H500" s="440">
        <f t="shared" si="127"/>
        <v>0</v>
      </c>
      <c r="I500" s="128"/>
      <c r="J500" s="129"/>
      <c r="K500" s="130"/>
      <c r="L500" s="128"/>
      <c r="M500" s="108"/>
      <c r="N500" s="129"/>
      <c r="O500" s="448"/>
      <c r="P500" s="448"/>
      <c r="Q500" s="448"/>
      <c r="R500" s="448"/>
      <c r="S500" s="448"/>
      <c r="T500" s="448"/>
      <c r="U500" s="44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39" t="s">
        <v>240</v>
      </c>
      <c r="C501" s="125"/>
      <c r="D501" s="451">
        <v>7.3</v>
      </c>
      <c r="E501" s="451"/>
      <c r="F501" s="451"/>
      <c r="G501" s="127"/>
      <c r="H501" s="44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48"/>
      <c r="P501" s="448"/>
      <c r="Q501" s="448"/>
      <c r="R501" s="448"/>
      <c r="S501" s="448"/>
      <c r="T501" s="448"/>
      <c r="U501" s="44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39" t="s">
        <v>241</v>
      </c>
      <c r="C502" s="125"/>
      <c r="D502" s="451">
        <f>78*120/1000</f>
        <v>9.36</v>
      </c>
      <c r="E502" s="451"/>
      <c r="F502" s="451"/>
      <c r="G502" s="127"/>
      <c r="H502" s="440">
        <f t="shared" si="127"/>
        <v>0</v>
      </c>
      <c r="I502" s="128"/>
      <c r="J502" s="129"/>
      <c r="K502" s="130"/>
      <c r="L502" s="128"/>
      <c r="M502" s="108"/>
      <c r="N502" s="129"/>
      <c r="O502" s="448"/>
      <c r="P502" s="448"/>
      <c r="Q502" s="448"/>
      <c r="R502" s="448"/>
      <c r="S502" s="448"/>
      <c r="T502" s="448"/>
      <c r="U502" s="44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39" t="s">
        <v>242</v>
      </c>
      <c r="C503" s="125"/>
      <c r="D503" s="451">
        <v>4.5</v>
      </c>
      <c r="E503" s="451"/>
      <c r="F503" s="451"/>
      <c r="G503" s="127"/>
      <c r="H503" s="440">
        <f t="shared" si="127"/>
        <v>0</v>
      </c>
      <c r="I503" s="128"/>
      <c r="J503" s="129"/>
      <c r="K503" s="130"/>
      <c r="L503" s="128"/>
      <c r="M503" s="108"/>
      <c r="N503" s="129"/>
      <c r="O503" s="448"/>
      <c r="P503" s="448"/>
      <c r="Q503" s="448"/>
      <c r="R503" s="448"/>
      <c r="S503" s="448"/>
      <c r="T503" s="448"/>
      <c r="U503" s="44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39" t="s">
        <v>243</v>
      </c>
      <c r="C504" s="125"/>
      <c r="D504" s="451">
        <v>4.5</v>
      </c>
      <c r="E504" s="451"/>
      <c r="F504" s="451"/>
      <c r="G504" s="127"/>
      <c r="H504" s="440">
        <f t="shared" si="127"/>
        <v>0</v>
      </c>
      <c r="I504" s="128"/>
      <c r="J504" s="129"/>
      <c r="K504" s="130"/>
      <c r="L504" s="128"/>
      <c r="M504" s="108"/>
      <c r="N504" s="129"/>
      <c r="O504" s="448"/>
      <c r="P504" s="448"/>
      <c r="Q504" s="448"/>
      <c r="R504" s="448"/>
      <c r="S504" s="448"/>
      <c r="T504" s="448"/>
      <c r="U504" s="44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39"/>
      <c r="C505" s="125"/>
      <c r="D505" s="451"/>
      <c r="E505" s="451"/>
      <c r="F505" s="451"/>
      <c r="G505" s="127"/>
      <c r="H505" s="440">
        <f t="shared" si="127"/>
        <v>0</v>
      </c>
      <c r="I505" s="128"/>
      <c r="J505" s="129"/>
      <c r="K505" s="130"/>
      <c r="L505" s="128"/>
      <c r="M505" s="108"/>
      <c r="N505" s="129"/>
      <c r="O505" s="448"/>
      <c r="P505" s="448"/>
      <c r="Q505" s="448"/>
      <c r="R505" s="448"/>
      <c r="S505" s="448"/>
      <c r="T505" s="448"/>
      <c r="U505" s="44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11" t="s">
        <v>244</v>
      </c>
      <c r="B506" s="612"/>
      <c r="C506" s="44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13" t="s">
        <v>246</v>
      </c>
      <c r="B507" s="614"/>
      <c r="C507" s="614"/>
      <c r="D507" s="614"/>
      <c r="E507" s="614"/>
      <c r="F507" s="61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6" t="s">
        <v>471</v>
      </c>
      <c r="B508" s="442" t="s">
        <v>247</v>
      </c>
      <c r="C508" s="599" t="s">
        <v>248</v>
      </c>
      <c r="D508" s="600"/>
      <c r="E508" s="670" t="s">
        <v>249</v>
      </c>
      <c r="F508" s="670"/>
      <c r="G508" s="577" t="s">
        <v>250</v>
      </c>
      <c r="H508" s="577"/>
      <c r="I508" s="607" t="s">
        <v>251</v>
      </c>
      <c r="J508" s="607"/>
      <c r="K508" s="607" t="s">
        <v>252</v>
      </c>
      <c r="L508" s="607"/>
      <c r="M508" s="607" t="s">
        <v>253</v>
      </c>
      <c r="N508" s="607"/>
      <c r="O508" s="607" t="s">
        <v>254</v>
      </c>
      <c r="P508" s="577" t="s">
        <v>255</v>
      </c>
      <c r="Q508" s="577"/>
      <c r="R508" s="577" t="s">
        <v>252</v>
      </c>
      <c r="S508" s="577"/>
      <c r="T508" s="577" t="s">
        <v>256</v>
      </c>
      <c r="U508" s="577"/>
      <c r="V508" s="577" t="s">
        <v>257</v>
      </c>
      <c r="W508" s="577"/>
      <c r="X508" s="577" t="s">
        <v>252</v>
      </c>
      <c r="Y508" s="577"/>
      <c r="Z508" s="577" t="s">
        <v>256</v>
      </c>
      <c r="AA508" s="577"/>
    </row>
    <row r="509" spans="1:27" ht="20.100000000000001" hidden="1" customHeight="1">
      <c r="A509" s="617"/>
      <c r="B509" s="442" t="s">
        <v>258</v>
      </c>
      <c r="C509" s="599">
        <v>0</v>
      </c>
      <c r="D509" s="600"/>
      <c r="E509" s="670">
        <f>C509*11</f>
        <v>0</v>
      </c>
      <c r="F509" s="670"/>
      <c r="G509" s="577">
        <v>0</v>
      </c>
      <c r="H509" s="577"/>
      <c r="I509" s="610">
        <f>G509*11</f>
        <v>0</v>
      </c>
      <c r="J509" s="610"/>
      <c r="K509" s="610">
        <f>E509-I509</f>
        <v>0</v>
      </c>
      <c r="L509" s="610"/>
      <c r="M509" s="608" t="str">
        <f>IF(ISERROR(K509/E509),"",K509/E509)</f>
        <v/>
      </c>
      <c r="N509" s="608"/>
      <c r="O509" s="607"/>
      <c r="P509" s="577" t="s">
        <v>201</v>
      </c>
      <c r="Q509" s="577"/>
      <c r="R509" s="606">
        <f>SUM(O370:U370)</f>
        <v>0</v>
      </c>
      <c r="S509" s="606"/>
      <c r="T509" s="601" t="str">
        <f t="array" ref="T509">IF(ISERROR(R509/R516),"",R509/R516)</f>
        <v/>
      </c>
      <c r="U509" s="601"/>
      <c r="V509" s="577" t="s">
        <v>259</v>
      </c>
      <c r="W509" s="577"/>
      <c r="X509" s="604">
        <f>SUM(O370,O428,O463,O479,O490,O506)</f>
        <v>0</v>
      </c>
      <c r="Y509" s="604"/>
      <c r="Z509" s="601" t="str">
        <f t="array" ref="Z509">IF(ISERROR(X509/X516),"",X509/X516)</f>
        <v/>
      </c>
      <c r="AA509" s="601"/>
    </row>
    <row r="510" spans="1:27" ht="20.100000000000001" hidden="1" customHeight="1">
      <c r="A510" s="617"/>
      <c r="B510" s="442" t="s">
        <v>260</v>
      </c>
      <c r="C510" s="599">
        <v>0</v>
      </c>
      <c r="D510" s="600"/>
      <c r="E510" s="670">
        <f>C510*11</f>
        <v>0</v>
      </c>
      <c r="F510" s="670"/>
      <c r="G510" s="577">
        <v>0</v>
      </c>
      <c r="H510" s="577"/>
      <c r="I510" s="610">
        <f>G510*11</f>
        <v>0</v>
      </c>
      <c r="J510" s="610"/>
      <c r="K510" s="610">
        <f>E510-I510</f>
        <v>0</v>
      </c>
      <c r="L510" s="610"/>
      <c r="M510" s="608" t="str">
        <f>IF(ISERROR(K510/E510),"",K510/E510)</f>
        <v/>
      </c>
      <c r="N510" s="608"/>
      <c r="O510" s="607"/>
      <c r="P510" s="577" t="s">
        <v>216</v>
      </c>
      <c r="Q510" s="577"/>
      <c r="R510" s="606">
        <f>SUM(O428:U428)</f>
        <v>0</v>
      </c>
      <c r="S510" s="606"/>
      <c r="T510" s="601" t="str">
        <f>IF(ISERROR(R510/R516),"",R510/R516)</f>
        <v/>
      </c>
      <c r="U510" s="601"/>
      <c r="V510" s="577" t="s">
        <v>261</v>
      </c>
      <c r="W510" s="577"/>
      <c r="X510" s="604">
        <f>SUM(O371,O429,O464,O480,O491,O507)</f>
        <v>0</v>
      </c>
      <c r="Y510" s="604"/>
      <c r="Z510" s="601" t="str">
        <f>IF(ISERROR(X510/X516),"",X510/X516)</f>
        <v/>
      </c>
      <c r="AA510" s="601"/>
    </row>
    <row r="511" spans="1:27" ht="20.100000000000001" hidden="1" customHeight="1">
      <c r="A511" s="617"/>
      <c r="B511" s="442" t="s">
        <v>262</v>
      </c>
      <c r="C511" s="599">
        <v>0</v>
      </c>
      <c r="D511" s="600"/>
      <c r="E511" s="670">
        <f>C511*11</f>
        <v>0</v>
      </c>
      <c r="F511" s="670"/>
      <c r="G511" s="577">
        <v>0</v>
      </c>
      <c r="H511" s="577"/>
      <c r="I511" s="610">
        <f>G511*11</f>
        <v>0</v>
      </c>
      <c r="J511" s="610"/>
      <c r="K511" s="610">
        <f>E511-I511</f>
        <v>0</v>
      </c>
      <c r="L511" s="610"/>
      <c r="M511" s="608" t="str">
        <f>IF(ISERROR(K511/E511),"",K511/E511)</f>
        <v/>
      </c>
      <c r="N511" s="608"/>
      <c r="O511" s="607"/>
      <c r="P511" s="577" t="s">
        <v>224</v>
      </c>
      <c r="Q511" s="577"/>
      <c r="R511" s="606">
        <f>SUM(O463:U463)</f>
        <v>0</v>
      </c>
      <c r="S511" s="606"/>
      <c r="T511" s="601" t="str">
        <f>IF(ISERROR(R511/R516),"",R511/R516)</f>
        <v/>
      </c>
      <c r="U511" s="601"/>
      <c r="V511" s="577" t="s">
        <v>263</v>
      </c>
      <c r="W511" s="577"/>
      <c r="X511" s="604">
        <f>SUM(O373,O430,O465,O481,O492,O508)</f>
        <v>0</v>
      </c>
      <c r="Y511" s="604"/>
      <c r="Z511" s="601" t="str">
        <f>IF(ISERROR(X511/X516),"",X511/X516)</f>
        <v/>
      </c>
      <c r="AA511" s="601"/>
    </row>
    <row r="512" spans="1:27" ht="20.100000000000001" hidden="1" customHeight="1">
      <c r="A512" s="617"/>
      <c r="B512" s="442" t="s">
        <v>264</v>
      </c>
      <c r="C512" s="599">
        <v>1</v>
      </c>
      <c r="D512" s="600"/>
      <c r="E512" s="670">
        <f>C512*11</f>
        <v>11</v>
      </c>
      <c r="F512" s="670"/>
      <c r="G512" s="577">
        <v>1</v>
      </c>
      <c r="H512" s="577"/>
      <c r="I512" s="610">
        <f>G512*11</f>
        <v>11</v>
      </c>
      <c r="J512" s="610"/>
      <c r="K512" s="610">
        <f>E512-I512</f>
        <v>0</v>
      </c>
      <c r="L512" s="610"/>
      <c r="M512" s="608">
        <f>IF(ISERROR(K512/E512),"",K512/E512)</f>
        <v>0</v>
      </c>
      <c r="N512" s="608"/>
      <c r="O512" s="607"/>
      <c r="P512" s="577" t="s">
        <v>231</v>
      </c>
      <c r="Q512" s="577"/>
      <c r="R512" s="606">
        <f>SUM(O479:U479)</f>
        <v>0</v>
      </c>
      <c r="S512" s="606"/>
      <c r="T512" s="601" t="str">
        <f>IF(ISERROR(R512/R516),"",R512/R516)</f>
        <v/>
      </c>
      <c r="U512" s="601"/>
      <c r="V512" s="577" t="s">
        <v>265</v>
      </c>
      <c r="W512" s="577"/>
      <c r="X512" s="604">
        <f>SUM(O374,O431,O466,O482,O493,O509)</f>
        <v>0</v>
      </c>
      <c r="Y512" s="604"/>
      <c r="Z512" s="601" t="str">
        <f>IF(ISERROR(X512/X516),"",X512/X516)</f>
        <v/>
      </c>
      <c r="AA512" s="601"/>
    </row>
    <row r="513" spans="1:27" ht="20.100000000000001" hidden="1" customHeight="1">
      <c r="A513" s="618"/>
      <c r="B513" s="442" t="s">
        <v>266</v>
      </c>
      <c r="C513" s="609">
        <f>SUM(C509:D512)</f>
        <v>1</v>
      </c>
      <c r="D513" s="583"/>
      <c r="E513" s="670">
        <f>SUM(E509:F512)</f>
        <v>11</v>
      </c>
      <c r="F513" s="670"/>
      <c r="G513" s="577">
        <f>SUM(G509:H512)</f>
        <v>1</v>
      </c>
      <c r="H513" s="577"/>
      <c r="I513" s="610">
        <f>SUM(I509:J512)</f>
        <v>11</v>
      </c>
      <c r="J513" s="610"/>
      <c r="K513" s="610">
        <f>SUM(K509:L512)</f>
        <v>0</v>
      </c>
      <c r="L513" s="610"/>
      <c r="M513" s="608">
        <f>IF(ISERROR(K513/E513),"",K513/E513)</f>
        <v>0</v>
      </c>
      <c r="N513" s="608"/>
      <c r="O513" s="607"/>
      <c r="P513" s="577" t="s">
        <v>234</v>
      </c>
      <c r="Q513" s="577"/>
      <c r="R513" s="606">
        <f>SUM(O490:U490)</f>
        <v>0</v>
      </c>
      <c r="S513" s="606"/>
      <c r="T513" s="601" t="str">
        <f>IF(ISERROR(R513/R516),"",R513/R516)</f>
        <v/>
      </c>
      <c r="U513" s="601"/>
      <c r="V513" s="577" t="s">
        <v>267</v>
      </c>
      <c r="W513" s="577"/>
      <c r="X513" s="604">
        <f>SUM(O375,O432,O467,O483,O494,O510)</f>
        <v>0</v>
      </c>
      <c r="Y513" s="604"/>
      <c r="Z513" s="601" t="str">
        <f>IF(ISERROR(X513/X516),"",X513/X516)</f>
        <v/>
      </c>
      <c r="AA513" s="601"/>
    </row>
    <row r="514" spans="1:27" ht="20.100000000000001" hidden="1" customHeight="1">
      <c r="A514" s="261" t="s">
        <v>472</v>
      </c>
      <c r="B514" s="442">
        <f>G507</f>
        <v>0</v>
      </c>
      <c r="C514" s="587" t="s">
        <v>269</v>
      </c>
      <c r="D514" s="586"/>
      <c r="E514" s="669">
        <f>H507</f>
        <v>0</v>
      </c>
      <c r="F514" s="669"/>
      <c r="G514" s="577" t="s">
        <v>270</v>
      </c>
      <c r="H514" s="577"/>
      <c r="I514" s="605" t="str">
        <f>L507</f>
        <v/>
      </c>
      <c r="J514" s="605"/>
      <c r="K514" s="607" t="s">
        <v>271</v>
      </c>
      <c r="L514" s="607"/>
      <c r="M514" s="605" t="str">
        <f>J507</f>
        <v/>
      </c>
      <c r="N514" s="605"/>
      <c r="O514" s="607"/>
      <c r="P514" s="577" t="s">
        <v>244</v>
      </c>
      <c r="Q514" s="577"/>
      <c r="R514" s="606">
        <f>SUM(O506:U506)</f>
        <v>0</v>
      </c>
      <c r="S514" s="606"/>
      <c r="T514" s="601" t="str">
        <f>IF(ISERROR(R514/R516),"",R514/R516)</f>
        <v/>
      </c>
      <c r="U514" s="601"/>
      <c r="V514" s="577" t="s">
        <v>272</v>
      </c>
      <c r="W514" s="577"/>
      <c r="X514" s="604">
        <f>SUM(O376,O433,O468,O484,O495,O511)</f>
        <v>0</v>
      </c>
      <c r="Y514" s="604"/>
      <c r="Z514" s="601" t="str">
        <f>IF(ISERROR(X514/X516),"",X514/X516)</f>
        <v/>
      </c>
      <c r="AA514" s="601"/>
    </row>
    <row r="515" spans="1:27" ht="20.100000000000001" hidden="1" customHeight="1">
      <c r="A515" s="262" t="s">
        <v>473</v>
      </c>
      <c r="B515" s="442">
        <f>I507+C513</f>
        <v>1</v>
      </c>
      <c r="C515" s="584" t="s">
        <v>251</v>
      </c>
      <c r="D515" s="585"/>
      <c r="E515" s="669">
        <f>K507+I513</f>
        <v>11</v>
      </c>
      <c r="F515" s="669"/>
      <c r="G515" s="577" t="s">
        <v>274</v>
      </c>
      <c r="H515" s="577"/>
      <c r="I515" s="605">
        <f>B515-E515</f>
        <v>-10</v>
      </c>
      <c r="J515" s="605"/>
      <c r="K515" s="607" t="s">
        <v>275</v>
      </c>
      <c r="L515" s="607"/>
      <c r="M515" s="608">
        <f>IF(ISERROR(I515/E515),"",I515/E515)</f>
        <v>-0.90909090909090906</v>
      </c>
      <c r="N515" s="608"/>
      <c r="O515" s="607"/>
      <c r="P515" s="577" t="s">
        <v>245</v>
      </c>
      <c r="Q515" s="577"/>
      <c r="R515" s="606"/>
      <c r="S515" s="606"/>
      <c r="T515" s="601" t="str">
        <f>IF(ISERROR(R515/R516),"",R515/R516)</f>
        <v/>
      </c>
      <c r="U515" s="601"/>
      <c r="V515" s="577" t="s">
        <v>264</v>
      </c>
      <c r="W515" s="577"/>
      <c r="X515" s="604">
        <f>SUM(O377,O434,O469,O489,O496,O512)</f>
        <v>0</v>
      </c>
      <c r="Y515" s="604"/>
      <c r="Z515" s="601" t="str">
        <f>IF(ISERROR(X515/X516),"",X515/X516)</f>
        <v/>
      </c>
      <c r="AA515" s="601"/>
    </row>
    <row r="516" spans="1:27" ht="20.100000000000001" hidden="1" customHeight="1">
      <c r="A516" s="262" t="s">
        <v>474</v>
      </c>
      <c r="B516" s="442">
        <f>N507</f>
        <v>0</v>
      </c>
      <c r="C516" s="584" t="s">
        <v>277</v>
      </c>
      <c r="D516" s="585"/>
      <c r="E516" s="669">
        <f>IF(ISERROR(B516/B515),"",B516/B515)</f>
        <v>0</v>
      </c>
      <c r="F516" s="669"/>
      <c r="G516" s="577" t="s">
        <v>278</v>
      </c>
      <c r="H516" s="577"/>
      <c r="I516" s="607">
        <f>V507</f>
        <v>0</v>
      </c>
      <c r="J516" s="607"/>
      <c r="K516" s="607" t="s">
        <v>279</v>
      </c>
      <c r="L516" s="607"/>
      <c r="M516" s="608" t="str">
        <f t="array" ref="M516">IF(ISERROR(I516/B514),"",I516/B514)</f>
        <v/>
      </c>
      <c r="N516" s="608"/>
      <c r="O516" s="607"/>
      <c r="P516" s="577" t="s">
        <v>266</v>
      </c>
      <c r="Q516" s="577"/>
      <c r="R516" s="606">
        <f>SUM(R509:S515)</f>
        <v>0</v>
      </c>
      <c r="S516" s="606"/>
      <c r="T516" s="601"/>
      <c r="U516" s="601"/>
      <c r="V516" s="577" t="s">
        <v>266</v>
      </c>
      <c r="W516" s="577"/>
      <c r="X516" s="604">
        <f>SUM(X509:Y515)</f>
        <v>0</v>
      </c>
      <c r="Y516" s="604"/>
      <c r="Z516" s="601"/>
      <c r="AA516" s="60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03" t="str">
        <f>IF(ISERROR(#REF!/#REF!),"",#REF!/#REF!)</f>
        <v/>
      </c>
      <c r="H517" s="603"/>
      <c r="I517" s="603"/>
      <c r="J517" s="124"/>
      <c r="K517" s="151"/>
      <c r="L517" s="121"/>
      <c r="M517" s="121"/>
      <c r="N517" s="603" t="str">
        <f>IF(ISERROR(G517/#REF!),"",G517/#REF!)</f>
        <v/>
      </c>
      <c r="O517" s="603"/>
      <c r="P517" s="603"/>
      <c r="Q517" s="603"/>
      <c r="R517" s="603"/>
      <c r="S517" s="44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90" t="s">
        <v>268</v>
      </c>
      <c r="B519" s="590"/>
      <c r="C519" s="599">
        <f>SUM(B171,B342,B514)</f>
        <v>7331</v>
      </c>
      <c r="D519" s="600"/>
      <c r="E519" s="669" t="s">
        <v>269</v>
      </c>
      <c r="F519" s="669"/>
      <c r="G519" s="602">
        <f>SUM(E171,E342,E514)</f>
        <v>44213</v>
      </c>
      <c r="H519" s="602"/>
      <c r="I519" s="577" t="s">
        <v>270</v>
      </c>
      <c r="J519" s="590"/>
      <c r="K519" s="599">
        <f>IF(ISERROR(C519/G520),"",C519/G520)</f>
        <v>16.719721733076828</v>
      </c>
      <c r="L519" s="600"/>
      <c r="M519" s="577" t="s">
        <v>271</v>
      </c>
      <c r="N519" s="577"/>
      <c r="O519" s="578">
        <f t="array" ref="O519">IF(ISERROR(C519/C520),"",C519/C520)</f>
        <v>16.833524684270952</v>
      </c>
      <c r="P519" s="57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7" t="s">
        <v>273</v>
      </c>
      <c r="B520" s="577"/>
      <c r="C520" s="599">
        <f>SUM(B172,B343,B515)</f>
        <v>435.5</v>
      </c>
      <c r="D520" s="600"/>
      <c r="E520" s="669" t="s">
        <v>251</v>
      </c>
      <c r="F520" s="669"/>
      <c r="G520" s="602">
        <f>SUM(E172,E343,E515)</f>
        <v>438.46423505344558</v>
      </c>
      <c r="H520" s="602"/>
      <c r="I520" s="584" t="s">
        <v>274</v>
      </c>
      <c r="J520" s="585"/>
      <c r="K520" s="587">
        <f>C520-G520</f>
        <v>-2.9642350534455773</v>
      </c>
      <c r="L520" s="586"/>
      <c r="M520" s="587" t="s">
        <v>275</v>
      </c>
      <c r="N520" s="586"/>
      <c r="O520" s="591">
        <f>IF(ISERROR(K520/C520),"",K520/C520)</f>
        <v>-6.8065098816201541E-3</v>
      </c>
      <c r="P520" s="59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4" t="s">
        <v>276</v>
      </c>
      <c r="B521" s="585"/>
      <c r="C521" s="599">
        <f>SUM(B173,B344,B516)</f>
        <v>0</v>
      </c>
      <c r="D521" s="600"/>
      <c r="E521" s="667" t="s">
        <v>277</v>
      </c>
      <c r="F521" s="668"/>
      <c r="G521" s="601">
        <f>IF(ISERROR(C521/C520),"",C521/C520)</f>
        <v>0</v>
      </c>
      <c r="H521" s="601"/>
      <c r="I521" s="577" t="s">
        <v>278</v>
      </c>
      <c r="J521" s="590"/>
      <c r="K521" s="602">
        <f>SUM(I173,I344,I516)</f>
        <v>0</v>
      </c>
      <c r="L521" s="602"/>
      <c r="M521" s="590" t="s">
        <v>279</v>
      </c>
      <c r="N521" s="590"/>
      <c r="O521" s="591">
        <f t="array" ref="O521">IF(ISERROR(K521/C519),"",K521/C519)</f>
        <v>0</v>
      </c>
      <c r="P521" s="59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4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4" t="s">
        <v>298</v>
      </c>
      <c r="B523" s="585"/>
      <c r="C523" s="584" t="s">
        <v>299</v>
      </c>
      <c r="D523" s="585"/>
      <c r="E523" s="667" t="s">
        <v>256</v>
      </c>
      <c r="F523" s="668"/>
      <c r="G523" s="593" t="s">
        <v>254</v>
      </c>
      <c r="H523" s="594"/>
      <c r="I523" s="584" t="s">
        <v>255</v>
      </c>
      <c r="J523" s="586"/>
      <c r="K523" s="584" t="s">
        <v>300</v>
      </c>
      <c r="L523" s="585"/>
      <c r="M523" s="584" t="s">
        <v>256</v>
      </c>
      <c r="N523" s="585"/>
      <c r="O523" s="577" t="s">
        <v>257</v>
      </c>
      <c r="P523" s="577"/>
      <c r="Q523" s="584" t="s">
        <v>300</v>
      </c>
      <c r="R523" s="585"/>
      <c r="S523" s="584" t="s">
        <v>256</v>
      </c>
      <c r="T523" s="58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89" t="s">
        <v>201</v>
      </c>
      <c r="B524" s="585"/>
      <c r="C524" s="584">
        <f>SUM(G28,G199,G370)</f>
        <v>1622</v>
      </c>
      <c r="D524" s="585"/>
      <c r="E524" s="667">
        <f>IF(ISERROR(C524/C530),"",C524/C530)</f>
        <v>0.2212522166143773</v>
      </c>
      <c r="F524" s="668"/>
      <c r="G524" s="595"/>
      <c r="H524" s="596"/>
      <c r="I524" s="582" t="s">
        <v>301</v>
      </c>
      <c r="J524" s="588"/>
      <c r="K524" s="587">
        <f t="shared" ref="K524:K529" si="130">SUM(R166,U337,U509)</f>
        <v>0</v>
      </c>
      <c r="L524" s="586"/>
      <c r="M524" s="580" t="str">
        <f t="array" ref="M524">IF(ISERROR(K524/K530),"",K524/K530)</f>
        <v/>
      </c>
      <c r="N524" s="581"/>
      <c r="O524" s="577" t="s">
        <v>259</v>
      </c>
      <c r="P524" s="577"/>
      <c r="Q524" s="578">
        <f t="shared" ref="Q524:Q529" si="131">SUM(X166,AA337,AA509)</f>
        <v>0</v>
      </c>
      <c r="R524" s="579"/>
      <c r="S524" s="580" t="str">
        <f t="array" ref="S524">IF(ISERROR(Q524/Q530),"",Q524/Q530)</f>
        <v/>
      </c>
      <c r="T524" s="58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89" t="s">
        <v>216</v>
      </c>
      <c r="B525" s="585"/>
      <c r="C525" s="584">
        <f>SUM(G86,G257,G428)</f>
        <v>2098</v>
      </c>
      <c r="D525" s="585"/>
      <c r="E525" s="667">
        <f>IF(ISERROR(C525/C530),"",C525/C530)</f>
        <v>0.28618196698949666</v>
      </c>
      <c r="F525" s="668"/>
      <c r="G525" s="595"/>
      <c r="H525" s="596"/>
      <c r="I525" s="582" t="s">
        <v>302</v>
      </c>
      <c r="J525" s="588"/>
      <c r="K525" s="587">
        <f t="shared" si="130"/>
        <v>0</v>
      </c>
      <c r="L525" s="586"/>
      <c r="M525" s="580" t="str">
        <f>IF(ISERROR(K525/K530),"",K525/K530)</f>
        <v/>
      </c>
      <c r="N525" s="581"/>
      <c r="O525" s="577" t="s">
        <v>261</v>
      </c>
      <c r="P525" s="577"/>
      <c r="Q525" s="578">
        <f t="shared" si="131"/>
        <v>0</v>
      </c>
      <c r="R525" s="579"/>
      <c r="S525" s="580" t="str">
        <f>IF(ISERROR(Q525/Q530),"",Q525/Q530)</f>
        <v/>
      </c>
      <c r="T525" s="58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89" t="s">
        <v>224</v>
      </c>
      <c r="B526" s="585"/>
      <c r="C526" s="584">
        <f>SUM(G121,G292,G463)</f>
        <v>710</v>
      </c>
      <c r="D526" s="585"/>
      <c r="E526" s="667">
        <f>IF(ISERROR(C526/C530),"",C526/C530)</f>
        <v>9.684899740826626E-2</v>
      </c>
      <c r="F526" s="668"/>
      <c r="G526" s="595"/>
      <c r="H526" s="596"/>
      <c r="I526" s="582" t="s">
        <v>303</v>
      </c>
      <c r="J526" s="588"/>
      <c r="K526" s="587">
        <f t="shared" si="130"/>
        <v>0</v>
      </c>
      <c r="L526" s="586"/>
      <c r="M526" s="580" t="str">
        <f>IF(ISERROR(K526/K530),"",K526/K530)</f>
        <v/>
      </c>
      <c r="N526" s="581"/>
      <c r="O526" s="577" t="s">
        <v>263</v>
      </c>
      <c r="P526" s="577"/>
      <c r="Q526" s="578">
        <f t="shared" si="131"/>
        <v>0</v>
      </c>
      <c r="R526" s="579"/>
      <c r="S526" s="580" t="str">
        <f>IF(ISERROR(Q526/Q530),"",Q526/Q530)</f>
        <v/>
      </c>
      <c r="T526" s="58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89" t="s">
        <v>231</v>
      </c>
      <c r="B527" s="585"/>
      <c r="C527" s="584">
        <f>SUM(G137,G308,G479)</f>
        <v>513</v>
      </c>
      <c r="D527" s="585"/>
      <c r="E527" s="667">
        <f>IF(ISERROR(C527/C530),"",C527/C530)</f>
        <v>6.9976810803437456E-2</v>
      </c>
      <c r="F527" s="668"/>
      <c r="G527" s="595"/>
      <c r="H527" s="596"/>
      <c r="I527" s="582" t="s">
        <v>304</v>
      </c>
      <c r="J527" s="588"/>
      <c r="K527" s="587">
        <f t="shared" si="130"/>
        <v>0</v>
      </c>
      <c r="L527" s="586"/>
      <c r="M527" s="580" t="str">
        <f>IF(ISERROR(K527/K530),"",K527/K530)</f>
        <v/>
      </c>
      <c r="N527" s="581"/>
      <c r="O527" s="577" t="s">
        <v>305</v>
      </c>
      <c r="P527" s="577"/>
      <c r="Q527" s="578">
        <f t="shared" si="131"/>
        <v>0</v>
      </c>
      <c r="R527" s="579"/>
      <c r="S527" s="580" t="str">
        <f>IF(ISERROR(Q527/Q530),"",Q527/Q530)</f>
        <v/>
      </c>
      <c r="T527" s="58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89" t="s">
        <v>234</v>
      </c>
      <c r="B528" s="585"/>
      <c r="C528" s="584">
        <f>SUM(G148,G319,G490)</f>
        <v>460</v>
      </c>
      <c r="D528" s="585"/>
      <c r="E528" s="667">
        <f>IF(ISERROR(C528/C530),"",C528/C530)</f>
        <v>6.274723775746828E-2</v>
      </c>
      <c r="F528" s="668"/>
      <c r="G528" s="595"/>
      <c r="H528" s="596"/>
      <c r="I528" s="582" t="s">
        <v>306</v>
      </c>
      <c r="J528" s="588"/>
      <c r="K528" s="587">
        <f t="shared" si="130"/>
        <v>0</v>
      </c>
      <c r="L528" s="586"/>
      <c r="M528" s="580" t="str">
        <f>IF(ISERROR(K528/K530),"",K528/K530)</f>
        <v/>
      </c>
      <c r="N528" s="581"/>
      <c r="O528" s="577" t="s">
        <v>267</v>
      </c>
      <c r="P528" s="577"/>
      <c r="Q528" s="578">
        <f t="shared" si="131"/>
        <v>0</v>
      </c>
      <c r="R528" s="579"/>
      <c r="S528" s="580" t="str">
        <f>IF(ISERROR(Q528/Q530),"",Q528/Q530)</f>
        <v/>
      </c>
      <c r="T528" s="58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89" t="s">
        <v>244</v>
      </c>
      <c r="B529" s="585"/>
      <c r="C529" s="584">
        <f>SUM(G163,G334,G506)</f>
        <v>1928</v>
      </c>
      <c r="D529" s="585"/>
      <c r="E529" s="667">
        <f>IF(ISERROR(C529/C530),"",C529/C530)</f>
        <v>0.26299277042695401</v>
      </c>
      <c r="F529" s="668"/>
      <c r="G529" s="595"/>
      <c r="H529" s="596"/>
      <c r="I529" s="582" t="s">
        <v>307</v>
      </c>
      <c r="J529" s="588"/>
      <c r="K529" s="587">
        <f t="shared" si="130"/>
        <v>0</v>
      </c>
      <c r="L529" s="586"/>
      <c r="M529" s="580" t="str">
        <f>IF(ISERROR(K529/K530),"",K529/K530)</f>
        <v/>
      </c>
      <c r="N529" s="581"/>
      <c r="O529" s="577" t="s">
        <v>272</v>
      </c>
      <c r="P529" s="577"/>
      <c r="Q529" s="578">
        <f t="shared" si="131"/>
        <v>0</v>
      </c>
      <c r="R529" s="579"/>
      <c r="S529" s="580" t="str">
        <f>IF(ISERROR(Q529/Q530),"",Q529/Q530)</f>
        <v/>
      </c>
      <c r="T529" s="58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4" t="s">
        <v>266</v>
      </c>
      <c r="B530" s="585"/>
      <c r="C530" s="584">
        <f>SUM(C524:C529)</f>
        <v>7331</v>
      </c>
      <c r="D530" s="585"/>
      <c r="E530" s="667">
        <f>SUM(E524:F529)</f>
        <v>0.99999999999999989</v>
      </c>
      <c r="F530" s="668"/>
      <c r="G530" s="597"/>
      <c r="H530" s="598"/>
      <c r="I530" s="584" t="s">
        <v>266</v>
      </c>
      <c r="J530" s="586"/>
      <c r="K530" s="587">
        <f>SUM(R173,U344,U516)</f>
        <v>0</v>
      </c>
      <c r="L530" s="586"/>
      <c r="M530" s="580"/>
      <c r="N530" s="581"/>
      <c r="O530" s="577" t="s">
        <v>266</v>
      </c>
      <c r="P530" s="577"/>
      <c r="Q530" s="578">
        <f>SUM(Q524:R529)</f>
        <v>0</v>
      </c>
      <c r="R530" s="579"/>
      <c r="S530" s="580">
        <f>SUM(S524:T529)</f>
        <v>0</v>
      </c>
      <c r="T530" s="58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82" t="s">
        <v>308</v>
      </c>
      <c r="B532" s="583"/>
      <c r="C532" s="446" t="s">
        <v>309</v>
      </c>
      <c r="D532" s="446" t="s">
        <v>310</v>
      </c>
      <c r="E532" s="452" t="s">
        <v>311</v>
      </c>
      <c r="F532" s="452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4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40" t="s">
        <v>322</v>
      </c>
      <c r="Q532" s="128" t="s">
        <v>323</v>
      </c>
      <c r="R532" s="108" t="s">
        <v>324</v>
      </c>
      <c r="S532" s="446" t="s">
        <v>325</v>
      </c>
      <c r="T532" s="44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73" t="s">
        <v>327</v>
      </c>
      <c r="B533" s="574"/>
      <c r="C533" s="452">
        <f>D533+E533+F533-G533-O533-P533</f>
        <v>28</v>
      </c>
      <c r="D533" s="452">
        <v>28</v>
      </c>
      <c r="E533" s="452"/>
      <c r="F533" s="452"/>
      <c r="G533" s="106"/>
      <c r="H533" s="452"/>
      <c r="I533" s="452"/>
      <c r="J533" s="452">
        <f>C533-H533-I533</f>
        <v>28</v>
      </c>
      <c r="K533" s="452"/>
      <c r="L533" s="452"/>
      <c r="M533" s="452"/>
      <c r="N533" s="452"/>
      <c r="O533" s="452"/>
      <c r="P533" s="451"/>
      <c r="Q533" s="452">
        <f>J533-K533-L533</f>
        <v>28</v>
      </c>
      <c r="R533" s="108">
        <f>Q533*11-M533-N533</f>
        <v>308</v>
      </c>
      <c r="S533" s="447">
        <f t="array" ref="S533">IF(ISERROR(Q533/J533),"",Q533/J533)</f>
        <v>1</v>
      </c>
      <c r="T533" s="447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73" t="s">
        <v>328</v>
      </c>
      <c r="B534" s="574"/>
      <c r="C534" s="452">
        <f>D534+E534+F534-G534-O534-P534</f>
        <v>34</v>
      </c>
      <c r="D534" s="109">
        <v>34</v>
      </c>
      <c r="E534" s="109"/>
      <c r="F534" s="109"/>
      <c r="G534" s="106"/>
      <c r="H534" s="452"/>
      <c r="I534" s="452"/>
      <c r="J534" s="452">
        <f>C534-H534-I534</f>
        <v>34</v>
      </c>
      <c r="K534" s="452"/>
      <c r="L534" s="452"/>
      <c r="M534" s="452"/>
      <c r="N534" s="452"/>
      <c r="O534" s="109"/>
      <c r="P534" s="110"/>
      <c r="Q534" s="452">
        <f>J534-K534-L534</f>
        <v>34</v>
      </c>
      <c r="R534" s="108">
        <f>Q534*11-M534-N534</f>
        <v>374</v>
      </c>
      <c r="S534" s="447">
        <f t="array" ref="S534">IF(ISERROR(Q534/J534),"",Q534/J534)</f>
        <v>1</v>
      </c>
      <c r="T534" s="447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73" t="s">
        <v>329</v>
      </c>
      <c r="B535" s="574"/>
      <c r="C535" s="452">
        <f>D535+E535+F535-G535-O535-P535</f>
        <v>8</v>
      </c>
      <c r="D535" s="109">
        <v>8</v>
      </c>
      <c r="E535" s="109"/>
      <c r="F535" s="109"/>
      <c r="G535" s="106"/>
      <c r="H535" s="452"/>
      <c r="I535" s="452"/>
      <c r="J535" s="452">
        <f>C535-H535-I535</f>
        <v>8</v>
      </c>
      <c r="K535" s="452"/>
      <c r="L535" s="452"/>
      <c r="M535" s="452"/>
      <c r="N535" s="452"/>
      <c r="O535" s="109"/>
      <c r="P535" s="110"/>
      <c r="Q535" s="452">
        <f>J535-K535-L535</f>
        <v>8</v>
      </c>
      <c r="R535" s="108">
        <f>Q535*11-M535-N535</f>
        <v>88</v>
      </c>
      <c r="S535" s="447">
        <f t="array" ref="S535">IF(ISERROR(Q535/J535),"",Q535/J535)</f>
        <v>1</v>
      </c>
      <c r="T535" s="447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75" t="s">
        <v>330</v>
      </c>
      <c r="B536" s="576"/>
      <c r="C536" s="111">
        <f>SUM(C533:C535)</f>
        <v>70</v>
      </c>
      <c r="D536" s="111">
        <f t="shared" ref="D536:N536" si="132">SUM(D533:D535)</f>
        <v>70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70</v>
      </c>
      <c r="R536" s="113">
        <f>SUM(R533:R535)</f>
        <v>770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G163" sqref="G163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46" t="s">
        <v>413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</row>
    <row r="2" spans="1:27" ht="18.75">
      <c r="A2" s="647"/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48" t="s">
        <v>12</v>
      </c>
      <c r="B4" s="648" t="s">
        <v>25</v>
      </c>
      <c r="C4" s="648" t="s">
        <v>26</v>
      </c>
      <c r="D4" s="648" t="s">
        <v>27</v>
      </c>
      <c r="E4" s="654" t="s">
        <v>28</v>
      </c>
      <c r="F4" s="654" t="s">
        <v>29</v>
      </c>
      <c r="G4" s="644" t="s">
        <v>30</v>
      </c>
      <c r="H4" s="644"/>
      <c r="I4" s="648" t="s">
        <v>31</v>
      </c>
      <c r="J4" s="659" t="s">
        <v>32</v>
      </c>
      <c r="K4" s="662" t="s">
        <v>33</v>
      </c>
      <c r="L4" s="648" t="s">
        <v>34</v>
      </c>
      <c r="M4" s="665" t="s">
        <v>35</v>
      </c>
      <c r="N4" s="645" t="s">
        <v>36</v>
      </c>
      <c r="O4" s="644" t="s">
        <v>37</v>
      </c>
      <c r="P4" s="644"/>
      <c r="Q4" s="644"/>
      <c r="R4" s="644"/>
      <c r="S4" s="644"/>
      <c r="T4" s="644"/>
      <c r="U4" s="644"/>
      <c r="V4" s="644" t="s">
        <v>38</v>
      </c>
      <c r="W4" s="645" t="s">
        <v>39</v>
      </c>
      <c r="X4" s="644" t="s">
        <v>40</v>
      </c>
      <c r="Y4" s="644"/>
      <c r="Z4" s="644"/>
      <c r="AA4" s="644"/>
    </row>
    <row r="5" spans="1:27" s="104" customFormat="1" ht="15" customHeight="1">
      <c r="A5" s="649"/>
      <c r="B5" s="649"/>
      <c r="C5" s="649"/>
      <c r="D5" s="649"/>
      <c r="E5" s="655"/>
      <c r="F5" s="655"/>
      <c r="G5" s="644"/>
      <c r="H5" s="644"/>
      <c r="I5" s="649"/>
      <c r="J5" s="660"/>
      <c r="K5" s="663"/>
      <c r="L5" s="649"/>
      <c r="M5" s="666"/>
      <c r="N5" s="645"/>
      <c r="O5" s="644" t="s">
        <v>41</v>
      </c>
      <c r="P5" s="644" t="s">
        <v>42</v>
      </c>
      <c r="Q5" s="644" t="s">
        <v>43</v>
      </c>
      <c r="R5" s="657" t="s">
        <v>44</v>
      </c>
      <c r="S5" s="658" t="s">
        <v>45</v>
      </c>
      <c r="T5" s="644" t="s">
        <v>46</v>
      </c>
      <c r="U5" s="644" t="s">
        <v>47</v>
      </c>
      <c r="V5" s="644"/>
      <c r="W5" s="645"/>
      <c r="X5" s="644" t="s">
        <v>13</v>
      </c>
      <c r="Y5" s="644" t="s">
        <v>48</v>
      </c>
      <c r="Z5" s="644" t="s">
        <v>49</v>
      </c>
      <c r="AA5" s="644" t="s">
        <v>47</v>
      </c>
    </row>
    <row r="6" spans="1:27" s="104" customFormat="1" ht="27.75" customHeight="1">
      <c r="A6" s="650"/>
      <c r="B6" s="650"/>
      <c r="C6" s="650"/>
      <c r="D6" s="650"/>
      <c r="E6" s="656"/>
      <c r="F6" s="656"/>
      <c r="G6" s="304" t="s">
        <v>50</v>
      </c>
      <c r="H6" s="464" t="s">
        <v>51</v>
      </c>
      <c r="I6" s="650"/>
      <c r="J6" s="661"/>
      <c r="K6" s="664"/>
      <c r="L6" s="650"/>
      <c r="M6" s="666"/>
      <c r="N6" s="645"/>
      <c r="O6" s="644"/>
      <c r="P6" s="644"/>
      <c r="Q6" s="644"/>
      <c r="R6" s="657"/>
      <c r="S6" s="658"/>
      <c r="T6" s="644"/>
      <c r="U6" s="644"/>
      <c r="V6" s="644"/>
      <c r="W6" s="645"/>
      <c r="X6" s="644"/>
      <c r="Y6" s="644"/>
      <c r="Z6" s="644"/>
      <c r="AA6" s="644"/>
    </row>
    <row r="7" spans="1:27" ht="20.100000000000001" hidden="1" customHeight="1">
      <c r="A7" s="253">
        <v>30100030</v>
      </c>
      <c r="B7" s="453" t="s">
        <v>178</v>
      </c>
      <c r="C7" s="125" t="s">
        <v>179</v>
      </c>
      <c r="D7" s="465">
        <v>5.03</v>
      </c>
      <c r="E7" s="465"/>
      <c r="F7" s="465"/>
      <c r="G7" s="127"/>
      <c r="H7" s="45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62"/>
      <c r="P7" s="462"/>
      <c r="Q7" s="462"/>
      <c r="R7" s="462"/>
      <c r="S7" s="462"/>
      <c r="T7" s="462"/>
      <c r="U7" s="46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65">
        <v>5.03</v>
      </c>
      <c r="E8" s="465"/>
      <c r="F8" s="465"/>
      <c r="G8" s="127"/>
      <c r="H8" s="45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62"/>
      <c r="Q8" s="462"/>
      <c r="R8" s="462"/>
      <c r="S8" s="462"/>
      <c r="T8" s="462"/>
      <c r="U8" s="46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65">
        <v>5.03</v>
      </c>
      <c r="E9" s="465"/>
      <c r="F9" s="465"/>
      <c r="G9" s="127"/>
      <c r="H9" s="45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62"/>
      <c r="P9" s="462"/>
      <c r="Q9" s="462"/>
      <c r="R9" s="462"/>
      <c r="S9" s="462"/>
      <c r="T9" s="462"/>
      <c r="U9" s="46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65">
        <v>5.03</v>
      </c>
      <c r="E10" s="465"/>
      <c r="F10" s="465">
        <v>20170407</v>
      </c>
      <c r="G10" s="127">
        <f>108*6+84</f>
        <v>732</v>
      </c>
      <c r="H10" s="454">
        <f t="shared" si="0"/>
        <v>3681.96</v>
      </c>
      <c r="I10" s="128">
        <f>11*4</f>
        <v>44</v>
      </c>
      <c r="J10" s="128">
        <f t="array" ref="J10">IF(ISERROR(G10/I10),"",G10/I10)</f>
        <v>16.636363636363637</v>
      </c>
      <c r="K10" s="130">
        <f t="array" ref="K10">IF(ISERROR(G10/L10),"",G10/L10)</f>
        <v>38.526315789473685</v>
      </c>
      <c r="L10" s="128">
        <v>19</v>
      </c>
      <c r="M10" s="108">
        <f t="shared" si="1"/>
        <v>5.473684210526315</v>
      </c>
      <c r="N10" s="128">
        <f t="shared" si="4"/>
        <v>0</v>
      </c>
      <c r="O10" s="462"/>
      <c r="P10" s="462"/>
      <c r="Q10" s="462"/>
      <c r="R10" s="462"/>
      <c r="S10" s="462"/>
      <c r="T10" s="462"/>
      <c r="U10" s="462"/>
      <c r="V10" s="131">
        <f t="shared" si="2"/>
        <v>0</v>
      </c>
      <c r="W10" s="455">
        <f t="shared" si="3"/>
        <v>0</v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65">
        <v>5.03</v>
      </c>
      <c r="E11" s="465"/>
      <c r="F11" s="465"/>
      <c r="G11" s="127"/>
      <c r="H11" s="454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62"/>
      <c r="P11" s="462"/>
      <c r="Q11" s="462"/>
      <c r="R11" s="462"/>
      <c r="S11" s="462"/>
      <c r="T11" s="462"/>
      <c r="U11" s="462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65">
        <v>5.04</v>
      </c>
      <c r="E12" s="465"/>
      <c r="F12" s="366"/>
      <c r="G12" s="134"/>
      <c r="H12" s="45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62"/>
      <c r="P12" s="462"/>
      <c r="Q12" s="462"/>
      <c r="R12" s="462"/>
      <c r="S12" s="462"/>
      <c r="T12" s="462"/>
      <c r="U12" s="46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65">
        <v>5.03</v>
      </c>
      <c r="E13" s="465"/>
      <c r="F13" s="465"/>
      <c r="G13" s="127"/>
      <c r="H13" s="45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62"/>
      <c r="P13" s="462"/>
      <c r="Q13" s="462"/>
      <c r="R13" s="462"/>
      <c r="S13" s="462"/>
      <c r="T13" s="462"/>
      <c r="U13" s="46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65">
        <v>5.03</v>
      </c>
      <c r="E14" s="465"/>
      <c r="F14" s="465"/>
      <c r="G14" s="127"/>
      <c r="H14" s="45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62"/>
      <c r="P14" s="462"/>
      <c r="Q14" s="462"/>
      <c r="R14" s="462"/>
      <c r="S14" s="462"/>
      <c r="T14" s="462"/>
      <c r="U14" s="46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65">
        <v>5.04</v>
      </c>
      <c r="E15" s="465"/>
      <c r="F15" s="367"/>
      <c r="G15" s="127"/>
      <c r="H15" s="454">
        <f t="shared" si="0"/>
        <v>0</v>
      </c>
      <c r="I15" s="45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62"/>
      <c r="P15" s="462"/>
      <c r="Q15" s="462"/>
      <c r="R15" s="462"/>
      <c r="S15" s="462"/>
      <c r="T15" s="462"/>
      <c r="U15" s="46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65">
        <v>5.04</v>
      </c>
      <c r="E16" s="465"/>
      <c r="F16" s="367"/>
      <c r="G16" s="127"/>
      <c r="H16" s="454">
        <f t="shared" si="0"/>
        <v>0</v>
      </c>
      <c r="I16" s="45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62"/>
      <c r="P16" s="462"/>
      <c r="Q16" s="462"/>
      <c r="R16" s="462"/>
      <c r="S16" s="462"/>
      <c r="T16" s="462"/>
      <c r="U16" s="46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65">
        <v>5.03</v>
      </c>
      <c r="E17" s="465"/>
      <c r="F17" s="465"/>
      <c r="G17" s="127"/>
      <c r="H17" s="45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62"/>
      <c r="P17" s="462"/>
      <c r="Q17" s="462"/>
      <c r="R17" s="462"/>
      <c r="S17" s="462"/>
      <c r="T17" s="462"/>
      <c r="U17" s="46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65">
        <v>5.03</v>
      </c>
      <c r="E18" s="465"/>
      <c r="F18" s="465"/>
      <c r="G18" s="127"/>
      <c r="H18" s="45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62"/>
      <c r="P18" s="462"/>
      <c r="Q18" s="462"/>
      <c r="R18" s="462"/>
      <c r="S18" s="462"/>
      <c r="T18" s="462"/>
      <c r="U18" s="462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65">
        <v>5.0599999999999996</v>
      </c>
      <c r="E19" s="465"/>
      <c r="F19" s="465">
        <v>20170406</v>
      </c>
      <c r="G19" s="127">
        <f>90*4+86</f>
        <v>446</v>
      </c>
      <c r="H19" s="454">
        <f t="shared" si="0"/>
        <v>2256.7599999999998</v>
      </c>
      <c r="I19" s="128">
        <f>6*5</f>
        <v>30</v>
      </c>
      <c r="J19" s="128">
        <f t="array" ref="J19">IF(ISERROR(G19/I19),"",G19/I19)</f>
        <v>14.866666666666667</v>
      </c>
      <c r="K19" s="130">
        <f t="array" ref="K19">IF(ISERROR(G19/L19),"",G19/L19)</f>
        <v>23.473684210526315</v>
      </c>
      <c r="L19" s="128">
        <v>19</v>
      </c>
      <c r="M19" s="108">
        <f t="shared" si="1"/>
        <v>6.526315789473685</v>
      </c>
      <c r="N19" s="128">
        <f t="shared" si="4"/>
        <v>0</v>
      </c>
      <c r="O19" s="462"/>
      <c r="P19" s="462"/>
      <c r="Q19" s="462"/>
      <c r="R19" s="462"/>
      <c r="S19" s="462"/>
      <c r="T19" s="462"/>
      <c r="U19" s="462"/>
      <c r="V19" s="131">
        <f>SUM(X19:AA19)</f>
        <v>0</v>
      </c>
      <c r="W19" s="455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65">
        <v>5.09</v>
      </c>
      <c r="E20" s="465"/>
      <c r="F20" s="465"/>
      <c r="G20" s="127"/>
      <c r="H20" s="45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62"/>
      <c r="P20" s="462"/>
      <c r="Q20" s="462"/>
      <c r="R20" s="462"/>
      <c r="S20" s="462"/>
      <c r="T20" s="462"/>
      <c r="U20" s="46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65">
        <v>5.09</v>
      </c>
      <c r="E21" s="465"/>
      <c r="F21" s="465"/>
      <c r="G21" s="127"/>
      <c r="H21" s="45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62"/>
      <c r="P21" s="462"/>
      <c r="Q21" s="462"/>
      <c r="R21" s="462"/>
      <c r="S21" s="462"/>
      <c r="T21" s="462"/>
      <c r="U21" s="46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60" t="s">
        <v>190</v>
      </c>
      <c r="D22" s="465">
        <v>4.8</v>
      </c>
      <c r="E22" s="465"/>
      <c r="F22" s="465"/>
      <c r="G22" s="127"/>
      <c r="H22" s="45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62"/>
      <c r="P22" s="462"/>
      <c r="Q22" s="462"/>
      <c r="R22" s="462"/>
      <c r="S22" s="462"/>
      <c r="T22" s="462"/>
      <c r="U22" s="46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60" t="s">
        <v>187</v>
      </c>
      <c r="D23" s="465">
        <v>4.8</v>
      </c>
      <c r="E23" s="465"/>
      <c r="F23" s="465"/>
      <c r="G23" s="127"/>
      <c r="H23" s="45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62"/>
      <c r="P23" s="462"/>
      <c r="Q23" s="462"/>
      <c r="R23" s="462"/>
      <c r="S23" s="462"/>
      <c r="T23" s="462"/>
      <c r="U23" s="46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60" t="s">
        <v>179</v>
      </c>
      <c r="D24" s="465">
        <v>4.8</v>
      </c>
      <c r="E24" s="465"/>
      <c r="F24" s="465"/>
      <c r="G24" s="127"/>
      <c r="H24" s="45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62"/>
      <c r="P24" s="462"/>
      <c r="Q24" s="462"/>
      <c r="R24" s="462"/>
      <c r="S24" s="462"/>
      <c r="T24" s="462"/>
      <c r="U24" s="46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60" t="s">
        <v>199</v>
      </c>
      <c r="D25" s="465">
        <v>4.8</v>
      </c>
      <c r="E25" s="465"/>
      <c r="F25" s="465"/>
      <c r="G25" s="127"/>
      <c r="H25" s="45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62"/>
      <c r="P25" s="462"/>
      <c r="Q25" s="462"/>
      <c r="R25" s="462"/>
      <c r="S25" s="462"/>
      <c r="T25" s="462"/>
      <c r="U25" s="46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65">
        <v>4.99</v>
      </c>
      <c r="E26" s="465"/>
      <c r="F26" s="465"/>
      <c r="G26" s="127"/>
      <c r="H26" s="45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62"/>
      <c r="P26" s="462"/>
      <c r="Q26" s="462"/>
      <c r="R26" s="462"/>
      <c r="S26" s="462"/>
      <c r="T26" s="462"/>
      <c r="U26" s="46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65">
        <v>4.99</v>
      </c>
      <c r="E27" s="465"/>
      <c r="F27" s="465"/>
      <c r="G27" s="127"/>
      <c r="H27" s="45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62"/>
      <c r="P27" s="462"/>
      <c r="Q27" s="462"/>
      <c r="R27" s="462"/>
      <c r="S27" s="462"/>
      <c r="T27" s="462"/>
      <c r="U27" s="46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11" t="s">
        <v>201</v>
      </c>
      <c r="B28" s="612"/>
      <c r="C28" s="463" t="s">
        <v>202</v>
      </c>
      <c r="D28" s="138"/>
      <c r="E28" s="138"/>
      <c r="F28" s="138"/>
      <c r="G28" s="139">
        <f>SUM(G7:G27)</f>
        <v>1178</v>
      </c>
      <c r="H28" s="140">
        <f>SUM(H7:H27)</f>
        <v>5938.7199999999993</v>
      </c>
      <c r="I28" s="140">
        <f>SUM(I7:I27)</f>
        <v>74</v>
      </c>
      <c r="J28" s="129">
        <f t="array" ref="J28">IF(ISERROR(G28/I28),"",G28/I28)</f>
        <v>15.918918918918919</v>
      </c>
      <c r="K28" s="140">
        <f>SUM(K7:K27)</f>
        <v>62</v>
      </c>
      <c r="L28" s="141"/>
      <c r="M28" s="140">
        <f t="shared" ref="M28:V28" si="5">SUM(M7:M27)</f>
        <v>12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53" t="s">
        <v>206</v>
      </c>
      <c r="C29" s="125" t="s">
        <v>199</v>
      </c>
      <c r="D29" s="465">
        <v>5.03</v>
      </c>
      <c r="E29" s="465"/>
      <c r="F29" s="465"/>
      <c r="G29" s="127"/>
      <c r="H29" s="45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58"/>
      <c r="P29" s="458"/>
      <c r="Q29" s="458"/>
      <c r="R29" s="458"/>
      <c r="S29" s="458"/>
      <c r="T29" s="458"/>
      <c r="U29" s="4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53" t="s">
        <v>425</v>
      </c>
      <c r="C30" s="177" t="s">
        <v>427</v>
      </c>
      <c r="D30" s="465">
        <v>5.03</v>
      </c>
      <c r="E30" s="465"/>
      <c r="F30" s="465"/>
      <c r="G30" s="127"/>
      <c r="H30" s="45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58"/>
      <c r="P30" s="458"/>
      <c r="Q30" s="458"/>
      <c r="R30" s="458"/>
      <c r="S30" s="458"/>
      <c r="T30" s="458"/>
      <c r="U30" s="4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53" t="s">
        <v>206</v>
      </c>
      <c r="C31" s="125" t="s">
        <v>186</v>
      </c>
      <c r="D31" s="465">
        <v>5.03</v>
      </c>
      <c r="E31" s="465"/>
      <c r="F31" s="465"/>
      <c r="G31" s="127"/>
      <c r="H31" s="454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58"/>
      <c r="P31" s="458"/>
      <c r="Q31" s="458"/>
      <c r="R31" s="458"/>
      <c r="S31" s="458"/>
      <c r="T31" s="458"/>
      <c r="U31" s="4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53" t="s">
        <v>206</v>
      </c>
      <c r="C32" s="125" t="s">
        <v>203</v>
      </c>
      <c r="D32" s="465">
        <v>5.03</v>
      </c>
      <c r="E32" s="465"/>
      <c r="F32" s="465"/>
      <c r="G32" s="127"/>
      <c r="H32" s="454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58"/>
      <c r="P32" s="458"/>
      <c r="Q32" s="458"/>
      <c r="R32" s="458"/>
      <c r="S32" s="458"/>
      <c r="T32" s="458"/>
      <c r="U32" s="4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53" t="s">
        <v>206</v>
      </c>
      <c r="C33" s="125" t="s">
        <v>207</v>
      </c>
      <c r="D33" s="465">
        <v>5.03</v>
      </c>
      <c r="E33" s="465"/>
      <c r="F33" s="465"/>
      <c r="G33" s="127"/>
      <c r="H33" s="454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58"/>
      <c r="P33" s="458"/>
      <c r="Q33" s="458"/>
      <c r="R33" s="458"/>
      <c r="S33" s="458"/>
      <c r="T33" s="458"/>
      <c r="U33" s="4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53" t="s">
        <v>414</v>
      </c>
      <c r="C34" s="177" t="s">
        <v>415</v>
      </c>
      <c r="D34" s="465">
        <v>5.03</v>
      </c>
      <c r="E34" s="465"/>
      <c r="F34" s="465"/>
      <c r="G34" s="127"/>
      <c r="H34" s="454">
        <f t="shared" si="7"/>
        <v>0</v>
      </c>
      <c r="I34" s="128"/>
      <c r="J34" s="129"/>
      <c r="K34" s="130"/>
      <c r="L34" s="128">
        <v>52</v>
      </c>
      <c r="M34" s="108"/>
      <c r="N34" s="129"/>
      <c r="O34" s="458"/>
      <c r="P34" s="458"/>
      <c r="Q34" s="458"/>
      <c r="R34" s="458"/>
      <c r="S34" s="458"/>
      <c r="T34" s="458"/>
      <c r="U34" s="4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53" t="s">
        <v>414</v>
      </c>
      <c r="C35" s="177" t="s">
        <v>416</v>
      </c>
      <c r="D35" s="465">
        <v>5.03</v>
      </c>
      <c r="E35" s="465"/>
      <c r="F35" s="465"/>
      <c r="G35" s="127"/>
      <c r="H35" s="454">
        <f t="shared" si="7"/>
        <v>0</v>
      </c>
      <c r="I35" s="128"/>
      <c r="J35" s="129"/>
      <c r="K35" s="130"/>
      <c r="L35" s="128">
        <v>52</v>
      </c>
      <c r="M35" s="108"/>
      <c r="N35" s="129"/>
      <c r="O35" s="458"/>
      <c r="P35" s="458"/>
      <c r="Q35" s="458"/>
      <c r="R35" s="458"/>
      <c r="S35" s="458"/>
      <c r="T35" s="458"/>
      <c r="U35" s="4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53" t="s">
        <v>414</v>
      </c>
      <c r="C36" s="177" t="s">
        <v>61</v>
      </c>
      <c r="D36" s="465">
        <v>5.03</v>
      </c>
      <c r="E36" s="465"/>
      <c r="F36" s="465"/>
      <c r="G36" s="127"/>
      <c r="H36" s="454">
        <f t="shared" si="7"/>
        <v>0</v>
      </c>
      <c r="I36" s="128"/>
      <c r="J36" s="129"/>
      <c r="K36" s="130"/>
      <c r="L36" s="128">
        <v>52</v>
      </c>
      <c r="M36" s="108"/>
      <c r="N36" s="129"/>
      <c r="O36" s="458"/>
      <c r="P36" s="458"/>
      <c r="Q36" s="458"/>
      <c r="R36" s="458"/>
      <c r="S36" s="458"/>
      <c r="T36" s="458"/>
      <c r="U36" s="4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53" t="s">
        <v>208</v>
      </c>
      <c r="C37" s="125" t="s">
        <v>179</v>
      </c>
      <c r="D37" s="465">
        <v>5.08</v>
      </c>
      <c r="E37" s="465"/>
      <c r="F37" s="465"/>
      <c r="G37" s="127"/>
      <c r="H37" s="454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58"/>
      <c r="P37" s="458"/>
      <c r="Q37" s="458"/>
      <c r="R37" s="458"/>
      <c r="S37" s="458"/>
      <c r="T37" s="458"/>
      <c r="U37" s="4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53" t="s">
        <v>208</v>
      </c>
      <c r="C38" s="125" t="s">
        <v>204</v>
      </c>
      <c r="D38" s="465">
        <v>5.08</v>
      </c>
      <c r="E38" s="465"/>
      <c r="F38" s="465"/>
      <c r="G38" s="127"/>
      <c r="H38" s="454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58"/>
      <c r="P38" s="458"/>
      <c r="Q38" s="458"/>
      <c r="R38" s="458"/>
      <c r="S38" s="458"/>
      <c r="T38" s="458"/>
      <c r="U38" s="4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53" t="s">
        <v>208</v>
      </c>
      <c r="C39" s="125" t="s">
        <v>205</v>
      </c>
      <c r="D39" s="465">
        <v>5.08</v>
      </c>
      <c r="E39" s="465"/>
      <c r="F39" s="465"/>
      <c r="G39" s="127"/>
      <c r="H39" s="454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58"/>
      <c r="P39" s="458"/>
      <c r="Q39" s="458"/>
      <c r="R39" s="458"/>
      <c r="S39" s="458"/>
      <c r="T39" s="458"/>
      <c r="U39" s="4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305" customFormat="1" ht="20.100000000000001" customHeight="1">
      <c r="A40" s="254">
        <v>30100022</v>
      </c>
      <c r="B40" s="453" t="s">
        <v>208</v>
      </c>
      <c r="C40" s="125" t="s">
        <v>186</v>
      </c>
      <c r="D40" s="465">
        <v>5.08</v>
      </c>
      <c r="E40" s="465"/>
      <c r="F40" s="465">
        <v>20170408</v>
      </c>
      <c r="G40" s="127">
        <f>108*6+37</f>
        <v>685</v>
      </c>
      <c r="H40" s="454">
        <f t="shared" si="7"/>
        <v>3479.8</v>
      </c>
      <c r="I40" s="128">
        <f>10*2</f>
        <v>20</v>
      </c>
      <c r="J40" s="128">
        <f t="array" ref="J40">IF(ISERROR(G40/I40),"",G40/I40)</f>
        <v>34.25</v>
      </c>
      <c r="K40" s="130">
        <f t="array" ref="K40">IF(ISERROR(G40/L40),"",G40/L40)</f>
        <v>32.61904761904762</v>
      </c>
      <c r="L40" s="128">
        <v>21</v>
      </c>
      <c r="M40" s="108">
        <f t="shared" si="9"/>
        <v>-12.61904761904762</v>
      </c>
      <c r="N40" s="128">
        <f t="shared" si="10"/>
        <v>0</v>
      </c>
      <c r="O40" s="458"/>
      <c r="P40" s="458"/>
      <c r="Q40" s="458"/>
      <c r="R40" s="458"/>
      <c r="S40" s="458"/>
      <c r="T40" s="458"/>
      <c r="U40" s="458"/>
      <c r="V40" s="131">
        <f t="shared" si="11"/>
        <v>0</v>
      </c>
      <c r="W40" s="455">
        <f t="shared" si="12"/>
        <v>0</v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53" t="s">
        <v>208</v>
      </c>
      <c r="C41" s="125" t="s">
        <v>203</v>
      </c>
      <c r="D41" s="465">
        <v>5.08</v>
      </c>
      <c r="E41" s="465"/>
      <c r="F41" s="465"/>
      <c r="G41" s="127"/>
      <c r="H41" s="454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58"/>
      <c r="P41" s="458"/>
      <c r="Q41" s="458"/>
      <c r="R41" s="458"/>
      <c r="S41" s="458"/>
      <c r="T41" s="458"/>
      <c r="U41" s="45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53" t="s">
        <v>208</v>
      </c>
      <c r="C42" s="125" t="s">
        <v>199</v>
      </c>
      <c r="D42" s="465">
        <v>5.08</v>
      </c>
      <c r="E42" s="465"/>
      <c r="F42" s="465"/>
      <c r="G42" s="127"/>
      <c r="H42" s="454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62"/>
      <c r="P42" s="462"/>
      <c r="Q42" s="462"/>
      <c r="R42" s="462"/>
      <c r="S42" s="462"/>
      <c r="T42" s="462"/>
      <c r="U42" s="462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53" t="s">
        <v>208</v>
      </c>
      <c r="C43" s="125" t="s">
        <v>187</v>
      </c>
      <c r="D43" s="465">
        <v>5.08</v>
      </c>
      <c r="E43" s="465"/>
      <c r="F43" s="465"/>
      <c r="G43" s="127"/>
      <c r="H43" s="454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58"/>
      <c r="P43" s="458"/>
      <c r="Q43" s="458"/>
      <c r="R43" s="458"/>
      <c r="S43" s="458"/>
      <c r="T43" s="458"/>
      <c r="U43" s="4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53" t="s">
        <v>208</v>
      </c>
      <c r="C44" s="125" t="s">
        <v>207</v>
      </c>
      <c r="D44" s="465">
        <v>5.08</v>
      </c>
      <c r="E44" s="465"/>
      <c r="F44" s="465"/>
      <c r="G44" s="127"/>
      <c r="H44" s="454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62"/>
      <c r="P44" s="462"/>
      <c r="Q44" s="462"/>
      <c r="R44" s="462"/>
      <c r="S44" s="462"/>
      <c r="T44" s="462"/>
      <c r="U44" s="462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53" t="s">
        <v>209</v>
      </c>
      <c r="C45" s="125" t="s">
        <v>194</v>
      </c>
      <c r="D45" s="465">
        <v>5.03</v>
      </c>
      <c r="E45" s="465"/>
      <c r="F45" s="465"/>
      <c r="G45" s="127"/>
      <c r="H45" s="454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58"/>
      <c r="P45" s="458"/>
      <c r="Q45" s="458"/>
      <c r="R45" s="458"/>
      <c r="S45" s="458"/>
      <c r="T45" s="458"/>
      <c r="U45" s="4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53" t="s">
        <v>209</v>
      </c>
      <c r="C46" s="125" t="s">
        <v>179</v>
      </c>
      <c r="D46" s="465">
        <v>5.03</v>
      </c>
      <c r="E46" s="465"/>
      <c r="F46" s="465"/>
      <c r="G46" s="127"/>
      <c r="H46" s="454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58"/>
      <c r="P46" s="458"/>
      <c r="Q46" s="458"/>
      <c r="R46" s="458"/>
      <c r="S46" s="458"/>
      <c r="T46" s="458"/>
      <c r="U46" s="4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53" t="s">
        <v>209</v>
      </c>
      <c r="C47" s="125" t="s">
        <v>195</v>
      </c>
      <c r="D47" s="465">
        <v>5.03</v>
      </c>
      <c r="E47" s="465"/>
      <c r="F47" s="465"/>
      <c r="G47" s="127"/>
      <c r="H47" s="454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58"/>
      <c r="P47" s="458"/>
      <c r="Q47" s="458"/>
      <c r="R47" s="458"/>
      <c r="S47" s="458"/>
      <c r="T47" s="458"/>
      <c r="U47" s="4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53" t="s">
        <v>209</v>
      </c>
      <c r="C48" s="125" t="s">
        <v>204</v>
      </c>
      <c r="D48" s="465">
        <v>5.03</v>
      </c>
      <c r="E48" s="465"/>
      <c r="F48" s="465"/>
      <c r="G48" s="127"/>
      <c r="H48" s="454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58"/>
      <c r="P48" s="458"/>
      <c r="Q48" s="458"/>
      <c r="R48" s="458"/>
      <c r="S48" s="458"/>
      <c r="T48" s="458"/>
      <c r="U48" s="4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53" t="s">
        <v>382</v>
      </c>
      <c r="C49" s="177" t="s">
        <v>383</v>
      </c>
      <c r="D49" s="465">
        <v>5.03</v>
      </c>
      <c r="E49" s="465"/>
      <c r="F49" s="465"/>
      <c r="G49" s="127"/>
      <c r="H49" s="45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58"/>
      <c r="P49" s="458"/>
      <c r="Q49" s="458"/>
      <c r="R49" s="458"/>
      <c r="S49" s="458"/>
      <c r="T49" s="458"/>
      <c r="U49" s="4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53" t="s">
        <v>382</v>
      </c>
      <c r="C50" s="177" t="s">
        <v>384</v>
      </c>
      <c r="D50" s="465">
        <v>5.03</v>
      </c>
      <c r="E50" s="465"/>
      <c r="F50" s="465"/>
      <c r="G50" s="127"/>
      <c r="H50" s="45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58"/>
      <c r="P50" s="458"/>
      <c r="Q50" s="458"/>
      <c r="R50" s="458"/>
      <c r="S50" s="458"/>
      <c r="T50" s="458"/>
      <c r="U50" s="4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53" t="s">
        <v>382</v>
      </c>
      <c r="C51" s="177" t="s">
        <v>389</v>
      </c>
      <c r="D51" s="465">
        <v>5.03</v>
      </c>
      <c r="E51" s="465"/>
      <c r="F51" s="465"/>
      <c r="G51" s="127"/>
      <c r="H51" s="45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58"/>
      <c r="P51" s="458"/>
      <c r="Q51" s="458"/>
      <c r="R51" s="458"/>
      <c r="S51" s="458"/>
      <c r="T51" s="458"/>
      <c r="U51" s="4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53" t="s">
        <v>382</v>
      </c>
      <c r="C52" s="177" t="s">
        <v>391</v>
      </c>
      <c r="D52" s="465">
        <v>5.03</v>
      </c>
      <c r="E52" s="465"/>
      <c r="F52" s="465"/>
      <c r="G52" s="127"/>
      <c r="H52" s="45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58"/>
      <c r="P52" s="458"/>
      <c r="Q52" s="458"/>
      <c r="R52" s="458"/>
      <c r="S52" s="458"/>
      <c r="T52" s="458"/>
      <c r="U52" s="4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53" t="s">
        <v>418</v>
      </c>
      <c r="C53" s="177" t="s">
        <v>364</v>
      </c>
      <c r="D53" s="465">
        <v>5.03</v>
      </c>
      <c r="E53" s="465"/>
      <c r="F53" s="465"/>
      <c r="G53" s="127"/>
      <c r="H53" s="45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58"/>
      <c r="P53" s="458"/>
      <c r="Q53" s="458"/>
      <c r="R53" s="458"/>
      <c r="S53" s="458"/>
      <c r="T53" s="458"/>
      <c r="U53" s="4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53" t="s">
        <v>418</v>
      </c>
      <c r="C54" s="177" t="s">
        <v>365</v>
      </c>
      <c r="D54" s="465">
        <v>5.03</v>
      </c>
      <c r="E54" s="465"/>
      <c r="F54" s="465"/>
      <c r="G54" s="127"/>
      <c r="H54" s="45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58"/>
      <c r="P54" s="458"/>
      <c r="Q54" s="458"/>
      <c r="R54" s="458"/>
      <c r="S54" s="458"/>
      <c r="T54" s="458"/>
      <c r="U54" s="4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53" t="s">
        <v>418</v>
      </c>
      <c r="C55" s="177" t="s">
        <v>366</v>
      </c>
      <c r="D55" s="465">
        <v>5.03</v>
      </c>
      <c r="E55" s="465"/>
      <c r="F55" s="465"/>
      <c r="G55" s="127"/>
      <c r="H55" s="45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58"/>
      <c r="P55" s="458"/>
      <c r="Q55" s="458"/>
      <c r="R55" s="458"/>
      <c r="S55" s="458"/>
      <c r="T55" s="458"/>
      <c r="U55" s="4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53" t="s">
        <v>418</v>
      </c>
      <c r="C56" s="177" t="s">
        <v>367</v>
      </c>
      <c r="D56" s="465">
        <v>5.03</v>
      </c>
      <c r="E56" s="465"/>
      <c r="F56" s="465"/>
      <c r="G56" s="127"/>
      <c r="H56" s="45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58"/>
      <c r="P56" s="458"/>
      <c r="Q56" s="458"/>
      <c r="R56" s="458"/>
      <c r="S56" s="458"/>
      <c r="T56" s="458"/>
      <c r="U56" s="4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65">
        <v>5.03</v>
      </c>
      <c r="E57" s="465"/>
      <c r="F57" s="465"/>
      <c r="G57" s="127"/>
      <c r="H57" s="454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62"/>
      <c r="P57" s="462"/>
      <c r="Q57" s="462"/>
      <c r="R57" s="462"/>
      <c r="S57" s="462"/>
      <c r="T57" s="462"/>
      <c r="U57" s="462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65">
        <v>5.03</v>
      </c>
      <c r="E58" s="465"/>
      <c r="F58" s="465"/>
      <c r="G58" s="127"/>
      <c r="H58" s="45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62"/>
      <c r="P58" s="462"/>
      <c r="Q58" s="462"/>
      <c r="R58" s="462"/>
      <c r="S58" s="462"/>
      <c r="T58" s="462"/>
      <c r="U58" s="46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65">
        <v>5.03</v>
      </c>
      <c r="E59" s="465"/>
      <c r="F59" s="465"/>
      <c r="G59" s="127"/>
      <c r="H59" s="454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62"/>
      <c r="P59" s="462"/>
      <c r="Q59" s="462"/>
      <c r="R59" s="462"/>
      <c r="S59" s="462"/>
      <c r="T59" s="462"/>
      <c r="U59" s="462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65">
        <v>5.03</v>
      </c>
      <c r="E60" s="465"/>
      <c r="F60" s="465"/>
      <c r="G60" s="127"/>
      <c r="H60" s="45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62"/>
      <c r="P60" s="462"/>
      <c r="Q60" s="462"/>
      <c r="R60" s="462"/>
      <c r="S60" s="462"/>
      <c r="T60" s="462"/>
      <c r="U60" s="46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65">
        <v>5.03</v>
      </c>
      <c r="E61" s="465"/>
      <c r="F61" s="465"/>
      <c r="G61" s="127"/>
      <c r="H61" s="45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62"/>
      <c r="P61" s="462"/>
      <c r="Q61" s="462"/>
      <c r="R61" s="462"/>
      <c r="S61" s="462"/>
      <c r="T61" s="462"/>
      <c r="U61" s="46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65">
        <v>5.03</v>
      </c>
      <c r="E62" s="465"/>
      <c r="F62" s="465"/>
      <c r="G62" s="127"/>
      <c r="H62" s="45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62"/>
      <c r="P62" s="462"/>
      <c r="Q62" s="462"/>
      <c r="R62" s="462"/>
      <c r="S62" s="462"/>
      <c r="T62" s="462"/>
      <c r="U62" s="46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65">
        <v>5.03</v>
      </c>
      <c r="E63" s="465"/>
      <c r="F63" s="465"/>
      <c r="G63" s="127"/>
      <c r="H63" s="45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62"/>
      <c r="P63" s="462"/>
      <c r="Q63" s="462"/>
      <c r="R63" s="462"/>
      <c r="S63" s="462"/>
      <c r="T63" s="462"/>
      <c r="U63" s="46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65">
        <v>5.03</v>
      </c>
      <c r="E64" s="465"/>
      <c r="F64" s="465"/>
      <c r="G64" s="127"/>
      <c r="H64" s="45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62"/>
      <c r="P64" s="462"/>
      <c r="Q64" s="462"/>
      <c r="R64" s="462"/>
      <c r="S64" s="462"/>
      <c r="T64" s="462"/>
      <c r="U64" s="46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65">
        <v>5.03</v>
      </c>
      <c r="E65" s="465"/>
      <c r="F65" s="465"/>
      <c r="G65" s="127"/>
      <c r="H65" s="45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62"/>
      <c r="P65" s="462"/>
      <c r="Q65" s="462"/>
      <c r="R65" s="462"/>
      <c r="S65" s="462"/>
      <c r="T65" s="462"/>
      <c r="U65" s="46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65">
        <v>5.03</v>
      </c>
      <c r="E66" s="465"/>
      <c r="F66" s="465"/>
      <c r="G66" s="127"/>
      <c r="H66" s="45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62"/>
      <c r="P66" s="462"/>
      <c r="Q66" s="462"/>
      <c r="R66" s="462"/>
      <c r="S66" s="462"/>
      <c r="T66" s="462"/>
      <c r="U66" s="46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65">
        <v>5.03</v>
      </c>
      <c r="E67" s="465"/>
      <c r="F67" s="465"/>
      <c r="G67" s="127"/>
      <c r="H67" s="45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62"/>
      <c r="P67" s="462"/>
      <c r="Q67" s="462"/>
      <c r="R67" s="462"/>
      <c r="S67" s="462"/>
      <c r="T67" s="462"/>
      <c r="U67" s="46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65">
        <v>5</v>
      </c>
      <c r="E68" s="465"/>
      <c r="F68" s="465"/>
      <c r="G68" s="127"/>
      <c r="H68" s="45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62"/>
      <c r="P68" s="462"/>
      <c r="Q68" s="462"/>
      <c r="R68" s="462"/>
      <c r="S68" s="462"/>
      <c r="T68" s="462"/>
      <c r="U68" s="46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65">
        <v>5.03</v>
      </c>
      <c r="E69" s="465"/>
      <c r="F69" s="465"/>
      <c r="G69" s="127"/>
      <c r="H69" s="45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62"/>
      <c r="P69" s="462"/>
      <c r="Q69" s="462"/>
      <c r="R69" s="462"/>
      <c r="S69" s="462"/>
      <c r="T69" s="462"/>
      <c r="U69" s="46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65">
        <v>5.03</v>
      </c>
      <c r="E70" s="465"/>
      <c r="F70" s="465"/>
      <c r="G70" s="127"/>
      <c r="H70" s="45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62"/>
      <c r="P70" s="462"/>
      <c r="Q70" s="462"/>
      <c r="R70" s="462"/>
      <c r="S70" s="462"/>
      <c r="T70" s="462"/>
      <c r="U70" s="46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65">
        <v>5.03</v>
      </c>
      <c r="E71" s="465"/>
      <c r="F71" s="465"/>
      <c r="G71" s="127"/>
      <c r="H71" s="454">
        <f t="shared" si="7"/>
        <v>0</v>
      </c>
      <c r="I71" s="128"/>
      <c r="J71" s="129"/>
      <c r="K71" s="130"/>
      <c r="L71" s="128"/>
      <c r="M71" s="108"/>
      <c r="N71" s="129"/>
      <c r="O71" s="462"/>
      <c r="P71" s="462"/>
      <c r="Q71" s="462"/>
      <c r="R71" s="462"/>
      <c r="S71" s="462"/>
      <c r="T71" s="462"/>
      <c r="U71" s="46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65">
        <v>5.0599999999999996</v>
      </c>
      <c r="E72" s="465"/>
      <c r="F72" s="465"/>
      <c r="G72" s="127"/>
      <c r="H72" s="45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62"/>
      <c r="P72" s="462"/>
      <c r="Q72" s="462"/>
      <c r="R72" s="462"/>
      <c r="S72" s="462"/>
      <c r="T72" s="462"/>
      <c r="U72" s="46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65">
        <v>5.0599999999999996</v>
      </c>
      <c r="E73" s="465"/>
      <c r="F73" s="465"/>
      <c r="G73" s="127"/>
      <c r="H73" s="45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62"/>
      <c r="P73" s="462"/>
      <c r="Q73" s="462"/>
      <c r="R73" s="462"/>
      <c r="S73" s="462"/>
      <c r="T73" s="462"/>
      <c r="U73" s="46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65">
        <v>5.0599999999999996</v>
      </c>
      <c r="E74" s="465"/>
      <c r="F74" s="465"/>
      <c r="G74" s="127"/>
      <c r="H74" s="45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62"/>
      <c r="P74" s="462"/>
      <c r="Q74" s="462"/>
      <c r="R74" s="462"/>
      <c r="S74" s="462"/>
      <c r="T74" s="462"/>
      <c r="U74" s="46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65">
        <v>5.0599999999999996</v>
      </c>
      <c r="E75" s="465"/>
      <c r="F75" s="465"/>
      <c r="G75" s="127"/>
      <c r="H75" s="45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62"/>
      <c r="P75" s="462"/>
      <c r="Q75" s="462"/>
      <c r="R75" s="462"/>
      <c r="S75" s="462"/>
      <c r="T75" s="462"/>
      <c r="U75" s="46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65">
        <v>5.5</v>
      </c>
      <c r="E76" s="465"/>
      <c r="F76" s="465"/>
      <c r="G76" s="127"/>
      <c r="H76" s="45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62"/>
      <c r="P76" s="462"/>
      <c r="Q76" s="462"/>
      <c r="R76" s="462"/>
      <c r="S76" s="462"/>
      <c r="T76" s="462"/>
      <c r="U76" s="46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65">
        <v>5.5</v>
      </c>
      <c r="E77" s="465"/>
      <c r="F77" s="465"/>
      <c r="G77" s="127"/>
      <c r="H77" s="45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62"/>
      <c r="P77" s="462"/>
      <c r="Q77" s="462"/>
      <c r="R77" s="462"/>
      <c r="S77" s="462"/>
      <c r="T77" s="462"/>
      <c r="U77" s="46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65">
        <v>5.5</v>
      </c>
      <c r="E78" s="465"/>
      <c r="F78" s="465"/>
      <c r="G78" s="127"/>
      <c r="H78" s="45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62"/>
      <c r="P78" s="462"/>
      <c r="Q78" s="462"/>
      <c r="R78" s="462"/>
      <c r="S78" s="462"/>
      <c r="T78" s="462"/>
      <c r="U78" s="46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65">
        <v>5.5</v>
      </c>
      <c r="E79" s="465"/>
      <c r="F79" s="465"/>
      <c r="G79" s="127"/>
      <c r="H79" s="45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62"/>
      <c r="P79" s="462"/>
      <c r="Q79" s="462"/>
      <c r="R79" s="462"/>
      <c r="S79" s="462"/>
      <c r="T79" s="462"/>
      <c r="U79" s="46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65">
        <v>5.03</v>
      </c>
      <c r="E80" s="465"/>
      <c r="F80" s="465"/>
      <c r="G80" s="127"/>
      <c r="H80" s="45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62"/>
      <c r="P80" s="462"/>
      <c r="Q80" s="462"/>
      <c r="R80" s="462"/>
      <c r="S80" s="462"/>
      <c r="T80" s="462"/>
      <c r="U80" s="46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65">
        <v>5.03</v>
      </c>
      <c r="E81" s="465"/>
      <c r="F81" s="465"/>
      <c r="G81" s="127"/>
      <c r="H81" s="45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62"/>
      <c r="P81" s="462"/>
      <c r="Q81" s="462"/>
      <c r="R81" s="462"/>
      <c r="S81" s="462"/>
      <c r="T81" s="462"/>
      <c r="U81" s="46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65">
        <v>5.03</v>
      </c>
      <c r="E82" s="465"/>
      <c r="F82" s="465"/>
      <c r="G82" s="127"/>
      <c r="H82" s="45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62"/>
      <c r="P82" s="462"/>
      <c r="Q82" s="462"/>
      <c r="R82" s="462"/>
      <c r="S82" s="462"/>
      <c r="T82" s="462"/>
      <c r="U82" s="46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65">
        <v>5.03</v>
      </c>
      <c r="E83" s="465"/>
      <c r="F83" s="465"/>
      <c r="G83" s="127"/>
      <c r="H83" s="45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62"/>
      <c r="P83" s="462"/>
      <c r="Q83" s="462"/>
      <c r="R83" s="462"/>
      <c r="S83" s="462"/>
      <c r="T83" s="462"/>
      <c r="U83" s="46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65">
        <v>5.03</v>
      </c>
      <c r="E84" s="465"/>
      <c r="F84" s="465"/>
      <c r="G84" s="127"/>
      <c r="H84" s="45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62"/>
      <c r="P84" s="462"/>
      <c r="Q84" s="462"/>
      <c r="R84" s="462"/>
      <c r="S84" s="462"/>
      <c r="T84" s="462"/>
      <c r="U84" s="46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65">
        <v>5.03</v>
      </c>
      <c r="E85" s="465"/>
      <c r="F85" s="465"/>
      <c r="G85" s="127"/>
      <c r="H85" s="45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62"/>
      <c r="P85" s="462"/>
      <c r="Q85" s="462"/>
      <c r="R85" s="462"/>
      <c r="S85" s="462"/>
      <c r="T85" s="462"/>
      <c r="U85" s="462"/>
      <c r="V85" s="131"/>
      <c r="W85" s="132"/>
      <c r="X85" s="131"/>
      <c r="Y85" s="131"/>
      <c r="Z85" s="131"/>
      <c r="AA85" s="131"/>
    </row>
    <row r="86" spans="1:27" ht="20.100000000000001" customHeight="1">
      <c r="A86" s="619" t="s">
        <v>216</v>
      </c>
      <c r="B86" s="619"/>
      <c r="C86" s="463" t="s">
        <v>202</v>
      </c>
      <c r="D86" s="138"/>
      <c r="E86" s="138"/>
      <c r="F86" s="138"/>
      <c r="G86" s="139">
        <f>SUM(G29:G85)</f>
        <v>685</v>
      </c>
      <c r="H86" s="140">
        <f>SUM(H29:H85)</f>
        <v>3479.8</v>
      </c>
      <c r="I86" s="140">
        <f>SUM(I29:I85)</f>
        <v>20</v>
      </c>
      <c r="J86" s="129">
        <f t="array" ref="J86">IF(ISERROR(G86/I86),"",G86/I86)</f>
        <v>34.25</v>
      </c>
      <c r="K86" s="140">
        <f>SUM(K29:K85)</f>
        <v>32.61904761904762</v>
      </c>
      <c r="L86" s="141"/>
      <c r="M86" s="144">
        <f t="shared" ref="M86:V86" si="17">SUM(M29:M85)</f>
        <v>-12.61904761904762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53" t="s">
        <v>217</v>
      </c>
      <c r="C87" s="125" t="s">
        <v>179</v>
      </c>
      <c r="D87" s="465">
        <v>5.03</v>
      </c>
      <c r="E87" s="465"/>
      <c r="F87" s="465"/>
      <c r="G87" s="127"/>
      <c r="H87" s="45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62"/>
      <c r="P87" s="462"/>
      <c r="Q87" s="462"/>
      <c r="R87" s="462"/>
      <c r="S87" s="462"/>
      <c r="T87" s="462"/>
      <c r="U87" s="46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53" t="s">
        <v>217</v>
      </c>
      <c r="C88" s="125" t="s">
        <v>186</v>
      </c>
      <c r="D88" s="465">
        <v>5.03</v>
      </c>
      <c r="E88" s="465"/>
      <c r="F88" s="465"/>
      <c r="G88" s="127"/>
      <c r="H88" s="45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62"/>
      <c r="P88" s="462"/>
      <c r="Q88" s="462"/>
      <c r="R88" s="462"/>
      <c r="S88" s="462"/>
      <c r="T88" s="462"/>
      <c r="U88" s="46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53" t="s">
        <v>217</v>
      </c>
      <c r="C89" s="125" t="s">
        <v>204</v>
      </c>
      <c r="D89" s="465">
        <v>5.03</v>
      </c>
      <c r="E89" s="465"/>
      <c r="F89" s="465"/>
      <c r="G89" s="127"/>
      <c r="H89" s="45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62"/>
      <c r="P89" s="462"/>
      <c r="Q89" s="462"/>
      <c r="R89" s="462"/>
      <c r="S89" s="462"/>
      <c r="T89" s="462"/>
      <c r="U89" s="46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65">
        <v>5.03</v>
      </c>
      <c r="E90" s="465"/>
      <c r="F90" s="465"/>
      <c r="G90" s="127"/>
      <c r="H90" s="45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62"/>
      <c r="P90" s="462"/>
      <c r="Q90" s="462"/>
      <c r="R90" s="462"/>
      <c r="S90" s="462"/>
      <c r="T90" s="462"/>
      <c r="U90" s="46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65">
        <v>5.03</v>
      </c>
      <c r="E91" s="465"/>
      <c r="F91" s="465"/>
      <c r="G91" s="127"/>
      <c r="H91" s="45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62"/>
      <c r="P91" s="462"/>
      <c r="Q91" s="462"/>
      <c r="R91" s="462"/>
      <c r="S91" s="462"/>
      <c r="T91" s="462"/>
      <c r="U91" s="46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65">
        <v>5.03</v>
      </c>
      <c r="E92" s="465"/>
      <c r="F92" s="465"/>
      <c r="G92" s="127"/>
      <c r="H92" s="45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62"/>
      <c r="P92" s="462"/>
      <c r="Q92" s="462"/>
      <c r="R92" s="462"/>
      <c r="S92" s="462"/>
      <c r="T92" s="462"/>
      <c r="U92" s="46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65">
        <v>5.03</v>
      </c>
      <c r="E93" s="465"/>
      <c r="F93" s="465"/>
      <c r="G93" s="127"/>
      <c r="H93" s="45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62"/>
      <c r="P93" s="462"/>
      <c r="Q93" s="462"/>
      <c r="R93" s="462"/>
      <c r="S93" s="462"/>
      <c r="T93" s="462"/>
      <c r="U93" s="46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65"/>
      <c r="F94" s="465"/>
      <c r="G94" s="127"/>
      <c r="H94" s="45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62"/>
      <c r="P94" s="462"/>
      <c r="Q94" s="462"/>
      <c r="R94" s="462"/>
      <c r="S94" s="462"/>
      <c r="T94" s="462"/>
      <c r="U94" s="46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65">
        <v>5.03</v>
      </c>
      <c r="E95" s="465"/>
      <c r="F95" s="465"/>
      <c r="G95" s="146"/>
      <c r="H95" s="45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62"/>
      <c r="P95" s="462"/>
      <c r="Q95" s="462"/>
      <c r="R95" s="462"/>
      <c r="S95" s="462"/>
      <c r="T95" s="462"/>
      <c r="U95" s="46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65">
        <v>5.03</v>
      </c>
      <c r="E96" s="465"/>
      <c r="F96" s="465"/>
      <c r="G96" s="127"/>
      <c r="H96" s="45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62"/>
      <c r="P96" s="462"/>
      <c r="Q96" s="462"/>
      <c r="R96" s="462"/>
      <c r="S96" s="462"/>
      <c r="T96" s="462"/>
      <c r="U96" s="46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65">
        <v>5.03</v>
      </c>
      <c r="E97" s="465"/>
      <c r="F97" s="465"/>
      <c r="G97" s="127"/>
      <c r="H97" s="45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62"/>
      <c r="P97" s="462"/>
      <c r="Q97" s="462"/>
      <c r="R97" s="462"/>
      <c r="S97" s="462"/>
      <c r="T97" s="462"/>
      <c r="U97" s="46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65">
        <v>5.03</v>
      </c>
      <c r="E98" s="465"/>
      <c r="F98" s="465"/>
      <c r="G98" s="127"/>
      <c r="H98" s="45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62"/>
      <c r="P98" s="462"/>
      <c r="Q98" s="462"/>
      <c r="R98" s="462"/>
      <c r="S98" s="462"/>
      <c r="T98" s="462"/>
      <c r="U98" s="46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65">
        <v>5.03</v>
      </c>
      <c r="E99" s="465"/>
      <c r="F99" s="465"/>
      <c r="G99" s="127"/>
      <c r="H99" s="45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62"/>
      <c r="P99" s="462"/>
      <c r="Q99" s="462"/>
      <c r="R99" s="462"/>
      <c r="S99" s="462"/>
      <c r="T99" s="462"/>
      <c r="U99" s="46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65">
        <v>5.03</v>
      </c>
      <c r="E100" s="465"/>
      <c r="F100" s="465"/>
      <c r="G100" s="127"/>
      <c r="H100" s="45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62"/>
      <c r="P100" s="462"/>
      <c r="Q100" s="462"/>
      <c r="R100" s="462"/>
      <c r="S100" s="462"/>
      <c r="T100" s="462"/>
      <c r="U100" s="46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65">
        <v>5.03</v>
      </c>
      <c r="E101" s="465"/>
      <c r="F101" s="465"/>
      <c r="G101" s="127"/>
      <c r="H101" s="45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62"/>
      <c r="P101" s="462"/>
      <c r="Q101" s="462"/>
      <c r="R101" s="462"/>
      <c r="S101" s="462"/>
      <c r="T101" s="462"/>
      <c r="U101" s="46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65">
        <v>5.03</v>
      </c>
      <c r="E102" s="465"/>
      <c r="F102" s="465"/>
      <c r="G102" s="127"/>
      <c r="H102" s="45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62"/>
      <c r="P102" s="462"/>
      <c r="Q102" s="462"/>
      <c r="R102" s="462"/>
      <c r="S102" s="462"/>
      <c r="T102" s="462"/>
      <c r="U102" s="46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53" t="s">
        <v>222</v>
      </c>
      <c r="C103" s="125" t="s">
        <v>181</v>
      </c>
      <c r="D103" s="465">
        <v>10.199999999999999</v>
      </c>
      <c r="E103" s="465"/>
      <c r="F103" s="465"/>
      <c r="G103" s="127"/>
      <c r="H103" s="45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62"/>
      <c r="P103" s="462"/>
      <c r="Q103" s="462"/>
      <c r="R103" s="462"/>
      <c r="S103" s="462"/>
      <c r="T103" s="462"/>
      <c r="U103" s="46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53" t="s">
        <v>222</v>
      </c>
      <c r="C104" s="125" t="s">
        <v>179</v>
      </c>
      <c r="D104" s="465">
        <v>10.199999999999999</v>
      </c>
      <c r="E104" s="465"/>
      <c r="F104" s="465"/>
      <c r="G104" s="127"/>
      <c r="H104" s="45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62"/>
      <c r="P104" s="462"/>
      <c r="Q104" s="462"/>
      <c r="R104" s="462"/>
      <c r="S104" s="462"/>
      <c r="T104" s="462"/>
      <c r="U104" s="46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53" t="s">
        <v>222</v>
      </c>
      <c r="C105" s="125" t="s">
        <v>221</v>
      </c>
      <c r="D105" s="465">
        <v>10.199999999999999</v>
      </c>
      <c r="E105" s="465"/>
      <c r="F105" s="465"/>
      <c r="G105" s="127"/>
      <c r="H105" s="45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62"/>
      <c r="P105" s="462"/>
      <c r="Q105" s="462"/>
      <c r="R105" s="462"/>
      <c r="S105" s="462"/>
      <c r="T105" s="462"/>
      <c r="U105" s="46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53" t="s">
        <v>222</v>
      </c>
      <c r="C106" s="125" t="s">
        <v>186</v>
      </c>
      <c r="D106" s="465">
        <v>10.199999999999999</v>
      </c>
      <c r="E106" s="465"/>
      <c r="F106" s="465"/>
      <c r="G106" s="127"/>
      <c r="H106" s="45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62"/>
      <c r="P106" s="462"/>
      <c r="Q106" s="462"/>
      <c r="R106" s="462"/>
      <c r="S106" s="462"/>
      <c r="T106" s="462"/>
      <c r="U106" s="46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53" t="s">
        <v>393</v>
      </c>
      <c r="C107" s="177" t="s">
        <v>395</v>
      </c>
      <c r="D107" s="465">
        <v>5</v>
      </c>
      <c r="E107" s="465"/>
      <c r="F107" s="465"/>
      <c r="G107" s="127"/>
      <c r="H107" s="45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62"/>
      <c r="P107" s="462"/>
      <c r="Q107" s="462"/>
      <c r="R107" s="462"/>
      <c r="S107" s="462"/>
      <c r="T107" s="462"/>
      <c r="U107" s="46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53" t="s">
        <v>393</v>
      </c>
      <c r="C108" s="177" t="s">
        <v>402</v>
      </c>
      <c r="D108" s="465">
        <v>5</v>
      </c>
      <c r="E108" s="465"/>
      <c r="F108" s="465"/>
      <c r="G108" s="127"/>
      <c r="H108" s="454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62"/>
      <c r="P108" s="462"/>
      <c r="Q108" s="462"/>
      <c r="R108" s="462"/>
      <c r="S108" s="462"/>
      <c r="T108" s="462"/>
      <c r="U108" s="462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53" t="s">
        <v>404</v>
      </c>
      <c r="C109" s="177" t="s">
        <v>405</v>
      </c>
      <c r="D109" s="465">
        <v>5</v>
      </c>
      <c r="E109" s="465"/>
      <c r="F109" s="465"/>
      <c r="G109" s="127"/>
      <c r="H109" s="454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62"/>
      <c r="P109" s="462"/>
      <c r="Q109" s="462"/>
      <c r="R109" s="462"/>
      <c r="S109" s="462"/>
      <c r="T109" s="462"/>
      <c r="U109" s="46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53" t="s">
        <v>486</v>
      </c>
      <c r="C110" s="177" t="s">
        <v>372</v>
      </c>
      <c r="D110" s="465">
        <v>5</v>
      </c>
      <c r="E110" s="465"/>
      <c r="F110" s="465"/>
      <c r="G110" s="127"/>
      <c r="H110" s="45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62"/>
      <c r="P110" s="462"/>
      <c r="Q110" s="462"/>
      <c r="R110" s="462"/>
      <c r="S110" s="462"/>
      <c r="T110" s="462"/>
      <c r="U110" s="46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53" t="s">
        <v>343</v>
      </c>
      <c r="C111" s="125" t="s">
        <v>345</v>
      </c>
      <c r="D111" s="465">
        <v>5</v>
      </c>
      <c r="E111" s="465"/>
      <c r="F111" s="465"/>
      <c r="G111" s="127"/>
      <c r="H111" s="45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62"/>
      <c r="P111" s="462"/>
      <c r="Q111" s="462"/>
      <c r="R111" s="462"/>
      <c r="S111" s="462"/>
      <c r="T111" s="462"/>
      <c r="U111" s="46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53" t="s">
        <v>343</v>
      </c>
      <c r="C112" s="125" t="s">
        <v>347</v>
      </c>
      <c r="D112" s="465">
        <v>5</v>
      </c>
      <c r="E112" s="465"/>
      <c r="F112" s="465"/>
      <c r="G112" s="127"/>
      <c r="H112" s="45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62"/>
      <c r="P112" s="462"/>
      <c r="Q112" s="462"/>
      <c r="R112" s="462"/>
      <c r="S112" s="462"/>
      <c r="T112" s="462"/>
      <c r="U112" s="46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65">
        <v>5.0599999999999996</v>
      </c>
      <c r="E113" s="465"/>
      <c r="F113" s="465"/>
      <c r="G113" s="127"/>
      <c r="H113" s="454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62"/>
      <c r="P113" s="462"/>
      <c r="Q113" s="462"/>
      <c r="R113" s="462"/>
      <c r="S113" s="462"/>
      <c r="T113" s="462"/>
      <c r="U113" s="46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65">
        <v>5.0599999999999996</v>
      </c>
      <c r="E114" s="465"/>
      <c r="F114" s="465"/>
      <c r="G114" s="127"/>
      <c r="H114" s="45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62"/>
      <c r="P114" s="462"/>
      <c r="Q114" s="462"/>
      <c r="R114" s="462"/>
      <c r="S114" s="462"/>
      <c r="T114" s="462"/>
      <c r="U114" s="46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65">
        <v>5</v>
      </c>
      <c r="E115" s="465"/>
      <c r="F115" s="465"/>
      <c r="G115" s="127"/>
      <c r="H115" s="454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62"/>
      <c r="P115" s="462"/>
      <c r="Q115" s="462"/>
      <c r="R115" s="462"/>
      <c r="S115" s="462"/>
      <c r="T115" s="462"/>
      <c r="U115" s="462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65">
        <v>5</v>
      </c>
      <c r="E116" s="465"/>
      <c r="F116" s="465"/>
      <c r="G116" s="127"/>
      <c r="H116" s="454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62"/>
      <c r="P116" s="462"/>
      <c r="Q116" s="462"/>
      <c r="R116" s="462"/>
      <c r="S116" s="462"/>
      <c r="T116" s="462"/>
      <c r="U116" s="46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465">
        <v>5</v>
      </c>
      <c r="E117" s="465"/>
      <c r="F117" s="465"/>
      <c r="G117" s="127"/>
      <c r="H117" s="454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62"/>
      <c r="P117" s="462"/>
      <c r="Q117" s="462"/>
      <c r="R117" s="462"/>
      <c r="S117" s="462"/>
      <c r="T117" s="462"/>
      <c r="U117" s="462"/>
      <c r="V117" s="131"/>
      <c r="W117" s="132"/>
      <c r="X117" s="131"/>
      <c r="Y117" s="131"/>
      <c r="Z117" s="131"/>
      <c r="AA117" s="131"/>
    </row>
    <row r="118" spans="1:27" s="305" customFormat="1" ht="20.100000000000001" customHeight="1">
      <c r="A118" s="253">
        <v>30400007</v>
      </c>
      <c r="B118" s="145" t="s">
        <v>223</v>
      </c>
      <c r="C118" s="125" t="s">
        <v>204</v>
      </c>
      <c r="D118" s="465">
        <v>5.07</v>
      </c>
      <c r="E118" s="465"/>
      <c r="F118" s="465">
        <v>20170402</v>
      </c>
      <c r="G118" s="127">
        <v>38</v>
      </c>
      <c r="H118" s="454">
        <f t="shared" si="19"/>
        <v>192.66000000000003</v>
      </c>
      <c r="I118" s="128">
        <f>1*5</f>
        <v>5</v>
      </c>
      <c r="J118" s="128">
        <f t="array" ref="J118">IF(ISERROR(G118/I118),"",G118/I118)</f>
        <v>7.6</v>
      </c>
      <c r="K118" s="130">
        <f t="array" ref="K118">IF(ISERROR(G118/L118),"",G118/L118)</f>
        <v>4.2222222222222223</v>
      </c>
      <c r="L118" s="128">
        <v>9</v>
      </c>
      <c r="M118" s="108">
        <f>IF(ISERROR(I118-K118),"",I118-K118)</f>
        <v>0.77777777777777768</v>
      </c>
      <c r="N118" s="128">
        <f>SUM(O118:U118)</f>
        <v>0</v>
      </c>
      <c r="O118" s="462"/>
      <c r="P118" s="462"/>
      <c r="Q118" s="462"/>
      <c r="R118" s="462"/>
      <c r="S118" s="462"/>
      <c r="T118" s="462"/>
      <c r="U118" s="462"/>
      <c r="V118" s="131">
        <f>SUM(X118:AA118)</f>
        <v>0</v>
      </c>
      <c r="W118" s="455">
        <f t="shared" ref="W118:W142" si="26">IF(ISERROR(V118/G118),"",V118/G118)</f>
        <v>0</v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65">
        <v>5.07</v>
      </c>
      <c r="E119" s="465"/>
      <c r="F119" s="465"/>
      <c r="G119" s="127"/>
      <c r="H119" s="45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62"/>
      <c r="P119" s="462"/>
      <c r="Q119" s="462"/>
      <c r="R119" s="462"/>
      <c r="S119" s="462"/>
      <c r="T119" s="462"/>
      <c r="U119" s="46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s="305" customFormat="1" ht="20.100000000000001" customHeight="1">
      <c r="A120" s="253">
        <v>30400006</v>
      </c>
      <c r="B120" s="145" t="s">
        <v>223</v>
      </c>
      <c r="C120" s="125" t="s">
        <v>186</v>
      </c>
      <c r="D120" s="465">
        <v>5.0599999999999996</v>
      </c>
      <c r="E120" s="465"/>
      <c r="F120" s="466">
        <v>20170402</v>
      </c>
      <c r="G120" s="127">
        <f>200+101+98+42</f>
        <v>441</v>
      </c>
      <c r="H120" s="454">
        <f t="shared" si="19"/>
        <v>2231.46</v>
      </c>
      <c r="I120" s="128">
        <f>4*2+10</f>
        <v>18</v>
      </c>
      <c r="J120" s="128">
        <f t="array" ref="J120">IF(ISERROR(G120/I120),"",G120/I120)</f>
        <v>24.5</v>
      </c>
      <c r="K120" s="454">
        <f t="array" ref="K120">IF(ISERROR(G120/L120),"",G120/L120)</f>
        <v>49</v>
      </c>
      <c r="L120" s="128">
        <v>9</v>
      </c>
      <c r="M120" s="108">
        <f>IF(ISERROR(I120-K120),"",I120-K120)</f>
        <v>-31</v>
      </c>
      <c r="N120" s="128">
        <f>SUM(O120:U120)</f>
        <v>0</v>
      </c>
      <c r="O120" s="462"/>
      <c r="P120" s="462"/>
      <c r="Q120" s="462"/>
      <c r="R120" s="462"/>
      <c r="S120" s="462"/>
      <c r="T120" s="462"/>
      <c r="U120" s="462"/>
      <c r="V120" s="131">
        <f>SUM(X120:AA120)</f>
        <v>0</v>
      </c>
      <c r="W120" s="455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611" t="s">
        <v>224</v>
      </c>
      <c r="B121" s="612"/>
      <c r="C121" s="463" t="s">
        <v>202</v>
      </c>
      <c r="D121" s="138"/>
      <c r="E121" s="138"/>
      <c r="F121" s="138"/>
      <c r="G121" s="139">
        <f>SUM(G87:G120)</f>
        <v>479</v>
      </c>
      <c r="H121" s="140">
        <f>SUM(H87:H120)</f>
        <v>2424.12</v>
      </c>
      <c r="I121" s="140">
        <f>SUM(I87:I120)</f>
        <v>23</v>
      </c>
      <c r="J121" s="129">
        <f t="array" ref="J121">IF(ISERROR(G121/I121),"",G121/I121)</f>
        <v>20.826086956521738</v>
      </c>
      <c r="K121" s="140">
        <f>SUM(K87:K120)</f>
        <v>53.222222222222221</v>
      </c>
      <c r="L121" s="141"/>
      <c r="M121" s="144">
        <f t="shared" ref="M121:V121" si="27">SUM(M87:M120)</f>
        <v>-30.222222222222221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65">
        <v>5.03</v>
      </c>
      <c r="E122" s="465"/>
      <c r="F122" s="465"/>
      <c r="G122" s="127"/>
      <c r="H122" s="45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62"/>
      <c r="P122" s="462"/>
      <c r="Q122" s="462"/>
      <c r="R122" s="462"/>
      <c r="S122" s="462"/>
      <c r="T122" s="462"/>
      <c r="U122" s="46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65">
        <v>5.03</v>
      </c>
      <c r="E123" s="465"/>
      <c r="F123" s="465"/>
      <c r="G123" s="127"/>
      <c r="H123" s="45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62"/>
      <c r="P123" s="462"/>
      <c r="Q123" s="462"/>
      <c r="R123" s="462"/>
      <c r="S123" s="462"/>
      <c r="T123" s="462"/>
      <c r="U123" s="46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65">
        <v>5.04</v>
      </c>
      <c r="E124" s="465"/>
      <c r="F124" s="465"/>
      <c r="G124" s="127"/>
      <c r="H124" s="45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62"/>
      <c r="P124" s="462"/>
      <c r="Q124" s="462"/>
      <c r="R124" s="462"/>
      <c r="S124" s="462"/>
      <c r="T124" s="462"/>
      <c r="U124" s="46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65">
        <v>5.03</v>
      </c>
      <c r="E125" s="465"/>
      <c r="F125" s="465"/>
      <c r="G125" s="127"/>
      <c r="H125" s="45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62"/>
      <c r="P125" s="462"/>
      <c r="Q125" s="462"/>
      <c r="R125" s="462"/>
      <c r="S125" s="462"/>
      <c r="T125" s="462"/>
      <c r="U125" s="46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59" t="s">
        <v>203</v>
      </c>
      <c r="D126" s="465">
        <v>5.03</v>
      </c>
      <c r="E126" s="465"/>
      <c r="F126" s="465"/>
      <c r="G126" s="127"/>
      <c r="H126" s="45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62"/>
      <c r="P126" s="462"/>
      <c r="Q126" s="462"/>
      <c r="R126" s="462"/>
      <c r="S126" s="462"/>
      <c r="T126" s="462"/>
      <c r="U126" s="46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65">
        <v>5.03</v>
      </c>
      <c r="E127" s="465"/>
      <c r="F127" s="465"/>
      <c r="G127" s="127"/>
      <c r="H127" s="45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62"/>
      <c r="P127" s="462"/>
      <c r="Q127" s="462"/>
      <c r="R127" s="462"/>
      <c r="S127" s="462"/>
      <c r="T127" s="462"/>
      <c r="U127" s="46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65">
        <v>5.03</v>
      </c>
      <c r="E128" s="465"/>
      <c r="F128" s="465"/>
      <c r="G128" s="127"/>
      <c r="H128" s="45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62"/>
      <c r="P128" s="462"/>
      <c r="Q128" s="462"/>
      <c r="R128" s="462"/>
      <c r="S128" s="462"/>
      <c r="T128" s="462"/>
      <c r="U128" s="46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59" t="s">
        <v>228</v>
      </c>
      <c r="D129" s="465">
        <v>5.03</v>
      </c>
      <c r="E129" s="465"/>
      <c r="F129" s="465"/>
      <c r="G129" s="127"/>
      <c r="H129" s="45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62"/>
      <c r="P129" s="462"/>
      <c r="Q129" s="462"/>
      <c r="R129" s="462"/>
      <c r="S129" s="462"/>
      <c r="T129" s="462"/>
      <c r="U129" s="46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59" t="s">
        <v>212</v>
      </c>
      <c r="D130" s="465">
        <v>5.03</v>
      </c>
      <c r="E130" s="465"/>
      <c r="F130" s="465"/>
      <c r="G130" s="127"/>
      <c r="H130" s="45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62"/>
      <c r="P130" s="462"/>
      <c r="Q130" s="462"/>
      <c r="R130" s="462"/>
      <c r="S130" s="462"/>
      <c r="T130" s="462"/>
      <c r="U130" s="46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59" t="s">
        <v>203</v>
      </c>
      <c r="D131" s="465">
        <v>5.03</v>
      </c>
      <c r="E131" s="465"/>
      <c r="F131" s="465"/>
      <c r="G131" s="127"/>
      <c r="H131" s="45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62"/>
      <c r="P131" s="462"/>
      <c r="Q131" s="462"/>
      <c r="R131" s="462"/>
      <c r="S131" s="462"/>
      <c r="T131" s="462"/>
      <c r="U131" s="46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59" t="s">
        <v>186</v>
      </c>
      <c r="D132" s="465">
        <v>5.03</v>
      </c>
      <c r="E132" s="465"/>
      <c r="F132" s="465"/>
      <c r="G132" s="127"/>
      <c r="H132" s="45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62"/>
      <c r="P132" s="462"/>
      <c r="Q132" s="462"/>
      <c r="R132" s="462"/>
      <c r="S132" s="462"/>
      <c r="T132" s="462"/>
      <c r="U132" s="46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59" t="s">
        <v>228</v>
      </c>
      <c r="D133" s="465">
        <v>5.03</v>
      </c>
      <c r="E133" s="465"/>
      <c r="F133" s="465"/>
      <c r="G133" s="127"/>
      <c r="H133" s="45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62"/>
      <c r="P133" s="462"/>
      <c r="Q133" s="462"/>
      <c r="R133" s="462"/>
      <c r="S133" s="462"/>
      <c r="T133" s="462"/>
      <c r="U133" s="46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59" t="s">
        <v>199</v>
      </c>
      <c r="D134" s="465">
        <v>5.03</v>
      </c>
      <c r="E134" s="465"/>
      <c r="F134" s="465"/>
      <c r="G134" s="127"/>
      <c r="H134" s="45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62"/>
      <c r="P134" s="462"/>
      <c r="Q134" s="462"/>
      <c r="R134" s="462"/>
      <c r="S134" s="462"/>
      <c r="T134" s="462"/>
      <c r="U134" s="46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s="305" customFormat="1" ht="20.100000000000001" customHeight="1">
      <c r="A135" s="254">
        <v>30100001</v>
      </c>
      <c r="B135" s="133" t="s">
        <v>230</v>
      </c>
      <c r="C135" s="125" t="s">
        <v>204</v>
      </c>
      <c r="D135" s="465">
        <v>5.0599999999999996</v>
      </c>
      <c r="E135" s="465"/>
      <c r="F135" s="465">
        <v>20170408</v>
      </c>
      <c r="G135" s="127">
        <f>90*8+14</f>
        <v>734</v>
      </c>
      <c r="H135" s="454">
        <f>D135*G135</f>
        <v>3714.0399999999995</v>
      </c>
      <c r="I135" s="128">
        <f>11*3</f>
        <v>33</v>
      </c>
      <c r="J135" s="128">
        <f t="array" ref="J135">IF(ISERROR(G135/I135),"",G135/I135)</f>
        <v>22.242424242424242</v>
      </c>
      <c r="K135" s="130">
        <f t="array" ref="K135">IF(ISERROR(G135/L135),"",G135/L135)</f>
        <v>29.36</v>
      </c>
      <c r="L135" s="128">
        <v>25</v>
      </c>
      <c r="M135" s="108">
        <f>IF(ISERROR(I135-K135),"",I135-K135)</f>
        <v>3.6400000000000006</v>
      </c>
      <c r="N135" s="128">
        <f>SUM(O135:U135)</f>
        <v>0</v>
      </c>
      <c r="O135" s="462"/>
      <c r="P135" s="462"/>
      <c r="Q135" s="462"/>
      <c r="R135" s="462"/>
      <c r="S135" s="462"/>
      <c r="T135" s="462"/>
      <c r="U135" s="462"/>
      <c r="V135" s="131">
        <f>SUM(X135:AA135)</f>
        <v>0</v>
      </c>
      <c r="W135" s="455">
        <f t="shared" si="26"/>
        <v>0</v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65">
        <v>5.0599999999999996</v>
      </c>
      <c r="E136" s="465"/>
      <c r="F136" s="465"/>
      <c r="G136" s="127"/>
      <c r="H136" s="45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62"/>
      <c r="P136" s="462"/>
      <c r="Q136" s="462"/>
      <c r="R136" s="462"/>
      <c r="S136" s="462"/>
      <c r="T136" s="462"/>
      <c r="U136" s="46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11" t="s">
        <v>231</v>
      </c>
      <c r="B137" s="612"/>
      <c r="C137" s="463" t="s">
        <v>202</v>
      </c>
      <c r="D137" s="138"/>
      <c r="E137" s="138"/>
      <c r="F137" s="138"/>
      <c r="G137" s="139">
        <f>SUM(G122:G136)</f>
        <v>734</v>
      </c>
      <c r="H137" s="140">
        <f>SUM(H122:H136)</f>
        <v>3714.0399999999995</v>
      </c>
      <c r="I137" s="140">
        <f>SUM(I122:I136)</f>
        <v>33</v>
      </c>
      <c r="J137" s="129">
        <f t="array" ref="J137">IF(ISERROR(G137/I137),"",G137/I137)</f>
        <v>22.242424242424242</v>
      </c>
      <c r="K137" s="140">
        <f>SUM(K122:K136)</f>
        <v>29.36</v>
      </c>
      <c r="L137" s="141"/>
      <c r="M137" s="144">
        <f>SUM(M122:M136)</f>
        <v>3.6400000000000006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65">
        <v>5.04</v>
      </c>
      <c r="E138" s="465"/>
      <c r="F138" s="465"/>
      <c r="G138" s="127"/>
      <c r="H138" s="45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62"/>
      <c r="P138" s="462"/>
      <c r="Q138" s="462"/>
      <c r="R138" s="462"/>
      <c r="S138" s="462"/>
      <c r="T138" s="462"/>
      <c r="U138" s="46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65">
        <v>5.04</v>
      </c>
      <c r="E139" s="465"/>
      <c r="F139" s="465"/>
      <c r="G139" s="127"/>
      <c r="H139" s="45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62"/>
      <c r="P139" s="462"/>
      <c r="Q139" s="462"/>
      <c r="R139" s="462"/>
      <c r="S139" s="462"/>
      <c r="T139" s="462"/>
      <c r="U139" s="46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65">
        <v>5.04</v>
      </c>
      <c r="E140" s="465"/>
      <c r="F140" s="465"/>
      <c r="G140" s="127"/>
      <c r="H140" s="45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62"/>
      <c r="P140" s="462"/>
      <c r="Q140" s="462"/>
      <c r="R140" s="462"/>
      <c r="S140" s="462"/>
      <c r="T140" s="462"/>
      <c r="U140" s="46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65">
        <v>5.04</v>
      </c>
      <c r="E141" s="465"/>
      <c r="F141" s="465"/>
      <c r="G141" s="127"/>
      <c r="H141" s="45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62"/>
      <c r="P141" s="462"/>
      <c r="Q141" s="462"/>
      <c r="R141" s="462"/>
      <c r="S141" s="462"/>
      <c r="T141" s="462"/>
      <c r="U141" s="46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65">
        <v>5.04</v>
      </c>
      <c r="E142" s="465"/>
      <c r="F142" s="465"/>
      <c r="G142" s="127"/>
      <c r="H142" s="45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62"/>
      <c r="P142" s="462"/>
      <c r="Q142" s="462"/>
      <c r="R142" s="462"/>
      <c r="S142" s="462"/>
      <c r="T142" s="462"/>
      <c r="U142" s="46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65">
        <v>5.04</v>
      </c>
      <c r="E143" s="465"/>
      <c r="F143" s="465"/>
      <c r="G143" s="127"/>
      <c r="H143" s="454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62"/>
      <c r="P143" s="462"/>
      <c r="Q143" s="462"/>
      <c r="R143" s="462"/>
      <c r="S143" s="462"/>
      <c r="T143" s="462"/>
      <c r="U143" s="46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65">
        <v>5.04</v>
      </c>
      <c r="E144" s="465"/>
      <c r="F144" s="465"/>
      <c r="G144" s="127"/>
      <c r="H144" s="454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62"/>
      <c r="P144" s="462"/>
      <c r="Q144" s="462"/>
      <c r="R144" s="462"/>
      <c r="S144" s="462"/>
      <c r="T144" s="462"/>
      <c r="U144" s="46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65">
        <v>5.04</v>
      </c>
      <c r="E145" s="465"/>
      <c r="F145" s="465"/>
      <c r="G145" s="127"/>
      <c r="H145" s="45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62"/>
      <c r="P145" s="462"/>
      <c r="Q145" s="462"/>
      <c r="R145" s="462"/>
      <c r="S145" s="462"/>
      <c r="T145" s="462"/>
      <c r="U145" s="46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65">
        <v>5.04</v>
      </c>
      <c r="E146" s="465"/>
      <c r="F146" s="465"/>
      <c r="G146" s="127"/>
      <c r="H146" s="45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62"/>
      <c r="P146" s="462"/>
      <c r="Q146" s="462"/>
      <c r="R146" s="462"/>
      <c r="S146" s="462"/>
      <c r="T146" s="462"/>
      <c r="U146" s="46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65">
        <v>5.04</v>
      </c>
      <c r="E147" s="465"/>
      <c r="F147" s="465"/>
      <c r="G147" s="127"/>
      <c r="H147" s="45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62"/>
      <c r="P147" s="462"/>
      <c r="Q147" s="462"/>
      <c r="R147" s="462"/>
      <c r="S147" s="462"/>
      <c r="T147" s="462"/>
      <c r="U147" s="46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11" t="s">
        <v>234</v>
      </c>
      <c r="B148" s="612"/>
      <c r="C148" s="463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60"/>
      <c r="D149" s="465">
        <v>3.65</v>
      </c>
      <c r="E149" s="465"/>
      <c r="F149" s="466"/>
      <c r="G149" s="127"/>
      <c r="H149" s="454">
        <f t="shared" ref="H149:H162" si="40">D149*G149</f>
        <v>0</v>
      </c>
      <c r="I149" s="128"/>
      <c r="J149" s="129" t="str">
        <f t="array" ref="J149">IF(ISERROR(G149/I149),"",G149/I149)</f>
        <v/>
      </c>
      <c r="K149" s="45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62"/>
      <c r="P149" s="462"/>
      <c r="Q149" s="462"/>
      <c r="R149" s="462"/>
      <c r="S149" s="462"/>
      <c r="T149" s="462"/>
      <c r="U149" s="46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60"/>
      <c r="D150" s="465">
        <v>6.58</v>
      </c>
      <c r="E150" s="465"/>
      <c r="F150" s="465"/>
      <c r="G150" s="127"/>
      <c r="H150" s="45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62"/>
      <c r="P150" s="462"/>
      <c r="Q150" s="462"/>
      <c r="R150" s="462"/>
      <c r="S150" s="462"/>
      <c r="T150" s="462"/>
      <c r="U150" s="46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460"/>
      <c r="D151" s="465">
        <v>7.8</v>
      </c>
      <c r="E151" s="465"/>
      <c r="F151" s="465">
        <v>20170402</v>
      </c>
      <c r="G151" s="127">
        <f>28*15+19+16</f>
        <v>455</v>
      </c>
      <c r="H151" s="454">
        <f t="shared" si="40"/>
        <v>3549</v>
      </c>
      <c r="I151" s="128">
        <f>18+20</f>
        <v>38</v>
      </c>
      <c r="J151" s="128">
        <f t="array" ref="J151">IF(ISERROR(G151/I151),"",G151/I151)</f>
        <v>11.973684210526315</v>
      </c>
      <c r="K151" s="130">
        <f t="array" ref="K151">IF(ISERROR(G151/L151),"",G151/L151)</f>
        <v>98.913043478260875</v>
      </c>
      <c r="L151" s="128">
        <v>4.5999999999999996</v>
      </c>
      <c r="M151" s="108">
        <f>IF(ISERROR(I151-K151),"",I151-K151)</f>
        <v>-60.913043478260875</v>
      </c>
      <c r="N151" s="128">
        <f>SUM(O151:U151)</f>
        <v>0</v>
      </c>
      <c r="O151" s="462"/>
      <c r="P151" s="462"/>
      <c r="Q151" s="462"/>
      <c r="R151" s="462"/>
      <c r="S151" s="462"/>
      <c r="T151" s="462"/>
      <c r="U151" s="462"/>
      <c r="V151" s="131">
        <f>SUM(X151:AA151)</f>
        <v>0</v>
      </c>
      <c r="W151" s="455">
        <f t="shared" si="39"/>
        <v>0</v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60"/>
      <c r="D152" s="465">
        <v>4.4000000000000004</v>
      </c>
      <c r="E152" s="465"/>
      <c r="F152" s="465"/>
      <c r="G152" s="127"/>
      <c r="H152" s="454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62"/>
      <c r="P152" s="462"/>
      <c r="Q152" s="462"/>
      <c r="R152" s="462"/>
      <c r="S152" s="462"/>
      <c r="T152" s="462"/>
      <c r="U152" s="462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65"/>
      <c r="E153" s="465"/>
      <c r="F153" s="465"/>
      <c r="G153" s="127"/>
      <c r="H153" s="45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62"/>
      <c r="P153" s="462"/>
      <c r="Q153" s="462"/>
      <c r="R153" s="462"/>
      <c r="S153" s="462"/>
      <c r="T153" s="462"/>
      <c r="U153" s="46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60" t="s">
        <v>239</v>
      </c>
      <c r="C154" s="460" t="s">
        <v>179</v>
      </c>
      <c r="D154" s="465">
        <v>6.04</v>
      </c>
      <c r="E154" s="465"/>
      <c r="F154" s="465"/>
      <c r="G154" s="127"/>
      <c r="H154" s="45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62"/>
      <c r="P154" s="462"/>
      <c r="Q154" s="462"/>
      <c r="R154" s="462"/>
      <c r="S154" s="462"/>
      <c r="T154" s="462"/>
      <c r="U154" s="46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60" t="s">
        <v>239</v>
      </c>
      <c r="C155" s="460" t="s">
        <v>186</v>
      </c>
      <c r="D155" s="465">
        <v>6.04</v>
      </c>
      <c r="E155" s="465"/>
      <c r="F155" s="465"/>
      <c r="G155" s="127"/>
      <c r="H155" s="45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62"/>
      <c r="P155" s="462"/>
      <c r="Q155" s="462"/>
      <c r="R155" s="462"/>
      <c r="S155" s="462"/>
      <c r="T155" s="462"/>
      <c r="U155" s="46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60" t="s">
        <v>440</v>
      </c>
      <c r="C156" s="460" t="s">
        <v>179</v>
      </c>
      <c r="D156" s="465">
        <v>6</v>
      </c>
      <c r="E156" s="465"/>
      <c r="F156" s="465"/>
      <c r="G156" s="127"/>
      <c r="H156" s="454">
        <f t="shared" si="40"/>
        <v>0</v>
      </c>
      <c r="I156" s="128"/>
      <c r="J156" s="129"/>
      <c r="K156" s="130"/>
      <c r="L156" s="128"/>
      <c r="M156" s="108"/>
      <c r="N156" s="129"/>
      <c r="O156" s="462"/>
      <c r="P156" s="462"/>
      <c r="Q156" s="462"/>
      <c r="R156" s="462"/>
      <c r="S156" s="462"/>
      <c r="T156" s="462"/>
      <c r="U156" s="46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60" t="s">
        <v>440</v>
      </c>
      <c r="C157" s="460" t="s">
        <v>60</v>
      </c>
      <c r="D157" s="465">
        <v>6</v>
      </c>
      <c r="E157" s="465"/>
      <c r="F157" s="465"/>
      <c r="G157" s="127"/>
      <c r="H157" s="45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62"/>
      <c r="P157" s="462"/>
      <c r="Q157" s="462"/>
      <c r="R157" s="462"/>
      <c r="S157" s="462"/>
      <c r="T157" s="462"/>
      <c r="U157" s="46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53" t="s">
        <v>240</v>
      </c>
      <c r="C158" s="125"/>
      <c r="D158" s="465">
        <v>7.3</v>
      </c>
      <c r="E158" s="465"/>
      <c r="F158" s="465"/>
      <c r="G158" s="127"/>
      <c r="H158" s="45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62"/>
      <c r="P158" s="462"/>
      <c r="Q158" s="462"/>
      <c r="R158" s="462"/>
      <c r="S158" s="462"/>
      <c r="T158" s="462"/>
      <c r="U158" s="46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54*22+108</f>
        <v>1296</v>
      </c>
      <c r="H159" s="378">
        <f t="shared" si="40"/>
        <v>12130.56</v>
      </c>
      <c r="I159" s="379">
        <f>13*11</f>
        <v>143</v>
      </c>
      <c r="J159" s="379">
        <f t="array" ref="J159">IF(ISERROR(G159/I159),"",G159/I159)</f>
        <v>9.0629370629370634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53" t="s">
        <v>242</v>
      </c>
      <c r="C160" s="125"/>
      <c r="D160" s="465">
        <v>4.5</v>
      </c>
      <c r="E160" s="465"/>
      <c r="F160" s="465"/>
      <c r="G160" s="127"/>
      <c r="H160" s="454">
        <f t="shared" si="40"/>
        <v>0</v>
      </c>
      <c r="I160" s="128"/>
      <c r="J160" s="129"/>
      <c r="K160" s="130"/>
      <c r="L160" s="128"/>
      <c r="M160" s="108"/>
      <c r="N160" s="129"/>
      <c r="O160" s="462"/>
      <c r="P160" s="462"/>
      <c r="Q160" s="462"/>
      <c r="R160" s="462"/>
      <c r="S160" s="462"/>
      <c r="T160" s="462"/>
      <c r="U160" s="46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53" t="s">
        <v>243</v>
      </c>
      <c r="C161" s="125"/>
      <c r="D161" s="465">
        <v>4.5</v>
      </c>
      <c r="E161" s="465"/>
      <c r="F161" s="465"/>
      <c r="G161" s="127"/>
      <c r="H161" s="454">
        <f t="shared" si="40"/>
        <v>0</v>
      </c>
      <c r="I161" s="128"/>
      <c r="J161" s="129"/>
      <c r="K161" s="130"/>
      <c r="L161" s="128"/>
      <c r="M161" s="108"/>
      <c r="N161" s="129"/>
      <c r="O161" s="462"/>
      <c r="P161" s="462"/>
      <c r="Q161" s="462"/>
      <c r="R161" s="462"/>
      <c r="S161" s="462"/>
      <c r="T161" s="462"/>
      <c r="U161" s="46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65">
        <v>5.03</v>
      </c>
      <c r="E162" s="465"/>
      <c r="F162" s="465"/>
      <c r="G162" s="127"/>
      <c r="H162" s="454">
        <f t="shared" si="40"/>
        <v>0</v>
      </c>
      <c r="I162" s="128"/>
      <c r="J162" s="129"/>
      <c r="K162" s="130"/>
      <c r="L162" s="128"/>
      <c r="M162" s="108"/>
      <c r="N162" s="129"/>
      <c r="O162" s="462"/>
      <c r="P162" s="462"/>
      <c r="Q162" s="462"/>
      <c r="R162" s="462"/>
      <c r="S162" s="462"/>
      <c r="T162" s="462"/>
      <c r="U162" s="462"/>
      <c r="V162" s="131"/>
      <c r="W162" s="132"/>
      <c r="X162" s="131"/>
      <c r="Y162" s="131"/>
      <c r="Z162" s="131"/>
      <c r="AA162" s="131"/>
    </row>
    <row r="163" spans="1:27" ht="20.100000000000001" customHeight="1">
      <c r="A163" s="611" t="s">
        <v>244</v>
      </c>
      <c r="B163" s="612"/>
      <c r="C163" s="463" t="s">
        <v>202</v>
      </c>
      <c r="D163" s="138"/>
      <c r="E163" s="138"/>
      <c r="F163" s="138"/>
      <c r="G163" s="139">
        <f>SUM(G149:G161)</f>
        <v>1751</v>
      </c>
      <c r="H163" s="140">
        <f>SUM(H149:H159)</f>
        <v>15679.56</v>
      </c>
      <c r="I163" s="140">
        <f>SUM(I149:I161)</f>
        <v>181</v>
      </c>
      <c r="J163" s="129">
        <f t="array" ref="J163">IF(ISERROR(G163/I163),"",G163/I163)</f>
        <v>9.6740331491712706</v>
      </c>
      <c r="K163" s="140">
        <f>SUM(K149:K159)</f>
        <v>98.913043478260875</v>
      </c>
      <c r="L163" s="141"/>
      <c r="M163" s="144">
        <f t="shared" ref="M163:V163" si="41">SUM(M149:M159)</f>
        <v>-60.913043478260875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13" t="s">
        <v>246</v>
      </c>
      <c r="B164" s="614"/>
      <c r="C164" s="614"/>
      <c r="D164" s="614"/>
      <c r="E164" s="614"/>
      <c r="F164" s="615"/>
      <c r="G164" s="147">
        <f>SUM(G28,G86,G121,G137,G148,G163)</f>
        <v>4827</v>
      </c>
      <c r="H164" s="147">
        <f>SUM(H28,H86,H121,H137,H148,H163)</f>
        <v>31236.239999999998</v>
      </c>
      <c r="I164" s="147">
        <f>SUM(I28,I86,I121,I137,I148,I163)</f>
        <v>331</v>
      </c>
      <c r="J164" s="148">
        <f t="array" ref="J164">IF(ISERROR(G164/I164),"",G164/I164)</f>
        <v>14.583081570996979</v>
      </c>
      <c r="K164" s="147">
        <f>SUM(K28,K86,K121,K137,K148,K163)</f>
        <v>276.11431331953071</v>
      </c>
      <c r="L164" s="148">
        <f>IF(ISERROR(G164/K164),"",G164/K164)</f>
        <v>17.481889808493918</v>
      </c>
      <c r="M164" s="147">
        <f t="shared" ref="M164:AA164" si="42">SUM(M28,M86,M121,M137,M148,M163)</f>
        <v>-88.114313319530709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6" t="s">
        <v>471</v>
      </c>
      <c r="B165" s="456" t="s">
        <v>247</v>
      </c>
      <c r="C165" s="599" t="s">
        <v>248</v>
      </c>
      <c r="D165" s="600"/>
      <c r="E165" s="670" t="s">
        <v>249</v>
      </c>
      <c r="F165" s="670"/>
      <c r="G165" s="577" t="s">
        <v>250</v>
      </c>
      <c r="H165" s="577"/>
      <c r="I165" s="607" t="s">
        <v>251</v>
      </c>
      <c r="J165" s="607"/>
      <c r="K165" s="607" t="s">
        <v>252</v>
      </c>
      <c r="L165" s="607"/>
      <c r="M165" s="607" t="s">
        <v>253</v>
      </c>
      <c r="N165" s="607"/>
      <c r="O165" s="607" t="s">
        <v>254</v>
      </c>
      <c r="P165" s="577" t="s">
        <v>255</v>
      </c>
      <c r="Q165" s="577"/>
      <c r="R165" s="577" t="s">
        <v>252</v>
      </c>
      <c r="S165" s="577"/>
      <c r="T165" s="577" t="s">
        <v>256</v>
      </c>
      <c r="U165" s="577"/>
      <c r="V165" s="577" t="s">
        <v>257</v>
      </c>
      <c r="W165" s="577"/>
      <c r="X165" s="577" t="s">
        <v>252</v>
      </c>
      <c r="Y165" s="577"/>
      <c r="Z165" s="577" t="s">
        <v>256</v>
      </c>
      <c r="AA165" s="577"/>
    </row>
    <row r="166" spans="1:27" ht="20.100000000000001" customHeight="1">
      <c r="A166" s="617"/>
      <c r="B166" s="456" t="s">
        <v>258</v>
      </c>
      <c r="C166" s="599">
        <v>1</v>
      </c>
      <c r="D166" s="600"/>
      <c r="E166" s="670">
        <f>C166*11</f>
        <v>11</v>
      </c>
      <c r="F166" s="670"/>
      <c r="G166" s="577">
        <v>1</v>
      </c>
      <c r="H166" s="577"/>
      <c r="I166" s="610">
        <f>G166*11</f>
        <v>11</v>
      </c>
      <c r="J166" s="610"/>
      <c r="K166" s="610">
        <f>E166-I166</f>
        <v>0</v>
      </c>
      <c r="L166" s="610"/>
      <c r="M166" s="608">
        <f>IF(ISERROR(K166/E166),"",K166/E166)</f>
        <v>0</v>
      </c>
      <c r="N166" s="608"/>
      <c r="O166" s="607"/>
      <c r="P166" s="577" t="s">
        <v>201</v>
      </c>
      <c r="Q166" s="577"/>
      <c r="R166" s="606">
        <f>SUM(O28:U28)</f>
        <v>0</v>
      </c>
      <c r="S166" s="606"/>
      <c r="T166" s="601" t="str">
        <f t="array" ref="T166">IF(ISERROR(R166/R173),"",R166/R173)</f>
        <v/>
      </c>
      <c r="U166" s="601"/>
      <c r="V166" s="577" t="s">
        <v>259</v>
      </c>
      <c r="W166" s="577"/>
      <c r="X166" s="604">
        <f>SUM(P27,P85,P120,P136,P147,P161)</f>
        <v>0</v>
      </c>
      <c r="Y166" s="604"/>
      <c r="Z166" s="601" t="str">
        <f t="array" ref="Z166">IF(ISERROR(X166/X173),"",X166/X173)</f>
        <v/>
      </c>
      <c r="AA166" s="601"/>
    </row>
    <row r="167" spans="1:27" ht="20.100000000000001" customHeight="1">
      <c r="A167" s="617"/>
      <c r="B167" s="456" t="s">
        <v>260</v>
      </c>
      <c r="C167" s="599">
        <v>1</v>
      </c>
      <c r="D167" s="600"/>
      <c r="E167" s="670">
        <f>C167*11</f>
        <v>11</v>
      </c>
      <c r="F167" s="670"/>
      <c r="G167" s="577">
        <v>1</v>
      </c>
      <c r="H167" s="577"/>
      <c r="I167" s="610">
        <f>G167*11</f>
        <v>11</v>
      </c>
      <c r="J167" s="610"/>
      <c r="K167" s="610">
        <f>E167-I167</f>
        <v>0</v>
      </c>
      <c r="L167" s="610"/>
      <c r="M167" s="608">
        <f>IF(ISERROR(K167/E167),"",K167/E167)</f>
        <v>0</v>
      </c>
      <c r="N167" s="608"/>
      <c r="O167" s="607"/>
      <c r="P167" s="577" t="s">
        <v>216</v>
      </c>
      <c r="Q167" s="577"/>
      <c r="R167" s="606">
        <f>SUM(O86:U86)</f>
        <v>0</v>
      </c>
      <c r="S167" s="606"/>
      <c r="T167" s="601" t="str">
        <f>IF(ISERROR(R167/R173),"",R167/R173)</f>
        <v/>
      </c>
      <c r="U167" s="601"/>
      <c r="V167" s="577" t="s">
        <v>261</v>
      </c>
      <c r="W167" s="577"/>
      <c r="X167" s="604">
        <f>SUM(P28,P86,P121,P137,P148,P163)</f>
        <v>0</v>
      </c>
      <c r="Y167" s="604"/>
      <c r="Z167" s="601" t="str">
        <f>IF(ISERROR(X167/X173),"",X167/X173)</f>
        <v/>
      </c>
      <c r="AA167" s="601"/>
    </row>
    <row r="168" spans="1:27" ht="20.100000000000001" customHeight="1">
      <c r="A168" s="617"/>
      <c r="B168" s="456" t="s">
        <v>262</v>
      </c>
      <c r="C168" s="599">
        <v>1</v>
      </c>
      <c r="D168" s="600"/>
      <c r="E168" s="670">
        <f>C168*8</f>
        <v>8</v>
      </c>
      <c r="F168" s="670"/>
      <c r="G168" s="577">
        <v>1</v>
      </c>
      <c r="H168" s="577"/>
      <c r="I168" s="610">
        <f>G168*8</f>
        <v>8</v>
      </c>
      <c r="J168" s="610"/>
      <c r="K168" s="610">
        <f>E168-I168</f>
        <v>0</v>
      </c>
      <c r="L168" s="610"/>
      <c r="M168" s="608">
        <f>IF(ISERROR(K168/E168),"",K168/E168)</f>
        <v>0</v>
      </c>
      <c r="N168" s="608"/>
      <c r="O168" s="607"/>
      <c r="P168" s="577" t="s">
        <v>224</v>
      </c>
      <c r="Q168" s="577"/>
      <c r="R168" s="606">
        <f>SUM(O121:U121)</f>
        <v>0</v>
      </c>
      <c r="S168" s="606"/>
      <c r="T168" s="601" t="str">
        <f>IF(ISERROR(R168/R173),"",R168/R173)</f>
        <v/>
      </c>
      <c r="U168" s="601"/>
      <c r="V168" s="577" t="s">
        <v>263</v>
      </c>
      <c r="W168" s="577"/>
      <c r="X168" s="604">
        <f>SUM(P29,P87,P122,P138,P149,P164)</f>
        <v>0</v>
      </c>
      <c r="Y168" s="604"/>
      <c r="Z168" s="601" t="str">
        <f>IF(ISERROR(X168/X173),"",X168/X173)</f>
        <v/>
      </c>
      <c r="AA168" s="601"/>
    </row>
    <row r="169" spans="1:27" ht="20.100000000000001" customHeight="1">
      <c r="A169" s="617"/>
      <c r="B169" s="456" t="s">
        <v>264</v>
      </c>
      <c r="C169" s="599">
        <v>1</v>
      </c>
      <c r="D169" s="600"/>
      <c r="E169" s="670">
        <f>C169*11</f>
        <v>11</v>
      </c>
      <c r="F169" s="670"/>
      <c r="G169" s="577">
        <v>1</v>
      </c>
      <c r="H169" s="577"/>
      <c r="I169" s="610">
        <f>G169*11</f>
        <v>11</v>
      </c>
      <c r="J169" s="610"/>
      <c r="K169" s="610">
        <f>E169-I169</f>
        <v>0</v>
      </c>
      <c r="L169" s="610"/>
      <c r="M169" s="608">
        <f>IF(ISERROR(K169/E169),"",K169/E169)</f>
        <v>0</v>
      </c>
      <c r="N169" s="608"/>
      <c r="O169" s="607"/>
      <c r="P169" s="577" t="s">
        <v>231</v>
      </c>
      <c r="Q169" s="577"/>
      <c r="R169" s="606">
        <f>SUM(O137:U137)</f>
        <v>0</v>
      </c>
      <c r="S169" s="606"/>
      <c r="T169" s="601" t="str">
        <f>IF(ISERROR(R169/R173),"",R169/R173)</f>
        <v/>
      </c>
      <c r="U169" s="601"/>
      <c r="V169" s="577" t="s">
        <v>265</v>
      </c>
      <c r="W169" s="577"/>
      <c r="X169" s="604">
        <f>SUM(P31,P88,P123,P139,P150,P165)</f>
        <v>0</v>
      </c>
      <c r="Y169" s="604"/>
      <c r="Z169" s="601" t="str">
        <f>IF(ISERROR(X169/X173),"",X169/X173)</f>
        <v/>
      </c>
      <c r="AA169" s="601"/>
    </row>
    <row r="170" spans="1:27" ht="20.100000000000001" customHeight="1">
      <c r="A170" s="618"/>
      <c r="B170" s="456" t="s">
        <v>266</v>
      </c>
      <c r="C170" s="609">
        <f>SUM(C166:D169)</f>
        <v>4</v>
      </c>
      <c r="D170" s="583"/>
      <c r="E170" s="670">
        <f>SUM(E166:F169)</f>
        <v>41</v>
      </c>
      <c r="F170" s="670"/>
      <c r="G170" s="577">
        <f>SUM(G166:H169)</f>
        <v>4</v>
      </c>
      <c r="H170" s="577"/>
      <c r="I170" s="610">
        <f>SUM(I166:J169)</f>
        <v>41</v>
      </c>
      <c r="J170" s="610"/>
      <c r="K170" s="610">
        <f>SUM(K166:L169)</f>
        <v>0</v>
      </c>
      <c r="L170" s="610"/>
      <c r="M170" s="608">
        <f>IF(ISERROR(K170/E170),"",K170/E170)</f>
        <v>0</v>
      </c>
      <c r="N170" s="608"/>
      <c r="O170" s="607"/>
      <c r="P170" s="577" t="s">
        <v>234</v>
      </c>
      <c r="Q170" s="577"/>
      <c r="R170" s="606">
        <f>SUM(O148:U148)</f>
        <v>0</v>
      </c>
      <c r="S170" s="606"/>
      <c r="T170" s="601" t="str">
        <f>IF(ISERROR(R170/R173),"",R170/R173)</f>
        <v/>
      </c>
      <c r="U170" s="601"/>
      <c r="V170" s="577" t="s">
        <v>267</v>
      </c>
      <c r="W170" s="577"/>
      <c r="X170" s="604">
        <f>SUM(P32,P89,P124,P140,P151,P166)</f>
        <v>0</v>
      </c>
      <c r="Y170" s="604"/>
      <c r="Z170" s="601" t="str">
        <f>IF(ISERROR(X170/X173),"",X170/X173)</f>
        <v/>
      </c>
      <c r="AA170" s="601"/>
    </row>
    <row r="171" spans="1:27" ht="20.100000000000001" customHeight="1">
      <c r="A171" s="261" t="s">
        <v>472</v>
      </c>
      <c r="B171" s="456">
        <f>G164</f>
        <v>4827</v>
      </c>
      <c r="C171" s="587" t="s">
        <v>269</v>
      </c>
      <c r="D171" s="586"/>
      <c r="E171" s="669">
        <f>H164</f>
        <v>31236.239999999998</v>
      </c>
      <c r="F171" s="669"/>
      <c r="G171" s="577" t="s">
        <v>270</v>
      </c>
      <c r="H171" s="577"/>
      <c r="I171" s="605">
        <f>L164</f>
        <v>17.481889808493918</v>
      </c>
      <c r="J171" s="605"/>
      <c r="K171" s="607" t="s">
        <v>271</v>
      </c>
      <c r="L171" s="607"/>
      <c r="M171" s="605">
        <f>J164</f>
        <v>14.583081570996979</v>
      </c>
      <c r="N171" s="605"/>
      <c r="O171" s="607"/>
      <c r="P171" s="577" t="s">
        <v>244</v>
      </c>
      <c r="Q171" s="577"/>
      <c r="R171" s="606">
        <f>SUM(O163:U163)</f>
        <v>0</v>
      </c>
      <c r="S171" s="606"/>
      <c r="T171" s="601" t="str">
        <f>IF(ISERROR(R171/R173),"",R171/R173)</f>
        <v/>
      </c>
      <c r="U171" s="601"/>
      <c r="V171" s="577" t="s">
        <v>272</v>
      </c>
      <c r="W171" s="577"/>
      <c r="X171" s="604">
        <f>SUM(P33,P90,P125,P141,P152,P167)</f>
        <v>0</v>
      </c>
      <c r="Y171" s="604"/>
      <c r="Z171" s="601" t="str">
        <f>IF(ISERROR(X171/X173),"",X171/X173)</f>
        <v/>
      </c>
      <c r="AA171" s="601"/>
    </row>
    <row r="172" spans="1:27" ht="20.100000000000001" customHeight="1">
      <c r="A172" s="262" t="s">
        <v>473</v>
      </c>
      <c r="B172" s="456">
        <f>I164+C170</f>
        <v>335</v>
      </c>
      <c r="C172" s="584" t="s">
        <v>251</v>
      </c>
      <c r="D172" s="585"/>
      <c r="E172" s="669">
        <f>K164+I170</f>
        <v>317.11431331953071</v>
      </c>
      <c r="F172" s="669"/>
      <c r="G172" s="577" t="s">
        <v>274</v>
      </c>
      <c r="H172" s="577"/>
      <c r="I172" s="605">
        <f>B172-E172</f>
        <v>17.885686680469291</v>
      </c>
      <c r="J172" s="605"/>
      <c r="K172" s="607" t="s">
        <v>275</v>
      </c>
      <c r="L172" s="607"/>
      <c r="M172" s="608">
        <f>IF(ISERROR(I172/E172),"",I172/E172)</f>
        <v>5.6401385649367759E-2</v>
      </c>
      <c r="N172" s="608"/>
      <c r="O172" s="607"/>
      <c r="P172" s="577" t="s">
        <v>245</v>
      </c>
      <c r="Q172" s="577"/>
      <c r="R172" s="606"/>
      <c r="S172" s="606"/>
      <c r="T172" s="601" t="str">
        <f>IF(ISERROR(R172/R173),"",R172/R173)</f>
        <v/>
      </c>
      <c r="U172" s="601"/>
      <c r="V172" s="577" t="s">
        <v>264</v>
      </c>
      <c r="W172" s="577"/>
      <c r="X172" s="604"/>
      <c r="Y172" s="604"/>
      <c r="Z172" s="601" t="str">
        <f>IF(ISERROR(X172/X173),"",X172/X173)</f>
        <v/>
      </c>
      <c r="AA172" s="601"/>
    </row>
    <row r="173" spans="1:27" ht="20.100000000000001" customHeight="1">
      <c r="A173" s="262" t="s">
        <v>474</v>
      </c>
      <c r="B173" s="456">
        <f>N164</f>
        <v>0</v>
      </c>
      <c r="C173" s="584" t="s">
        <v>277</v>
      </c>
      <c r="D173" s="585"/>
      <c r="E173" s="669">
        <f>IF(ISERROR(B173/B172),"",B173/B172)</f>
        <v>0</v>
      </c>
      <c r="F173" s="669"/>
      <c r="G173" s="577" t="s">
        <v>278</v>
      </c>
      <c r="H173" s="577"/>
      <c r="I173" s="607">
        <f>V164</f>
        <v>0</v>
      </c>
      <c r="J173" s="607"/>
      <c r="K173" s="607" t="s">
        <v>279</v>
      </c>
      <c r="L173" s="607"/>
      <c r="M173" s="608">
        <f t="array" ref="M173">IF(ISERROR(I173/B171),"",I173/B171)</f>
        <v>0</v>
      </c>
      <c r="N173" s="608"/>
      <c r="O173" s="607"/>
      <c r="P173" s="577" t="s">
        <v>266</v>
      </c>
      <c r="Q173" s="577"/>
      <c r="R173" s="606">
        <f>SUM(R166:S172)</f>
        <v>0</v>
      </c>
      <c r="S173" s="606"/>
      <c r="T173" s="601"/>
      <c r="U173" s="601"/>
      <c r="V173" s="577" t="s">
        <v>266</v>
      </c>
      <c r="W173" s="577"/>
      <c r="X173" s="604">
        <f>SUM(X166:Y172)</f>
        <v>0</v>
      </c>
      <c r="Y173" s="604"/>
      <c r="Z173" s="601"/>
      <c r="AA173" s="60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27" t="s">
        <v>475</v>
      </c>
      <c r="B175" s="630" t="s">
        <v>280</v>
      </c>
      <c r="C175" s="630" t="s">
        <v>281</v>
      </c>
      <c r="D175" s="630" t="s">
        <v>282</v>
      </c>
      <c r="E175" s="624" t="s">
        <v>283</v>
      </c>
      <c r="F175" s="624" t="s">
        <v>284</v>
      </c>
      <c r="G175" s="607" t="s">
        <v>285</v>
      </c>
      <c r="H175" s="607"/>
      <c r="I175" s="630" t="s">
        <v>286</v>
      </c>
      <c r="J175" s="636" t="s">
        <v>271</v>
      </c>
      <c r="K175" s="639" t="s">
        <v>287</v>
      </c>
      <c r="L175" s="630" t="s">
        <v>270</v>
      </c>
      <c r="M175" s="620" t="s">
        <v>288</v>
      </c>
      <c r="N175" s="622" t="s">
        <v>252</v>
      </c>
      <c r="O175" s="607" t="s">
        <v>289</v>
      </c>
      <c r="P175" s="607"/>
      <c r="Q175" s="607"/>
      <c r="R175" s="607"/>
      <c r="S175" s="607"/>
      <c r="T175" s="607"/>
      <c r="U175" s="607"/>
      <c r="V175" s="607" t="s">
        <v>290</v>
      </c>
      <c r="W175" s="622" t="s">
        <v>291</v>
      </c>
      <c r="X175" s="607" t="s">
        <v>292</v>
      </c>
      <c r="Y175" s="607"/>
      <c r="Z175" s="607"/>
      <c r="AA175" s="607"/>
    </row>
    <row r="176" spans="1:27" ht="21.95" hidden="1" customHeight="1">
      <c r="A176" s="628"/>
      <c r="B176" s="631"/>
      <c r="C176" s="631"/>
      <c r="D176" s="631"/>
      <c r="E176" s="625"/>
      <c r="F176" s="625"/>
      <c r="G176" s="607"/>
      <c r="H176" s="607"/>
      <c r="I176" s="631"/>
      <c r="J176" s="637"/>
      <c r="K176" s="640"/>
      <c r="L176" s="631"/>
      <c r="M176" s="621"/>
      <c r="N176" s="622"/>
      <c r="O176" s="607" t="s">
        <v>259</v>
      </c>
      <c r="P176" s="607" t="s">
        <v>261</v>
      </c>
      <c r="Q176" s="607" t="s">
        <v>263</v>
      </c>
      <c r="R176" s="623" t="s">
        <v>265</v>
      </c>
      <c r="S176" s="577" t="s">
        <v>267</v>
      </c>
      <c r="T176" s="607" t="s">
        <v>272</v>
      </c>
      <c r="U176" s="607" t="s">
        <v>264</v>
      </c>
      <c r="V176" s="607"/>
      <c r="W176" s="622"/>
      <c r="X176" s="607" t="s">
        <v>293</v>
      </c>
      <c r="Y176" s="607" t="s">
        <v>294</v>
      </c>
      <c r="Z176" s="607" t="s">
        <v>295</v>
      </c>
      <c r="AA176" s="607" t="s">
        <v>264</v>
      </c>
    </row>
    <row r="177" spans="1:27" ht="21.95" hidden="1" customHeight="1">
      <c r="A177" s="629"/>
      <c r="B177" s="632"/>
      <c r="C177" s="632"/>
      <c r="D177" s="632"/>
      <c r="E177" s="626"/>
      <c r="F177" s="626"/>
      <c r="G177" s="302" t="s">
        <v>296</v>
      </c>
      <c r="H177" s="460" t="s">
        <v>297</v>
      </c>
      <c r="I177" s="632"/>
      <c r="J177" s="638"/>
      <c r="K177" s="641"/>
      <c r="L177" s="632"/>
      <c r="M177" s="621"/>
      <c r="N177" s="622"/>
      <c r="O177" s="607"/>
      <c r="P177" s="607"/>
      <c r="Q177" s="607"/>
      <c r="R177" s="623"/>
      <c r="S177" s="577"/>
      <c r="T177" s="607"/>
      <c r="U177" s="607"/>
      <c r="V177" s="607"/>
      <c r="W177" s="622"/>
      <c r="X177" s="607"/>
      <c r="Y177" s="607"/>
      <c r="Z177" s="607"/>
      <c r="AA177" s="607"/>
    </row>
    <row r="178" spans="1:27" ht="20.100000000000001" hidden="1" customHeight="1">
      <c r="A178" s="253">
        <v>30100030</v>
      </c>
      <c r="B178" s="453" t="s">
        <v>178</v>
      </c>
      <c r="C178" s="125" t="s">
        <v>179</v>
      </c>
      <c r="D178" s="465">
        <v>5.03</v>
      </c>
      <c r="E178" s="465"/>
      <c r="F178" s="465"/>
      <c r="G178" s="146"/>
      <c r="H178" s="454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62"/>
      <c r="P178" s="462"/>
      <c r="Q178" s="462"/>
      <c r="R178" s="462"/>
      <c r="S178" s="462"/>
      <c r="T178" s="462"/>
      <c r="U178" s="462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65">
        <v>5.03</v>
      </c>
      <c r="E179" s="465"/>
      <c r="F179" s="465"/>
      <c r="G179" s="127"/>
      <c r="H179" s="454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62"/>
      <c r="P179" s="462"/>
      <c r="Q179" s="462"/>
      <c r="R179" s="462"/>
      <c r="S179" s="462"/>
      <c r="T179" s="462"/>
      <c r="U179" s="462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65">
        <v>5.03</v>
      </c>
      <c r="E180" s="465"/>
      <c r="F180" s="465"/>
      <c r="G180" s="127"/>
      <c r="H180" s="454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62"/>
      <c r="P180" s="462"/>
      <c r="Q180" s="462"/>
      <c r="R180" s="462"/>
      <c r="S180" s="462"/>
      <c r="T180" s="462"/>
      <c r="U180" s="462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65">
        <v>5.03</v>
      </c>
      <c r="E181" s="465"/>
      <c r="F181" s="465"/>
      <c r="G181" s="127"/>
      <c r="H181" s="454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62"/>
      <c r="P181" s="462"/>
      <c r="Q181" s="462"/>
      <c r="R181" s="462"/>
      <c r="S181" s="462"/>
      <c r="T181" s="462"/>
      <c r="U181" s="462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65">
        <v>5.03</v>
      </c>
      <c r="E182" s="465"/>
      <c r="F182" s="465"/>
      <c r="G182" s="127"/>
      <c r="H182" s="454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62"/>
      <c r="P182" s="462"/>
      <c r="Q182" s="462"/>
      <c r="R182" s="462"/>
      <c r="S182" s="462"/>
      <c r="T182" s="462"/>
      <c r="U182" s="462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65">
        <v>5.04</v>
      </c>
      <c r="E183" s="465"/>
      <c r="F183" s="366"/>
      <c r="G183" s="134"/>
      <c r="H183" s="454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62"/>
      <c r="P183" s="462"/>
      <c r="Q183" s="462"/>
      <c r="R183" s="462"/>
      <c r="S183" s="462"/>
      <c r="T183" s="462"/>
      <c r="U183" s="462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65">
        <v>5.03</v>
      </c>
      <c r="E184" s="465"/>
      <c r="F184" s="465"/>
      <c r="G184" s="127"/>
      <c r="H184" s="45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62"/>
      <c r="P184" s="462"/>
      <c r="Q184" s="462"/>
      <c r="R184" s="462"/>
      <c r="S184" s="462"/>
      <c r="T184" s="462"/>
      <c r="U184" s="46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65">
        <v>5.03</v>
      </c>
      <c r="E185" s="465"/>
      <c r="F185" s="465"/>
      <c r="G185" s="127"/>
      <c r="H185" s="45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62"/>
      <c r="P185" s="462"/>
      <c r="Q185" s="462"/>
      <c r="R185" s="462"/>
      <c r="S185" s="462"/>
      <c r="T185" s="462"/>
      <c r="U185" s="46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65">
        <v>5.04</v>
      </c>
      <c r="E186" s="465"/>
      <c r="F186" s="367"/>
      <c r="G186" s="127"/>
      <c r="H186" s="454">
        <f t="shared" si="43"/>
        <v>0</v>
      </c>
      <c r="I186" s="45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62"/>
      <c r="P186" s="462"/>
      <c r="Q186" s="462"/>
      <c r="R186" s="462"/>
      <c r="S186" s="462"/>
      <c r="T186" s="462"/>
      <c r="U186" s="46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65">
        <v>5.04</v>
      </c>
      <c r="E187" s="465"/>
      <c r="F187" s="367"/>
      <c r="G187" s="127"/>
      <c r="H187" s="454">
        <f t="shared" si="43"/>
        <v>0</v>
      </c>
      <c r="I187" s="45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62"/>
      <c r="P187" s="462"/>
      <c r="Q187" s="462"/>
      <c r="R187" s="462"/>
      <c r="S187" s="462"/>
      <c r="T187" s="462"/>
      <c r="U187" s="46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65"/>
      <c r="E188" s="465"/>
      <c r="F188" s="465"/>
      <c r="G188" s="127"/>
      <c r="H188" s="45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62"/>
      <c r="P188" s="462"/>
      <c r="Q188" s="462"/>
      <c r="R188" s="462"/>
      <c r="S188" s="462"/>
      <c r="T188" s="462"/>
      <c r="U188" s="46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65"/>
      <c r="E189" s="465"/>
      <c r="F189" s="465"/>
      <c r="G189" s="127"/>
      <c r="H189" s="45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62"/>
      <c r="P189" s="462"/>
      <c r="Q189" s="462"/>
      <c r="R189" s="462"/>
      <c r="S189" s="462"/>
      <c r="T189" s="462"/>
      <c r="U189" s="46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65">
        <v>5.0599999999999996</v>
      </c>
      <c r="E190" s="465"/>
      <c r="F190" s="465"/>
      <c r="G190" s="127"/>
      <c r="H190" s="45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62"/>
      <c r="P190" s="462"/>
      <c r="Q190" s="462"/>
      <c r="R190" s="462"/>
      <c r="S190" s="462"/>
      <c r="T190" s="462"/>
      <c r="U190" s="46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65">
        <v>5.09</v>
      </c>
      <c r="E191" s="465"/>
      <c r="F191" s="465"/>
      <c r="G191" s="127"/>
      <c r="H191" s="45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62"/>
      <c r="P191" s="462"/>
      <c r="Q191" s="462"/>
      <c r="R191" s="462"/>
      <c r="S191" s="462"/>
      <c r="T191" s="462"/>
      <c r="U191" s="46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65">
        <v>5.09</v>
      </c>
      <c r="E192" s="465"/>
      <c r="F192" s="465"/>
      <c r="G192" s="127"/>
      <c r="H192" s="45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62"/>
      <c r="P192" s="462"/>
      <c r="Q192" s="462"/>
      <c r="R192" s="462"/>
      <c r="S192" s="462"/>
      <c r="T192" s="462"/>
      <c r="U192" s="46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60" t="s">
        <v>190</v>
      </c>
      <c r="D193" s="465">
        <v>4.8</v>
      </c>
      <c r="E193" s="465"/>
      <c r="F193" s="465"/>
      <c r="G193" s="127"/>
      <c r="H193" s="45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62"/>
      <c r="P193" s="462"/>
      <c r="Q193" s="462"/>
      <c r="R193" s="462"/>
      <c r="S193" s="462"/>
      <c r="T193" s="462"/>
      <c r="U193" s="46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60" t="s">
        <v>187</v>
      </c>
      <c r="D194" s="465">
        <v>4.8</v>
      </c>
      <c r="E194" s="465"/>
      <c r="F194" s="465"/>
      <c r="G194" s="127"/>
      <c r="H194" s="45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62"/>
      <c r="P194" s="462"/>
      <c r="Q194" s="462"/>
      <c r="R194" s="462"/>
      <c r="S194" s="462"/>
      <c r="T194" s="462"/>
      <c r="U194" s="46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60" t="s">
        <v>179</v>
      </c>
      <c r="D195" s="465">
        <v>4.8</v>
      </c>
      <c r="E195" s="465"/>
      <c r="F195" s="465"/>
      <c r="G195" s="127"/>
      <c r="H195" s="45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62"/>
      <c r="P195" s="462"/>
      <c r="Q195" s="462"/>
      <c r="R195" s="462"/>
      <c r="S195" s="462"/>
      <c r="T195" s="462"/>
      <c r="U195" s="46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60" t="s">
        <v>199</v>
      </c>
      <c r="D196" s="465">
        <v>4.8</v>
      </c>
      <c r="E196" s="465"/>
      <c r="F196" s="465"/>
      <c r="G196" s="127"/>
      <c r="H196" s="45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62"/>
      <c r="P196" s="462"/>
      <c r="Q196" s="462"/>
      <c r="R196" s="462"/>
      <c r="S196" s="462"/>
      <c r="T196" s="462"/>
      <c r="U196" s="46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65">
        <v>4.99</v>
      </c>
      <c r="E197" s="465"/>
      <c r="F197" s="465"/>
      <c r="G197" s="127"/>
      <c r="H197" s="45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62"/>
      <c r="P197" s="462"/>
      <c r="Q197" s="462"/>
      <c r="R197" s="462"/>
      <c r="S197" s="462"/>
      <c r="T197" s="462"/>
      <c r="U197" s="46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65">
        <v>4.99</v>
      </c>
      <c r="E198" s="465"/>
      <c r="F198" s="465"/>
      <c r="G198" s="127"/>
      <c r="H198" s="45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62"/>
      <c r="P198" s="462"/>
      <c r="Q198" s="462"/>
      <c r="R198" s="462"/>
      <c r="S198" s="462"/>
      <c r="T198" s="462"/>
      <c r="U198" s="46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11" t="s">
        <v>201</v>
      </c>
      <c r="B199" s="612"/>
      <c r="C199" s="463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53" t="s">
        <v>206</v>
      </c>
      <c r="C200" s="125" t="s">
        <v>199</v>
      </c>
      <c r="D200" s="465">
        <v>5.03</v>
      </c>
      <c r="E200" s="465"/>
      <c r="F200" s="465"/>
      <c r="G200" s="127"/>
      <c r="H200" s="45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58"/>
      <c r="P200" s="458"/>
      <c r="Q200" s="458"/>
      <c r="R200" s="458"/>
      <c r="S200" s="458"/>
      <c r="T200" s="458"/>
      <c r="U200" s="45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53" t="s">
        <v>425</v>
      </c>
      <c r="C201" s="177" t="s">
        <v>427</v>
      </c>
      <c r="D201" s="465">
        <v>5.03</v>
      </c>
      <c r="E201" s="465"/>
      <c r="F201" s="465"/>
      <c r="G201" s="127"/>
      <c r="H201" s="45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58"/>
      <c r="P201" s="458"/>
      <c r="Q201" s="458"/>
      <c r="R201" s="458"/>
      <c r="S201" s="458"/>
      <c r="T201" s="458"/>
      <c r="U201" s="4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53" t="s">
        <v>206</v>
      </c>
      <c r="C202" s="125" t="s">
        <v>186</v>
      </c>
      <c r="D202" s="465">
        <v>5.03</v>
      </c>
      <c r="E202" s="465"/>
      <c r="F202" s="465"/>
      <c r="G202" s="127"/>
      <c r="H202" s="45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58"/>
      <c r="P202" s="458"/>
      <c r="Q202" s="458"/>
      <c r="R202" s="458"/>
      <c r="S202" s="458"/>
      <c r="T202" s="458"/>
      <c r="U202" s="4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53" t="s">
        <v>206</v>
      </c>
      <c r="C203" s="125" t="s">
        <v>203</v>
      </c>
      <c r="D203" s="465">
        <v>5.03</v>
      </c>
      <c r="E203" s="465"/>
      <c r="F203" s="465"/>
      <c r="G203" s="127"/>
      <c r="H203" s="45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58"/>
      <c r="P203" s="458"/>
      <c r="Q203" s="458"/>
      <c r="R203" s="458"/>
      <c r="S203" s="458"/>
      <c r="T203" s="458"/>
      <c r="U203" s="45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53" t="s">
        <v>206</v>
      </c>
      <c r="C204" s="125" t="s">
        <v>207</v>
      </c>
      <c r="D204" s="465">
        <v>5.03</v>
      </c>
      <c r="E204" s="465"/>
      <c r="F204" s="465"/>
      <c r="G204" s="127"/>
      <c r="H204" s="45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58"/>
      <c r="P204" s="458"/>
      <c r="Q204" s="458"/>
      <c r="R204" s="458"/>
      <c r="S204" s="458"/>
      <c r="T204" s="458"/>
      <c r="U204" s="4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53" t="s">
        <v>414</v>
      </c>
      <c r="C205" s="177" t="s">
        <v>415</v>
      </c>
      <c r="D205" s="465">
        <v>5.03</v>
      </c>
      <c r="E205" s="465"/>
      <c r="F205" s="465"/>
      <c r="G205" s="127"/>
      <c r="H205" s="45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58"/>
      <c r="P205" s="458"/>
      <c r="Q205" s="458"/>
      <c r="R205" s="458"/>
      <c r="S205" s="458"/>
      <c r="T205" s="458"/>
      <c r="U205" s="4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53" t="s">
        <v>414</v>
      </c>
      <c r="C206" s="177" t="s">
        <v>416</v>
      </c>
      <c r="D206" s="465">
        <v>5.03</v>
      </c>
      <c r="E206" s="465"/>
      <c r="F206" s="465"/>
      <c r="G206" s="127"/>
      <c r="H206" s="45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58"/>
      <c r="P206" s="458"/>
      <c r="Q206" s="458"/>
      <c r="R206" s="458"/>
      <c r="S206" s="458"/>
      <c r="T206" s="458"/>
      <c r="U206" s="4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53" t="s">
        <v>414</v>
      </c>
      <c r="C207" s="177" t="s">
        <v>61</v>
      </c>
      <c r="D207" s="465">
        <v>5.03</v>
      </c>
      <c r="E207" s="465"/>
      <c r="F207" s="465"/>
      <c r="G207" s="127"/>
      <c r="H207" s="45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58"/>
      <c r="P207" s="458"/>
      <c r="Q207" s="458"/>
      <c r="R207" s="458"/>
      <c r="S207" s="458"/>
      <c r="T207" s="458"/>
      <c r="U207" s="4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53" t="s">
        <v>208</v>
      </c>
      <c r="C208" s="125" t="s">
        <v>179</v>
      </c>
      <c r="D208" s="465">
        <v>5.08</v>
      </c>
      <c r="E208" s="465"/>
      <c r="F208" s="465"/>
      <c r="G208" s="127"/>
      <c r="H208" s="45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58"/>
      <c r="P208" s="458"/>
      <c r="Q208" s="458"/>
      <c r="R208" s="458"/>
      <c r="S208" s="458"/>
      <c r="T208" s="458"/>
      <c r="U208" s="4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53" t="s">
        <v>208</v>
      </c>
      <c r="C209" s="125" t="s">
        <v>204</v>
      </c>
      <c r="D209" s="465">
        <v>5.08</v>
      </c>
      <c r="E209" s="465"/>
      <c r="F209" s="465"/>
      <c r="G209" s="127"/>
      <c r="H209" s="45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58"/>
      <c r="P209" s="458"/>
      <c r="Q209" s="458"/>
      <c r="R209" s="458"/>
      <c r="S209" s="458"/>
      <c r="T209" s="458"/>
      <c r="U209" s="4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53" t="s">
        <v>208</v>
      </c>
      <c r="C210" s="125" t="s">
        <v>205</v>
      </c>
      <c r="D210" s="465">
        <v>5.08</v>
      </c>
      <c r="E210" s="465"/>
      <c r="F210" s="465"/>
      <c r="G210" s="127"/>
      <c r="H210" s="45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58"/>
      <c r="P210" s="458"/>
      <c r="Q210" s="458"/>
      <c r="R210" s="458"/>
      <c r="S210" s="458"/>
      <c r="T210" s="458"/>
      <c r="U210" s="4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53" t="s">
        <v>208</v>
      </c>
      <c r="C211" s="125" t="s">
        <v>186</v>
      </c>
      <c r="D211" s="465">
        <v>5.08</v>
      </c>
      <c r="E211" s="465"/>
      <c r="F211" s="465"/>
      <c r="G211" s="127"/>
      <c r="H211" s="454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58"/>
      <c r="P211" s="458"/>
      <c r="Q211" s="458"/>
      <c r="R211" s="458"/>
      <c r="S211" s="458"/>
      <c r="T211" s="458"/>
      <c r="U211" s="4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53" t="s">
        <v>208</v>
      </c>
      <c r="C212" s="125" t="s">
        <v>203</v>
      </c>
      <c r="D212" s="465">
        <v>5.08</v>
      </c>
      <c r="E212" s="465"/>
      <c r="F212" s="465"/>
      <c r="G212" s="127"/>
      <c r="H212" s="454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58"/>
      <c r="P212" s="458"/>
      <c r="Q212" s="458"/>
      <c r="R212" s="458"/>
      <c r="S212" s="458"/>
      <c r="T212" s="458"/>
      <c r="U212" s="4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53" t="s">
        <v>208</v>
      </c>
      <c r="C213" s="125" t="s">
        <v>199</v>
      </c>
      <c r="D213" s="465">
        <v>5.08</v>
      </c>
      <c r="E213" s="465"/>
      <c r="F213" s="465"/>
      <c r="G213" s="127"/>
      <c r="H213" s="454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62"/>
      <c r="P213" s="462"/>
      <c r="Q213" s="462"/>
      <c r="R213" s="462"/>
      <c r="S213" s="462"/>
      <c r="T213" s="462"/>
      <c r="U213" s="462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53" t="s">
        <v>208</v>
      </c>
      <c r="C214" s="125" t="s">
        <v>187</v>
      </c>
      <c r="D214" s="465">
        <v>5.08</v>
      </c>
      <c r="E214" s="465"/>
      <c r="F214" s="465"/>
      <c r="G214" s="127"/>
      <c r="H214" s="454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58"/>
      <c r="P214" s="458"/>
      <c r="Q214" s="458"/>
      <c r="R214" s="458"/>
      <c r="S214" s="458"/>
      <c r="T214" s="458"/>
      <c r="U214" s="4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53" t="s">
        <v>208</v>
      </c>
      <c r="C215" s="125" t="s">
        <v>207</v>
      </c>
      <c r="D215" s="465">
        <v>5.08</v>
      </c>
      <c r="E215" s="465"/>
      <c r="F215" s="465"/>
      <c r="G215" s="127"/>
      <c r="H215" s="454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62"/>
      <c r="P215" s="462"/>
      <c r="Q215" s="462"/>
      <c r="R215" s="462"/>
      <c r="S215" s="462"/>
      <c r="T215" s="462"/>
      <c r="U215" s="462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53" t="s">
        <v>209</v>
      </c>
      <c r="C216" s="125" t="s">
        <v>194</v>
      </c>
      <c r="D216" s="465">
        <v>5.03</v>
      </c>
      <c r="E216" s="465"/>
      <c r="F216" s="465"/>
      <c r="G216" s="127"/>
      <c r="H216" s="454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58"/>
      <c r="P216" s="458"/>
      <c r="Q216" s="458"/>
      <c r="R216" s="458"/>
      <c r="S216" s="458"/>
      <c r="T216" s="458"/>
      <c r="U216" s="4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53" t="s">
        <v>209</v>
      </c>
      <c r="C217" s="125" t="s">
        <v>179</v>
      </c>
      <c r="D217" s="465">
        <v>5.03</v>
      </c>
      <c r="E217" s="465"/>
      <c r="F217" s="465"/>
      <c r="G217" s="127"/>
      <c r="H217" s="454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58"/>
      <c r="P217" s="458"/>
      <c r="Q217" s="458"/>
      <c r="R217" s="458"/>
      <c r="S217" s="458"/>
      <c r="T217" s="458"/>
      <c r="U217" s="4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53" t="s">
        <v>209</v>
      </c>
      <c r="C218" s="125" t="s">
        <v>195</v>
      </c>
      <c r="D218" s="465">
        <v>5.03</v>
      </c>
      <c r="E218" s="465"/>
      <c r="F218" s="465"/>
      <c r="G218" s="127"/>
      <c r="H218" s="454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58"/>
      <c r="P218" s="458"/>
      <c r="Q218" s="458"/>
      <c r="R218" s="458"/>
      <c r="S218" s="458"/>
      <c r="T218" s="458"/>
      <c r="U218" s="4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53" t="s">
        <v>209</v>
      </c>
      <c r="C219" s="125" t="s">
        <v>204</v>
      </c>
      <c r="D219" s="465">
        <v>5.03</v>
      </c>
      <c r="E219" s="465"/>
      <c r="F219" s="465"/>
      <c r="G219" s="127"/>
      <c r="H219" s="454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58"/>
      <c r="P219" s="458"/>
      <c r="Q219" s="458"/>
      <c r="R219" s="458"/>
      <c r="S219" s="458"/>
      <c r="T219" s="458"/>
      <c r="U219" s="4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53" t="s">
        <v>382</v>
      </c>
      <c r="C220" s="177" t="s">
        <v>383</v>
      </c>
      <c r="D220" s="465">
        <v>5.03</v>
      </c>
      <c r="E220" s="465"/>
      <c r="F220" s="465"/>
      <c r="G220" s="127"/>
      <c r="H220" s="454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58"/>
      <c r="P220" s="458"/>
      <c r="Q220" s="458"/>
      <c r="R220" s="458"/>
      <c r="S220" s="458"/>
      <c r="T220" s="458"/>
      <c r="U220" s="45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53" t="s">
        <v>382</v>
      </c>
      <c r="C221" s="177" t="s">
        <v>384</v>
      </c>
      <c r="D221" s="465">
        <v>5.03</v>
      </c>
      <c r="E221" s="465"/>
      <c r="F221" s="465"/>
      <c r="G221" s="127"/>
      <c r="H221" s="454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58"/>
      <c r="P221" s="458"/>
      <c r="Q221" s="458"/>
      <c r="R221" s="458"/>
      <c r="S221" s="458"/>
      <c r="T221" s="458"/>
      <c r="U221" s="45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53" t="s">
        <v>382</v>
      </c>
      <c r="C222" s="177" t="s">
        <v>389</v>
      </c>
      <c r="D222" s="465">
        <v>5.03</v>
      </c>
      <c r="E222" s="465"/>
      <c r="F222" s="465"/>
      <c r="G222" s="127"/>
      <c r="H222" s="454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58"/>
      <c r="P222" s="458"/>
      <c r="Q222" s="458"/>
      <c r="R222" s="458"/>
      <c r="S222" s="458"/>
      <c r="T222" s="458"/>
      <c r="U222" s="4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53" t="s">
        <v>382</v>
      </c>
      <c r="C223" s="177" t="s">
        <v>391</v>
      </c>
      <c r="D223" s="465">
        <v>5.03</v>
      </c>
      <c r="E223" s="465"/>
      <c r="F223" s="465"/>
      <c r="G223" s="127"/>
      <c r="H223" s="454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58"/>
      <c r="P223" s="458"/>
      <c r="Q223" s="458"/>
      <c r="R223" s="458"/>
      <c r="S223" s="458"/>
      <c r="T223" s="458"/>
      <c r="U223" s="4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53" t="s">
        <v>418</v>
      </c>
      <c r="C224" s="177" t="s">
        <v>364</v>
      </c>
      <c r="D224" s="465">
        <v>5.03</v>
      </c>
      <c r="E224" s="465"/>
      <c r="F224" s="465"/>
      <c r="G224" s="127"/>
      <c r="H224" s="454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58"/>
      <c r="P224" s="458"/>
      <c r="Q224" s="458"/>
      <c r="R224" s="458"/>
      <c r="S224" s="458"/>
      <c r="T224" s="458"/>
      <c r="U224" s="4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53" t="s">
        <v>418</v>
      </c>
      <c r="C225" s="177" t="s">
        <v>365</v>
      </c>
      <c r="D225" s="465">
        <v>5.03</v>
      </c>
      <c r="E225" s="465"/>
      <c r="F225" s="465"/>
      <c r="G225" s="127"/>
      <c r="H225" s="454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58"/>
      <c r="P225" s="458"/>
      <c r="Q225" s="458"/>
      <c r="R225" s="458"/>
      <c r="S225" s="458"/>
      <c r="T225" s="458"/>
      <c r="U225" s="4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53" t="s">
        <v>418</v>
      </c>
      <c r="C226" s="177" t="s">
        <v>366</v>
      </c>
      <c r="D226" s="465">
        <v>5.03</v>
      </c>
      <c r="E226" s="465"/>
      <c r="F226" s="465"/>
      <c r="G226" s="127"/>
      <c r="H226" s="454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58"/>
      <c r="P226" s="458"/>
      <c r="Q226" s="458"/>
      <c r="R226" s="458"/>
      <c r="S226" s="458"/>
      <c r="T226" s="458"/>
      <c r="U226" s="4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53" t="s">
        <v>418</v>
      </c>
      <c r="C227" s="177" t="s">
        <v>367</v>
      </c>
      <c r="D227" s="465">
        <v>5.03</v>
      </c>
      <c r="E227" s="465"/>
      <c r="F227" s="465"/>
      <c r="G227" s="127"/>
      <c r="H227" s="454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58"/>
      <c r="P227" s="458"/>
      <c r="Q227" s="458"/>
      <c r="R227" s="458"/>
      <c r="S227" s="458"/>
      <c r="T227" s="458"/>
      <c r="U227" s="4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65">
        <v>5.03</v>
      </c>
      <c r="E228" s="465"/>
      <c r="F228" s="465"/>
      <c r="G228" s="146"/>
      <c r="H228" s="454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62"/>
      <c r="P228" s="462"/>
      <c r="Q228" s="462"/>
      <c r="R228" s="462"/>
      <c r="S228" s="462"/>
      <c r="T228" s="462"/>
      <c r="U228" s="462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65">
        <v>5.03</v>
      </c>
      <c r="E229" s="465"/>
      <c r="F229" s="465"/>
      <c r="G229" s="146"/>
      <c r="H229" s="454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62"/>
      <c r="P229" s="462"/>
      <c r="Q229" s="462"/>
      <c r="R229" s="462"/>
      <c r="S229" s="462"/>
      <c r="T229" s="462"/>
      <c r="U229" s="462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65">
        <v>5.03</v>
      </c>
      <c r="E230" s="465"/>
      <c r="F230" s="465"/>
      <c r="G230" s="146"/>
      <c r="H230" s="454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62"/>
      <c r="P230" s="462"/>
      <c r="Q230" s="462"/>
      <c r="R230" s="462"/>
      <c r="S230" s="462"/>
      <c r="T230" s="462"/>
      <c r="U230" s="462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65">
        <v>5.03</v>
      </c>
      <c r="E231" s="465"/>
      <c r="F231" s="465"/>
      <c r="G231" s="127"/>
      <c r="H231" s="454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62"/>
      <c r="P231" s="462"/>
      <c r="Q231" s="462"/>
      <c r="R231" s="462"/>
      <c r="S231" s="462"/>
      <c r="T231" s="462"/>
      <c r="U231" s="462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65">
        <v>5.03</v>
      </c>
      <c r="E232" s="465"/>
      <c r="F232" s="465"/>
      <c r="G232" s="127"/>
      <c r="H232" s="454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62"/>
      <c r="P232" s="462"/>
      <c r="Q232" s="462"/>
      <c r="R232" s="462"/>
      <c r="S232" s="462"/>
      <c r="T232" s="462"/>
      <c r="U232" s="462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65">
        <v>5.03</v>
      </c>
      <c r="E233" s="465"/>
      <c r="F233" s="465"/>
      <c r="G233" s="127"/>
      <c r="H233" s="454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62"/>
      <c r="P233" s="462"/>
      <c r="Q233" s="462"/>
      <c r="R233" s="462"/>
      <c r="S233" s="462"/>
      <c r="T233" s="462"/>
      <c r="U233" s="462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65">
        <v>5.03</v>
      </c>
      <c r="E234" s="465"/>
      <c r="F234" s="465"/>
      <c r="G234" s="127"/>
      <c r="H234" s="454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62"/>
      <c r="P234" s="462"/>
      <c r="Q234" s="462"/>
      <c r="R234" s="462"/>
      <c r="S234" s="462"/>
      <c r="T234" s="462"/>
      <c r="U234" s="462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65">
        <v>5.03</v>
      </c>
      <c r="E235" s="465"/>
      <c r="F235" s="465"/>
      <c r="G235" s="127"/>
      <c r="H235" s="454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62"/>
      <c r="P235" s="462"/>
      <c r="Q235" s="462"/>
      <c r="R235" s="462"/>
      <c r="S235" s="462"/>
      <c r="T235" s="462"/>
      <c r="U235" s="462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65">
        <v>5.03</v>
      </c>
      <c r="E236" s="465"/>
      <c r="F236" s="465"/>
      <c r="G236" s="127"/>
      <c r="H236" s="454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62"/>
      <c r="P236" s="462"/>
      <c r="Q236" s="462"/>
      <c r="R236" s="462"/>
      <c r="S236" s="462"/>
      <c r="T236" s="462"/>
      <c r="U236" s="462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65">
        <v>5.03</v>
      </c>
      <c r="E237" s="465"/>
      <c r="F237" s="465"/>
      <c r="G237" s="127"/>
      <c r="H237" s="454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62"/>
      <c r="P237" s="462"/>
      <c r="Q237" s="462"/>
      <c r="R237" s="462"/>
      <c r="S237" s="462"/>
      <c r="T237" s="462"/>
      <c r="U237" s="462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65">
        <v>5.03</v>
      </c>
      <c r="E238" s="465"/>
      <c r="F238" s="465"/>
      <c r="G238" s="127"/>
      <c r="H238" s="454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62"/>
      <c r="P238" s="462"/>
      <c r="Q238" s="462"/>
      <c r="R238" s="462"/>
      <c r="S238" s="462"/>
      <c r="T238" s="462"/>
      <c r="U238" s="46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65">
        <v>5</v>
      </c>
      <c r="E239" s="465"/>
      <c r="F239" s="465"/>
      <c r="G239" s="127"/>
      <c r="H239" s="454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62"/>
      <c r="P239" s="462"/>
      <c r="Q239" s="462"/>
      <c r="R239" s="462"/>
      <c r="S239" s="462"/>
      <c r="T239" s="462"/>
      <c r="U239" s="46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65">
        <v>5.03</v>
      </c>
      <c r="E240" s="465"/>
      <c r="F240" s="465"/>
      <c r="G240" s="127"/>
      <c r="H240" s="454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62"/>
      <c r="P240" s="462"/>
      <c r="Q240" s="462"/>
      <c r="R240" s="462"/>
      <c r="S240" s="462"/>
      <c r="T240" s="462"/>
      <c r="U240" s="46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65">
        <v>5.03</v>
      </c>
      <c r="E241" s="465"/>
      <c r="F241" s="465"/>
      <c r="G241" s="127"/>
      <c r="H241" s="454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62"/>
      <c r="P241" s="462"/>
      <c r="Q241" s="462"/>
      <c r="R241" s="462"/>
      <c r="S241" s="462"/>
      <c r="T241" s="462"/>
      <c r="U241" s="46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65"/>
      <c r="E242" s="465"/>
      <c r="F242" s="465"/>
      <c r="G242" s="127"/>
      <c r="H242" s="45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62"/>
      <c r="P242" s="462"/>
      <c r="Q242" s="462"/>
      <c r="R242" s="462"/>
      <c r="S242" s="462"/>
      <c r="T242" s="462"/>
      <c r="U242" s="46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65">
        <v>5.0599999999999996</v>
      </c>
      <c r="E243" s="465"/>
      <c r="F243" s="465"/>
      <c r="G243" s="127"/>
      <c r="H243" s="45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62"/>
      <c r="P243" s="462"/>
      <c r="Q243" s="462"/>
      <c r="R243" s="462"/>
      <c r="S243" s="462"/>
      <c r="T243" s="462"/>
      <c r="U243" s="46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65">
        <v>5.0599999999999996</v>
      </c>
      <c r="E244" s="465"/>
      <c r="F244" s="465"/>
      <c r="G244" s="127"/>
      <c r="H244" s="45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62"/>
      <c r="P244" s="462"/>
      <c r="Q244" s="462"/>
      <c r="R244" s="462"/>
      <c r="S244" s="462"/>
      <c r="T244" s="462"/>
      <c r="U244" s="46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65">
        <v>5.0599999999999996</v>
      </c>
      <c r="E245" s="465"/>
      <c r="F245" s="465"/>
      <c r="G245" s="127"/>
      <c r="H245" s="45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62"/>
      <c r="P245" s="462"/>
      <c r="Q245" s="462"/>
      <c r="R245" s="462"/>
      <c r="S245" s="462"/>
      <c r="T245" s="462"/>
      <c r="U245" s="46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65">
        <v>5.0599999999999996</v>
      </c>
      <c r="E246" s="465"/>
      <c r="F246" s="465"/>
      <c r="G246" s="127"/>
      <c r="H246" s="45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62"/>
      <c r="P246" s="462"/>
      <c r="Q246" s="462"/>
      <c r="R246" s="462"/>
      <c r="S246" s="462"/>
      <c r="T246" s="462"/>
      <c r="U246" s="46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65"/>
      <c r="E247" s="465"/>
      <c r="F247" s="465"/>
      <c r="G247" s="127"/>
      <c r="H247" s="45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62"/>
      <c r="P247" s="462"/>
      <c r="Q247" s="462"/>
      <c r="R247" s="462"/>
      <c r="S247" s="462"/>
      <c r="T247" s="462"/>
      <c r="U247" s="46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65"/>
      <c r="E248" s="465"/>
      <c r="F248" s="465"/>
      <c r="G248" s="127"/>
      <c r="H248" s="45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62"/>
      <c r="P248" s="462"/>
      <c r="Q248" s="462"/>
      <c r="R248" s="462"/>
      <c r="S248" s="462"/>
      <c r="T248" s="462"/>
      <c r="U248" s="46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65"/>
      <c r="E249" s="465"/>
      <c r="F249" s="465"/>
      <c r="G249" s="127"/>
      <c r="H249" s="45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62"/>
      <c r="P249" s="462"/>
      <c r="Q249" s="462"/>
      <c r="R249" s="462"/>
      <c r="S249" s="462"/>
      <c r="T249" s="462"/>
      <c r="U249" s="46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65"/>
      <c r="E250" s="465"/>
      <c r="F250" s="465"/>
      <c r="G250" s="127"/>
      <c r="H250" s="45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62"/>
      <c r="P250" s="462"/>
      <c r="Q250" s="462"/>
      <c r="R250" s="462"/>
      <c r="S250" s="462"/>
      <c r="T250" s="462"/>
      <c r="U250" s="46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65"/>
      <c r="E251" s="465"/>
      <c r="F251" s="465"/>
      <c r="G251" s="127"/>
      <c r="H251" s="45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62"/>
      <c r="P251" s="462"/>
      <c r="Q251" s="462"/>
      <c r="R251" s="462"/>
      <c r="S251" s="462"/>
      <c r="T251" s="462"/>
      <c r="U251" s="46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65"/>
      <c r="E252" s="465"/>
      <c r="F252" s="465"/>
      <c r="G252" s="127"/>
      <c r="H252" s="45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62"/>
      <c r="P252" s="462"/>
      <c r="Q252" s="462"/>
      <c r="R252" s="462"/>
      <c r="S252" s="462"/>
      <c r="T252" s="462"/>
      <c r="U252" s="46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65"/>
      <c r="E253" s="465"/>
      <c r="F253" s="465"/>
      <c r="G253" s="127"/>
      <c r="H253" s="45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62"/>
      <c r="P253" s="462"/>
      <c r="Q253" s="462"/>
      <c r="R253" s="462"/>
      <c r="S253" s="462"/>
      <c r="T253" s="462"/>
      <c r="U253" s="46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65"/>
      <c r="E254" s="465"/>
      <c r="F254" s="465"/>
      <c r="G254" s="127"/>
      <c r="H254" s="45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62"/>
      <c r="P254" s="462"/>
      <c r="Q254" s="462"/>
      <c r="R254" s="462"/>
      <c r="S254" s="462"/>
      <c r="T254" s="462"/>
      <c r="U254" s="46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65"/>
      <c r="E255" s="465"/>
      <c r="F255" s="465"/>
      <c r="G255" s="127"/>
      <c r="H255" s="45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62"/>
      <c r="P255" s="462"/>
      <c r="Q255" s="462"/>
      <c r="R255" s="462"/>
      <c r="S255" s="462"/>
      <c r="T255" s="462"/>
      <c r="U255" s="46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65"/>
      <c r="E256" s="465"/>
      <c r="F256" s="465"/>
      <c r="G256" s="127"/>
      <c r="H256" s="45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62"/>
      <c r="P256" s="462"/>
      <c r="Q256" s="462"/>
      <c r="R256" s="462"/>
      <c r="S256" s="462"/>
      <c r="T256" s="462"/>
      <c r="U256" s="462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9" t="s">
        <v>216</v>
      </c>
      <c r="B257" s="619"/>
      <c r="C257" s="463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53" t="s">
        <v>217</v>
      </c>
      <c r="C258" s="125" t="s">
        <v>179</v>
      </c>
      <c r="D258" s="465">
        <v>5.03</v>
      </c>
      <c r="E258" s="465"/>
      <c r="F258" s="465"/>
      <c r="G258" s="127"/>
      <c r="H258" s="45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62"/>
      <c r="P258" s="462"/>
      <c r="Q258" s="462"/>
      <c r="R258" s="462"/>
      <c r="S258" s="462"/>
      <c r="T258" s="462"/>
      <c r="U258" s="46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53" t="s">
        <v>217</v>
      </c>
      <c r="C259" s="125" t="s">
        <v>186</v>
      </c>
      <c r="D259" s="465">
        <v>5.03</v>
      </c>
      <c r="E259" s="465"/>
      <c r="F259" s="465"/>
      <c r="G259" s="127"/>
      <c r="H259" s="45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62"/>
      <c r="P259" s="462"/>
      <c r="Q259" s="462"/>
      <c r="R259" s="462"/>
      <c r="S259" s="462"/>
      <c r="T259" s="462"/>
      <c r="U259" s="46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53" t="s">
        <v>217</v>
      </c>
      <c r="C260" s="125" t="s">
        <v>204</v>
      </c>
      <c r="D260" s="465">
        <v>5.03</v>
      </c>
      <c r="E260" s="465"/>
      <c r="F260" s="465"/>
      <c r="G260" s="127"/>
      <c r="H260" s="45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62"/>
      <c r="P260" s="462"/>
      <c r="Q260" s="462"/>
      <c r="R260" s="462"/>
      <c r="S260" s="462"/>
      <c r="T260" s="462"/>
      <c r="U260" s="46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65">
        <v>5.03</v>
      </c>
      <c r="E261" s="465"/>
      <c r="F261" s="465"/>
      <c r="G261" s="127"/>
      <c r="H261" s="45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62"/>
      <c r="P261" s="462"/>
      <c r="Q261" s="462"/>
      <c r="R261" s="462"/>
      <c r="S261" s="462"/>
      <c r="T261" s="462"/>
      <c r="U261" s="46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65">
        <v>5.03</v>
      </c>
      <c r="E262" s="465"/>
      <c r="F262" s="465"/>
      <c r="G262" s="127"/>
      <c r="H262" s="45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62"/>
      <c r="P262" s="462"/>
      <c r="Q262" s="462"/>
      <c r="R262" s="462"/>
      <c r="S262" s="462"/>
      <c r="T262" s="462"/>
      <c r="U262" s="46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65">
        <v>5.03</v>
      </c>
      <c r="E263" s="465"/>
      <c r="F263" s="465"/>
      <c r="G263" s="127"/>
      <c r="H263" s="45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62"/>
      <c r="P263" s="462"/>
      <c r="Q263" s="462"/>
      <c r="R263" s="462"/>
      <c r="S263" s="462"/>
      <c r="T263" s="462"/>
      <c r="U263" s="46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65">
        <v>5.03</v>
      </c>
      <c r="E264" s="465"/>
      <c r="F264" s="465"/>
      <c r="G264" s="127"/>
      <c r="H264" s="45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62"/>
      <c r="P264" s="462"/>
      <c r="Q264" s="462"/>
      <c r="R264" s="462"/>
      <c r="S264" s="462"/>
      <c r="T264" s="462"/>
      <c r="U264" s="46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65">
        <v>5.03</v>
      </c>
      <c r="E265" s="465"/>
      <c r="F265" s="465"/>
      <c r="G265" s="127"/>
      <c r="H265" s="45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62"/>
      <c r="P265" s="462"/>
      <c r="Q265" s="462"/>
      <c r="R265" s="462"/>
      <c r="S265" s="462"/>
      <c r="T265" s="462"/>
      <c r="U265" s="46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65">
        <v>5.03</v>
      </c>
      <c r="E266" s="465"/>
      <c r="F266" s="465"/>
      <c r="G266" s="146"/>
      <c r="H266" s="45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62"/>
      <c r="P266" s="462"/>
      <c r="Q266" s="462"/>
      <c r="R266" s="462"/>
      <c r="S266" s="462"/>
      <c r="T266" s="462"/>
      <c r="U266" s="46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65">
        <v>5.03</v>
      </c>
      <c r="E267" s="465"/>
      <c r="F267" s="465"/>
      <c r="G267" s="127"/>
      <c r="H267" s="45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62"/>
      <c r="P267" s="462"/>
      <c r="Q267" s="462"/>
      <c r="R267" s="462"/>
      <c r="S267" s="462"/>
      <c r="T267" s="462"/>
      <c r="U267" s="46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65">
        <v>5.03</v>
      </c>
      <c r="E268" s="465"/>
      <c r="F268" s="465"/>
      <c r="G268" s="127"/>
      <c r="H268" s="45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62"/>
      <c r="P268" s="462"/>
      <c r="Q268" s="462"/>
      <c r="R268" s="462"/>
      <c r="S268" s="462"/>
      <c r="T268" s="462"/>
      <c r="U268" s="46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65">
        <v>5.03</v>
      </c>
      <c r="E269" s="465"/>
      <c r="F269" s="465"/>
      <c r="G269" s="127"/>
      <c r="H269" s="45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62"/>
      <c r="P269" s="462"/>
      <c r="Q269" s="462"/>
      <c r="R269" s="462"/>
      <c r="S269" s="462"/>
      <c r="T269" s="462"/>
      <c r="U269" s="46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65">
        <v>5.03</v>
      </c>
      <c r="E270" s="465"/>
      <c r="F270" s="465"/>
      <c r="G270" s="127"/>
      <c r="H270" s="45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62"/>
      <c r="P270" s="462"/>
      <c r="Q270" s="462"/>
      <c r="R270" s="462"/>
      <c r="S270" s="462"/>
      <c r="T270" s="462"/>
      <c r="U270" s="46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65">
        <v>5.03</v>
      </c>
      <c r="E271" s="465"/>
      <c r="F271" s="465"/>
      <c r="G271" s="127"/>
      <c r="H271" s="45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62"/>
      <c r="P271" s="462"/>
      <c r="Q271" s="462"/>
      <c r="R271" s="462"/>
      <c r="S271" s="462"/>
      <c r="T271" s="462"/>
      <c r="U271" s="46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65">
        <v>5.03</v>
      </c>
      <c r="E272" s="465"/>
      <c r="F272" s="465"/>
      <c r="G272" s="127"/>
      <c r="H272" s="45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62"/>
      <c r="P272" s="462"/>
      <c r="Q272" s="462"/>
      <c r="R272" s="462"/>
      <c r="S272" s="462"/>
      <c r="T272" s="462"/>
      <c r="U272" s="46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65">
        <v>5.03</v>
      </c>
      <c r="E273" s="465"/>
      <c r="F273" s="465"/>
      <c r="G273" s="127"/>
      <c r="H273" s="45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62"/>
      <c r="P273" s="462"/>
      <c r="Q273" s="462"/>
      <c r="R273" s="462"/>
      <c r="S273" s="462"/>
      <c r="T273" s="462"/>
      <c r="U273" s="46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53" t="s">
        <v>222</v>
      </c>
      <c r="C274" s="125" t="s">
        <v>181</v>
      </c>
      <c r="D274" s="465">
        <v>9.36</v>
      </c>
      <c r="E274" s="465"/>
      <c r="F274" s="465"/>
      <c r="G274" s="127"/>
      <c r="H274" s="45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62"/>
      <c r="P274" s="462"/>
      <c r="Q274" s="462"/>
      <c r="R274" s="462"/>
      <c r="S274" s="462"/>
      <c r="T274" s="462"/>
      <c r="U274" s="46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53" t="s">
        <v>222</v>
      </c>
      <c r="C275" s="125" t="s">
        <v>179</v>
      </c>
      <c r="D275" s="465">
        <v>9.36</v>
      </c>
      <c r="E275" s="465"/>
      <c r="F275" s="465"/>
      <c r="G275" s="127"/>
      <c r="H275" s="45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62"/>
      <c r="P275" s="462"/>
      <c r="Q275" s="462"/>
      <c r="R275" s="462"/>
      <c r="S275" s="462"/>
      <c r="T275" s="462"/>
      <c r="U275" s="46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53" t="s">
        <v>222</v>
      </c>
      <c r="C276" s="125" t="s">
        <v>221</v>
      </c>
      <c r="D276" s="465">
        <v>9.36</v>
      </c>
      <c r="E276" s="465"/>
      <c r="F276" s="465"/>
      <c r="G276" s="127"/>
      <c r="H276" s="45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62"/>
      <c r="P276" s="462"/>
      <c r="Q276" s="462"/>
      <c r="R276" s="462"/>
      <c r="S276" s="462"/>
      <c r="T276" s="462"/>
      <c r="U276" s="46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53" t="s">
        <v>222</v>
      </c>
      <c r="C277" s="125" t="s">
        <v>186</v>
      </c>
      <c r="D277" s="465">
        <v>9.36</v>
      </c>
      <c r="E277" s="465"/>
      <c r="F277" s="465"/>
      <c r="G277" s="127"/>
      <c r="H277" s="45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62"/>
      <c r="P277" s="462"/>
      <c r="Q277" s="462"/>
      <c r="R277" s="462"/>
      <c r="S277" s="462"/>
      <c r="T277" s="462"/>
      <c r="U277" s="46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53" t="s">
        <v>393</v>
      </c>
      <c r="C278" s="177" t="s">
        <v>395</v>
      </c>
      <c r="D278" s="465">
        <v>5</v>
      </c>
      <c r="E278" s="465"/>
      <c r="F278" s="465"/>
      <c r="G278" s="127"/>
      <c r="H278" s="45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62"/>
      <c r="P278" s="462"/>
      <c r="Q278" s="462"/>
      <c r="R278" s="462"/>
      <c r="S278" s="462"/>
      <c r="T278" s="462"/>
      <c r="U278" s="46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53" t="s">
        <v>393</v>
      </c>
      <c r="C279" s="177" t="s">
        <v>402</v>
      </c>
      <c r="D279" s="465">
        <v>5</v>
      </c>
      <c r="E279" s="465"/>
      <c r="F279" s="465"/>
      <c r="G279" s="127"/>
      <c r="H279" s="45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62"/>
      <c r="P279" s="462"/>
      <c r="Q279" s="462"/>
      <c r="R279" s="462"/>
      <c r="S279" s="462"/>
      <c r="T279" s="462"/>
      <c r="U279" s="46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53" t="s">
        <v>404</v>
      </c>
      <c r="C280" s="177" t="s">
        <v>405</v>
      </c>
      <c r="D280" s="465">
        <v>5</v>
      </c>
      <c r="E280" s="465"/>
      <c r="F280" s="465"/>
      <c r="G280" s="127"/>
      <c r="H280" s="45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62"/>
      <c r="P280" s="462"/>
      <c r="Q280" s="462"/>
      <c r="R280" s="462"/>
      <c r="S280" s="462"/>
      <c r="T280" s="462"/>
      <c r="U280" s="46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53" t="s">
        <v>342</v>
      </c>
      <c r="C281" s="177" t="s">
        <v>372</v>
      </c>
      <c r="D281" s="465">
        <v>5</v>
      </c>
      <c r="E281" s="465"/>
      <c r="F281" s="465"/>
      <c r="G281" s="127"/>
      <c r="H281" s="45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62"/>
      <c r="P281" s="462"/>
      <c r="Q281" s="462"/>
      <c r="R281" s="462"/>
      <c r="S281" s="462"/>
      <c r="T281" s="462"/>
      <c r="U281" s="46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53" t="s">
        <v>343</v>
      </c>
      <c r="C282" s="125" t="s">
        <v>345</v>
      </c>
      <c r="D282" s="465">
        <v>5</v>
      </c>
      <c r="E282" s="465"/>
      <c r="F282" s="465"/>
      <c r="G282" s="127"/>
      <c r="H282" s="45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62"/>
      <c r="P282" s="462"/>
      <c r="Q282" s="462"/>
      <c r="R282" s="462"/>
      <c r="S282" s="462"/>
      <c r="T282" s="462"/>
      <c r="U282" s="46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53" t="s">
        <v>343</v>
      </c>
      <c r="C283" s="125" t="s">
        <v>347</v>
      </c>
      <c r="D283" s="465">
        <v>5</v>
      </c>
      <c r="E283" s="465"/>
      <c r="F283" s="465"/>
      <c r="G283" s="127"/>
      <c r="H283" s="45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62"/>
      <c r="P283" s="462"/>
      <c r="Q283" s="462"/>
      <c r="R283" s="462"/>
      <c r="S283" s="462"/>
      <c r="T283" s="462"/>
      <c r="U283" s="46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65">
        <v>5.0599999999999996</v>
      </c>
      <c r="E284" s="465"/>
      <c r="F284" s="465"/>
      <c r="G284" s="127"/>
      <c r="H284" s="45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62"/>
      <c r="P284" s="462"/>
      <c r="Q284" s="462"/>
      <c r="R284" s="462"/>
      <c r="S284" s="462"/>
      <c r="T284" s="462"/>
      <c r="U284" s="46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65">
        <v>5.0599999999999996</v>
      </c>
      <c r="E285" s="465"/>
      <c r="F285" s="465"/>
      <c r="G285" s="127"/>
      <c r="H285" s="45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62"/>
      <c r="P285" s="462"/>
      <c r="Q285" s="462"/>
      <c r="R285" s="462"/>
      <c r="S285" s="462"/>
      <c r="T285" s="462"/>
      <c r="U285" s="46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65">
        <v>5.03</v>
      </c>
      <c r="E286" s="465"/>
      <c r="F286" s="465"/>
      <c r="G286" s="127"/>
      <c r="H286" s="45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62"/>
      <c r="P286" s="462"/>
      <c r="Q286" s="462"/>
      <c r="R286" s="462"/>
      <c r="S286" s="462"/>
      <c r="T286" s="462"/>
      <c r="U286" s="46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65">
        <v>5.03</v>
      </c>
      <c r="E287" s="465"/>
      <c r="F287" s="465"/>
      <c r="G287" s="127"/>
      <c r="H287" s="45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62"/>
      <c r="P287" s="462"/>
      <c r="Q287" s="462"/>
      <c r="R287" s="462"/>
      <c r="S287" s="462"/>
      <c r="T287" s="462"/>
      <c r="U287" s="46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65">
        <v>5.03</v>
      </c>
      <c r="E288" s="465"/>
      <c r="F288" s="465"/>
      <c r="G288" s="127"/>
      <c r="H288" s="45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62"/>
      <c r="P288" s="462"/>
      <c r="Q288" s="462"/>
      <c r="R288" s="462"/>
      <c r="S288" s="462"/>
      <c r="T288" s="462"/>
      <c r="U288" s="46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65">
        <v>5.07</v>
      </c>
      <c r="E289" s="465"/>
      <c r="F289" s="465"/>
      <c r="G289" s="127"/>
      <c r="H289" s="45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62"/>
      <c r="P289" s="462"/>
      <c r="Q289" s="462"/>
      <c r="R289" s="462"/>
      <c r="S289" s="462"/>
      <c r="T289" s="462"/>
      <c r="U289" s="46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65">
        <v>5.07</v>
      </c>
      <c r="E290" s="465"/>
      <c r="F290" s="465"/>
      <c r="G290" s="127"/>
      <c r="H290" s="45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62"/>
      <c r="P290" s="462"/>
      <c r="Q290" s="462"/>
      <c r="R290" s="462"/>
      <c r="S290" s="462"/>
      <c r="T290" s="462"/>
      <c r="U290" s="46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65">
        <v>5.0599999999999996</v>
      </c>
      <c r="E291" s="465"/>
      <c r="F291" s="466"/>
      <c r="G291" s="127"/>
      <c r="H291" s="454">
        <f>D291*G291</f>
        <v>0</v>
      </c>
      <c r="I291" s="128"/>
      <c r="J291" s="129" t="str">
        <f t="array" ref="J291">IF(ISERROR(G291/I291),"",G291/I291)</f>
        <v/>
      </c>
      <c r="K291" s="45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62"/>
      <c r="P291" s="462"/>
      <c r="Q291" s="462"/>
      <c r="R291" s="462"/>
      <c r="S291" s="462"/>
      <c r="T291" s="462"/>
      <c r="U291" s="46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11" t="s">
        <v>224</v>
      </c>
      <c r="B292" s="612"/>
      <c r="C292" s="46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65">
        <v>5.03</v>
      </c>
      <c r="E293" s="465"/>
      <c r="F293" s="465"/>
      <c r="G293" s="146"/>
      <c r="H293" s="45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62"/>
      <c r="P293" s="462"/>
      <c r="Q293" s="462"/>
      <c r="R293" s="462"/>
      <c r="S293" s="462"/>
      <c r="T293" s="462"/>
      <c r="U293" s="46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65">
        <v>5.03</v>
      </c>
      <c r="E294" s="465"/>
      <c r="F294" s="465"/>
      <c r="G294" s="127"/>
      <c r="H294" s="45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62"/>
      <c r="P294" s="462"/>
      <c r="Q294" s="462"/>
      <c r="R294" s="462"/>
      <c r="S294" s="462"/>
      <c r="T294" s="462"/>
      <c r="U294" s="46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65">
        <v>5.04</v>
      </c>
      <c r="E295" s="465"/>
      <c r="F295" s="465"/>
      <c r="G295" s="127"/>
      <c r="H295" s="454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62"/>
      <c r="P295" s="462"/>
      <c r="Q295" s="462"/>
      <c r="R295" s="462"/>
      <c r="S295" s="462"/>
      <c r="T295" s="462"/>
      <c r="U295" s="462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65">
        <v>5.03</v>
      </c>
      <c r="E296" s="465"/>
      <c r="F296" s="465"/>
      <c r="G296" s="127"/>
      <c r="H296" s="45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62"/>
      <c r="P296" s="462"/>
      <c r="Q296" s="462"/>
      <c r="R296" s="462"/>
      <c r="S296" s="462"/>
      <c r="T296" s="462"/>
      <c r="U296" s="46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59" t="s">
        <v>203</v>
      </c>
      <c r="D297" s="465">
        <v>5.03</v>
      </c>
      <c r="E297" s="465"/>
      <c r="F297" s="465"/>
      <c r="G297" s="146"/>
      <c r="H297" s="45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62"/>
      <c r="P297" s="462"/>
      <c r="Q297" s="462"/>
      <c r="R297" s="462"/>
      <c r="S297" s="462"/>
      <c r="T297" s="462"/>
      <c r="U297" s="46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65">
        <v>5.03</v>
      </c>
      <c r="E298" s="465"/>
      <c r="F298" s="465"/>
      <c r="G298" s="127"/>
      <c r="H298" s="45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62"/>
      <c r="P298" s="462"/>
      <c r="Q298" s="462"/>
      <c r="R298" s="462"/>
      <c r="S298" s="462"/>
      <c r="T298" s="462"/>
      <c r="U298" s="46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65">
        <v>5.03</v>
      </c>
      <c r="E299" s="465"/>
      <c r="F299" s="465"/>
      <c r="G299" s="127"/>
      <c r="H299" s="45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62"/>
      <c r="P299" s="462"/>
      <c r="Q299" s="462"/>
      <c r="R299" s="462"/>
      <c r="S299" s="462"/>
      <c r="T299" s="462"/>
      <c r="U299" s="46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59" t="s">
        <v>228</v>
      </c>
      <c r="D300" s="465">
        <v>5.03</v>
      </c>
      <c r="E300" s="465"/>
      <c r="F300" s="465"/>
      <c r="G300" s="127"/>
      <c r="H300" s="45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62"/>
      <c r="P300" s="462"/>
      <c r="Q300" s="462"/>
      <c r="R300" s="462"/>
      <c r="S300" s="462"/>
      <c r="T300" s="462"/>
      <c r="U300" s="46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59" t="s">
        <v>212</v>
      </c>
      <c r="D301" s="465">
        <v>5.03</v>
      </c>
      <c r="E301" s="465"/>
      <c r="F301" s="465"/>
      <c r="G301" s="127"/>
      <c r="H301" s="45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62"/>
      <c r="P301" s="462"/>
      <c r="Q301" s="462"/>
      <c r="R301" s="462"/>
      <c r="S301" s="462"/>
      <c r="T301" s="462"/>
      <c r="U301" s="46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59" t="s">
        <v>203</v>
      </c>
      <c r="D302" s="465">
        <v>5.03</v>
      </c>
      <c r="E302" s="465"/>
      <c r="F302" s="465"/>
      <c r="G302" s="127"/>
      <c r="H302" s="45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62"/>
      <c r="P302" s="462"/>
      <c r="Q302" s="462"/>
      <c r="R302" s="462"/>
      <c r="S302" s="462"/>
      <c r="T302" s="462"/>
      <c r="U302" s="46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59" t="s">
        <v>186</v>
      </c>
      <c r="D303" s="465">
        <v>5.03</v>
      </c>
      <c r="E303" s="465"/>
      <c r="F303" s="465"/>
      <c r="G303" s="127"/>
      <c r="H303" s="45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62"/>
      <c r="P303" s="462"/>
      <c r="Q303" s="462"/>
      <c r="R303" s="462"/>
      <c r="S303" s="462"/>
      <c r="T303" s="462"/>
      <c r="U303" s="46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59" t="s">
        <v>228</v>
      </c>
      <c r="D304" s="465">
        <v>5.03</v>
      </c>
      <c r="E304" s="465"/>
      <c r="F304" s="465"/>
      <c r="G304" s="127"/>
      <c r="H304" s="45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62"/>
      <c r="P304" s="462"/>
      <c r="Q304" s="462"/>
      <c r="R304" s="462"/>
      <c r="S304" s="462"/>
      <c r="T304" s="462"/>
      <c r="U304" s="46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59" t="s">
        <v>199</v>
      </c>
      <c r="D305" s="465">
        <v>5.03</v>
      </c>
      <c r="E305" s="465"/>
      <c r="F305" s="465"/>
      <c r="G305" s="127"/>
      <c r="H305" s="45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62"/>
      <c r="P305" s="462"/>
      <c r="Q305" s="462"/>
      <c r="R305" s="462"/>
      <c r="S305" s="462"/>
      <c r="T305" s="462"/>
      <c r="U305" s="46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65">
        <v>5.0599999999999996</v>
      </c>
      <c r="E306" s="465"/>
      <c r="F306" s="465"/>
      <c r="G306" s="127"/>
      <c r="H306" s="45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62"/>
      <c r="P306" s="462"/>
      <c r="Q306" s="462"/>
      <c r="R306" s="462"/>
      <c r="S306" s="462"/>
      <c r="T306" s="462"/>
      <c r="U306" s="46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65">
        <v>5.0599999999999996</v>
      </c>
      <c r="E307" s="465"/>
      <c r="F307" s="465"/>
      <c r="G307" s="127"/>
      <c r="H307" s="45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62"/>
      <c r="P307" s="462"/>
      <c r="Q307" s="462"/>
      <c r="R307" s="462"/>
      <c r="S307" s="462"/>
      <c r="T307" s="462"/>
      <c r="U307" s="46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11" t="s">
        <v>231</v>
      </c>
      <c r="B308" s="612"/>
      <c r="C308" s="463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65">
        <v>5.04</v>
      </c>
      <c r="E309" s="465"/>
      <c r="F309" s="465"/>
      <c r="G309" s="127"/>
      <c r="H309" s="45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62"/>
      <c r="P309" s="462"/>
      <c r="Q309" s="462"/>
      <c r="R309" s="462"/>
      <c r="S309" s="462"/>
      <c r="T309" s="462"/>
      <c r="U309" s="46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65">
        <v>5.04</v>
      </c>
      <c r="E310" s="465"/>
      <c r="F310" s="465"/>
      <c r="G310" s="127"/>
      <c r="H310" s="45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62"/>
      <c r="P310" s="462"/>
      <c r="Q310" s="462"/>
      <c r="R310" s="462"/>
      <c r="S310" s="462"/>
      <c r="T310" s="462"/>
      <c r="U310" s="46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65">
        <v>5.04</v>
      </c>
      <c r="E311" s="465"/>
      <c r="F311" s="465"/>
      <c r="G311" s="127"/>
      <c r="H311" s="45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62"/>
      <c r="P311" s="462"/>
      <c r="Q311" s="462"/>
      <c r="R311" s="462"/>
      <c r="S311" s="462"/>
      <c r="T311" s="462"/>
      <c r="U311" s="46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65">
        <v>5.04</v>
      </c>
      <c r="E312" s="465"/>
      <c r="F312" s="465"/>
      <c r="G312" s="127"/>
      <c r="H312" s="45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62"/>
      <c r="P312" s="462"/>
      <c r="Q312" s="462"/>
      <c r="R312" s="462"/>
      <c r="S312" s="462"/>
      <c r="T312" s="462"/>
      <c r="U312" s="46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65">
        <v>5.04</v>
      </c>
      <c r="E313" s="465"/>
      <c r="F313" s="465"/>
      <c r="G313" s="127"/>
      <c r="H313" s="45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62"/>
      <c r="P313" s="462"/>
      <c r="Q313" s="462"/>
      <c r="R313" s="462"/>
      <c r="S313" s="462"/>
      <c r="T313" s="462"/>
      <c r="U313" s="46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65">
        <v>5.03</v>
      </c>
      <c r="E314" s="465"/>
      <c r="F314" s="465"/>
      <c r="G314" s="127"/>
      <c r="H314" s="454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62"/>
      <c r="P314" s="462"/>
      <c r="Q314" s="462"/>
      <c r="R314" s="462"/>
      <c r="S314" s="462"/>
      <c r="T314" s="462"/>
      <c r="U314" s="46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65">
        <v>5.03</v>
      </c>
      <c r="E315" s="465"/>
      <c r="F315" s="465"/>
      <c r="G315" s="127"/>
      <c r="H315" s="45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62"/>
      <c r="P315" s="462"/>
      <c r="Q315" s="462"/>
      <c r="R315" s="462"/>
      <c r="S315" s="462"/>
      <c r="T315" s="462"/>
      <c r="U315" s="46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65">
        <v>5.03</v>
      </c>
      <c r="E316" s="465"/>
      <c r="F316" s="465"/>
      <c r="G316" s="127"/>
      <c r="H316" s="45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62"/>
      <c r="P316" s="462"/>
      <c r="Q316" s="462"/>
      <c r="R316" s="462"/>
      <c r="S316" s="462"/>
      <c r="T316" s="462"/>
      <c r="U316" s="46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65">
        <v>5.03</v>
      </c>
      <c r="E317" s="465"/>
      <c r="F317" s="465"/>
      <c r="G317" s="127"/>
      <c r="H317" s="454">
        <f t="shared" si="75"/>
        <v>0</v>
      </c>
      <c r="I317" s="128"/>
      <c r="J317" s="129"/>
      <c r="K317" s="130"/>
      <c r="L317" s="128"/>
      <c r="M317" s="108"/>
      <c r="N317" s="129"/>
      <c r="O317" s="462"/>
      <c r="P317" s="462"/>
      <c r="Q317" s="462"/>
      <c r="R317" s="462"/>
      <c r="S317" s="462"/>
      <c r="T317" s="462"/>
      <c r="U317" s="46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65">
        <v>5.04</v>
      </c>
      <c r="E318" s="465"/>
      <c r="F318" s="465"/>
      <c r="G318" s="127"/>
      <c r="H318" s="45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62"/>
      <c r="P318" s="462"/>
      <c r="Q318" s="462"/>
      <c r="R318" s="462"/>
      <c r="S318" s="462"/>
      <c r="T318" s="462"/>
      <c r="U318" s="46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11" t="s">
        <v>234</v>
      </c>
      <c r="B319" s="612"/>
      <c r="C319" s="463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60"/>
      <c r="D320" s="465">
        <v>3.65</v>
      </c>
      <c r="E320" s="465"/>
      <c r="F320" s="466"/>
      <c r="G320" s="127"/>
      <c r="H320" s="454">
        <f t="shared" ref="H320:H329" si="83">D320*G320</f>
        <v>0</v>
      </c>
      <c r="I320" s="128"/>
      <c r="J320" s="129" t="str">
        <f t="array" ref="J320">IF(ISERROR(G320/I320),"",G320/I320)</f>
        <v/>
      </c>
      <c r="K320" s="45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62"/>
      <c r="P320" s="462"/>
      <c r="Q320" s="462"/>
      <c r="R320" s="462"/>
      <c r="S320" s="462"/>
      <c r="T320" s="462"/>
      <c r="U320" s="46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60"/>
      <c r="D321" s="465">
        <v>6.58</v>
      </c>
      <c r="E321" s="465"/>
      <c r="F321" s="465"/>
      <c r="G321" s="127"/>
      <c r="H321" s="45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62"/>
      <c r="P321" s="462"/>
      <c r="Q321" s="462"/>
      <c r="R321" s="462"/>
      <c r="S321" s="462"/>
      <c r="T321" s="462"/>
      <c r="U321" s="46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60"/>
      <c r="D322" s="465">
        <v>7.8</v>
      </c>
      <c r="E322" s="465"/>
      <c r="F322" s="465"/>
      <c r="G322" s="127"/>
      <c r="H322" s="45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62"/>
      <c r="P322" s="462"/>
      <c r="Q322" s="462"/>
      <c r="R322" s="462"/>
      <c r="S322" s="462"/>
      <c r="T322" s="462"/>
      <c r="U322" s="46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60"/>
      <c r="D323" s="465">
        <v>4.4000000000000004</v>
      </c>
      <c r="E323" s="465"/>
      <c r="F323" s="465"/>
      <c r="G323" s="127"/>
      <c r="H323" s="45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62"/>
      <c r="P323" s="462"/>
      <c r="Q323" s="462"/>
      <c r="R323" s="462"/>
      <c r="S323" s="462"/>
      <c r="T323" s="462"/>
      <c r="U323" s="46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60"/>
      <c r="D324" s="465"/>
      <c r="E324" s="465"/>
      <c r="F324" s="465"/>
      <c r="G324" s="127"/>
      <c r="H324" s="45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62"/>
      <c r="P324" s="462"/>
      <c r="Q324" s="462"/>
      <c r="R324" s="462"/>
      <c r="S324" s="462"/>
      <c r="T324" s="462"/>
      <c r="U324" s="46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60" t="s">
        <v>239</v>
      </c>
      <c r="C325" s="460" t="s">
        <v>179</v>
      </c>
      <c r="D325" s="465">
        <v>6.04</v>
      </c>
      <c r="E325" s="465"/>
      <c r="F325" s="465"/>
      <c r="G325" s="127"/>
      <c r="H325" s="45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62"/>
      <c r="P325" s="462"/>
      <c r="Q325" s="462"/>
      <c r="R325" s="462"/>
      <c r="S325" s="462"/>
      <c r="T325" s="462"/>
      <c r="U325" s="46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60" t="s">
        <v>239</v>
      </c>
      <c r="C326" s="460" t="s">
        <v>186</v>
      </c>
      <c r="D326" s="465">
        <v>6.04</v>
      </c>
      <c r="E326" s="465"/>
      <c r="F326" s="465"/>
      <c r="G326" s="127"/>
      <c r="H326" s="45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62"/>
      <c r="P326" s="462"/>
      <c r="Q326" s="462"/>
      <c r="R326" s="462"/>
      <c r="S326" s="462"/>
      <c r="T326" s="462"/>
      <c r="U326" s="46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60" t="s">
        <v>440</v>
      </c>
      <c r="C327" s="460" t="s">
        <v>179</v>
      </c>
      <c r="D327" s="465">
        <v>6</v>
      </c>
      <c r="E327" s="465"/>
      <c r="F327" s="465"/>
      <c r="G327" s="127"/>
      <c r="H327" s="454">
        <f t="shared" si="83"/>
        <v>0</v>
      </c>
      <c r="I327" s="128"/>
      <c r="J327" s="129"/>
      <c r="K327" s="130"/>
      <c r="L327" s="128"/>
      <c r="M327" s="108"/>
      <c r="N327" s="129"/>
      <c r="O327" s="462"/>
      <c r="P327" s="462"/>
      <c r="Q327" s="462"/>
      <c r="R327" s="462"/>
      <c r="S327" s="462"/>
      <c r="T327" s="462"/>
      <c r="U327" s="46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60" t="s">
        <v>440</v>
      </c>
      <c r="C328" s="460" t="s">
        <v>60</v>
      </c>
      <c r="D328" s="465">
        <v>6</v>
      </c>
      <c r="E328" s="465"/>
      <c r="F328" s="465"/>
      <c r="G328" s="127"/>
      <c r="H328" s="45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62"/>
      <c r="P328" s="462"/>
      <c r="Q328" s="462"/>
      <c r="R328" s="462"/>
      <c r="S328" s="462"/>
      <c r="T328" s="462"/>
      <c r="U328" s="46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53" t="s">
        <v>240</v>
      </c>
      <c r="C329" s="125"/>
      <c r="D329" s="465">
        <v>7.3</v>
      </c>
      <c r="E329" s="465"/>
      <c r="F329" s="465"/>
      <c r="G329" s="127"/>
      <c r="H329" s="454">
        <f t="shared" si="83"/>
        <v>0</v>
      </c>
      <c r="I329" s="128"/>
      <c r="J329" s="129"/>
      <c r="K329" s="130"/>
      <c r="L329" s="128"/>
      <c r="M329" s="108"/>
      <c r="N329" s="129"/>
      <c r="O329" s="462"/>
      <c r="P329" s="462"/>
      <c r="Q329" s="462"/>
      <c r="R329" s="462"/>
      <c r="S329" s="462"/>
      <c r="T329" s="462"/>
      <c r="U329" s="46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53" t="s">
        <v>241</v>
      </c>
      <c r="C330" s="125"/>
      <c r="D330" s="465">
        <f>78*120/1000</f>
        <v>9.36</v>
      </c>
      <c r="E330" s="465"/>
      <c r="F330" s="465"/>
      <c r="G330" s="127"/>
      <c r="H330" s="454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62"/>
      <c r="P330" s="462"/>
      <c r="Q330" s="462"/>
      <c r="R330" s="462"/>
      <c r="S330" s="462"/>
      <c r="T330" s="462"/>
      <c r="U330" s="46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53" t="s">
        <v>242</v>
      </c>
      <c r="C331" s="125"/>
      <c r="D331" s="465">
        <v>4.5</v>
      </c>
      <c r="E331" s="465"/>
      <c r="F331" s="465"/>
      <c r="G331" s="127"/>
      <c r="H331" s="45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62"/>
      <c r="P331" s="462"/>
      <c r="Q331" s="462"/>
      <c r="R331" s="462"/>
      <c r="S331" s="462"/>
      <c r="T331" s="462"/>
      <c r="U331" s="46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53" t="s">
        <v>243</v>
      </c>
      <c r="C332" s="125"/>
      <c r="D332" s="465">
        <v>4.5</v>
      </c>
      <c r="E332" s="465"/>
      <c r="F332" s="465"/>
      <c r="G332" s="127"/>
      <c r="H332" s="45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62"/>
      <c r="P332" s="462"/>
      <c r="Q332" s="462"/>
      <c r="R332" s="462"/>
      <c r="S332" s="462"/>
      <c r="T332" s="462"/>
      <c r="U332" s="46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65">
        <v>4.5</v>
      </c>
      <c r="E333" s="465"/>
      <c r="F333" s="465"/>
      <c r="G333" s="127"/>
      <c r="H333" s="45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62"/>
      <c r="P333" s="462"/>
      <c r="Q333" s="462"/>
      <c r="R333" s="462"/>
      <c r="S333" s="462"/>
      <c r="T333" s="462"/>
      <c r="U333" s="46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11" t="s">
        <v>244</v>
      </c>
      <c r="B334" s="612"/>
      <c r="C334" s="463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13" t="s">
        <v>246</v>
      </c>
      <c r="B335" s="614"/>
      <c r="C335" s="614"/>
      <c r="D335" s="614"/>
      <c r="E335" s="614"/>
      <c r="F335" s="61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16" t="s">
        <v>471</v>
      </c>
      <c r="B336" s="456" t="s">
        <v>247</v>
      </c>
      <c r="C336" s="599" t="s">
        <v>248</v>
      </c>
      <c r="D336" s="600"/>
      <c r="E336" s="670" t="s">
        <v>249</v>
      </c>
      <c r="F336" s="670"/>
      <c r="G336" s="577" t="s">
        <v>250</v>
      </c>
      <c r="H336" s="577"/>
      <c r="I336" s="607" t="s">
        <v>251</v>
      </c>
      <c r="J336" s="607"/>
      <c r="K336" s="607" t="s">
        <v>252</v>
      </c>
      <c r="L336" s="607"/>
      <c r="M336" s="607" t="s">
        <v>253</v>
      </c>
      <c r="N336" s="607"/>
      <c r="O336" s="607" t="s">
        <v>254</v>
      </c>
      <c r="P336" s="577" t="s">
        <v>255</v>
      </c>
      <c r="Q336" s="577"/>
      <c r="R336" s="577" t="s">
        <v>252</v>
      </c>
      <c r="S336" s="577"/>
      <c r="T336" s="577" t="s">
        <v>256</v>
      </c>
      <c r="U336" s="577"/>
      <c r="V336" s="577" t="s">
        <v>257</v>
      </c>
      <c r="W336" s="577"/>
      <c r="X336" s="577" t="s">
        <v>252</v>
      </c>
      <c r="Y336" s="577"/>
      <c r="Z336" s="577" t="s">
        <v>256</v>
      </c>
      <c r="AA336" s="577"/>
    </row>
    <row r="337" spans="1:27" ht="20.100000000000001" hidden="1" customHeight="1">
      <c r="A337" s="617"/>
      <c r="B337" s="456" t="s">
        <v>258</v>
      </c>
      <c r="C337" s="642">
        <v>1</v>
      </c>
      <c r="D337" s="643"/>
      <c r="E337" s="670">
        <f>C337*11</f>
        <v>11</v>
      </c>
      <c r="F337" s="670"/>
      <c r="G337" s="577">
        <v>1</v>
      </c>
      <c r="H337" s="577"/>
      <c r="I337" s="610">
        <f>G337*11</f>
        <v>11</v>
      </c>
      <c r="J337" s="610"/>
      <c r="K337" s="610">
        <f>E337-I337</f>
        <v>0</v>
      </c>
      <c r="L337" s="610"/>
      <c r="M337" s="608">
        <f>IF(ISERROR(K337/E337),"",K337/E337)</f>
        <v>0</v>
      </c>
      <c r="N337" s="608"/>
      <c r="O337" s="607"/>
      <c r="P337" s="577" t="s">
        <v>201</v>
      </c>
      <c r="Q337" s="577"/>
      <c r="R337" s="606">
        <f>SUM(O199:U199)</f>
        <v>0</v>
      </c>
      <c r="S337" s="606"/>
      <c r="T337" s="601" t="str">
        <f t="array" ref="T337">IF(ISERROR(R337/R344),"",R337/R344)</f>
        <v/>
      </c>
      <c r="U337" s="601"/>
      <c r="V337" s="577" t="s">
        <v>259</v>
      </c>
      <c r="W337" s="577"/>
      <c r="X337" s="578">
        <f>SUM(P198,P256,P291,P307,P318,P333)</f>
        <v>0</v>
      </c>
      <c r="Y337" s="579"/>
      <c r="Z337" s="601" t="str">
        <f t="array" ref="Z337">IF(ISERROR(X337/X344),"",X337/X344)</f>
        <v/>
      </c>
      <c r="AA337" s="601"/>
    </row>
    <row r="338" spans="1:27" ht="20.100000000000001" hidden="1" customHeight="1">
      <c r="A338" s="617"/>
      <c r="B338" s="456" t="s">
        <v>260</v>
      </c>
      <c r="C338" s="599">
        <v>0</v>
      </c>
      <c r="D338" s="600"/>
      <c r="E338" s="670">
        <f>C338*11</f>
        <v>0</v>
      </c>
      <c r="F338" s="670"/>
      <c r="G338" s="577">
        <v>0</v>
      </c>
      <c r="H338" s="577"/>
      <c r="I338" s="610">
        <f>G338*11</f>
        <v>0</v>
      </c>
      <c r="J338" s="610"/>
      <c r="K338" s="610">
        <f>E338-I338</f>
        <v>0</v>
      </c>
      <c r="L338" s="610"/>
      <c r="M338" s="608" t="str">
        <f>IF(ISERROR(K338/E338),"",K338/E338)</f>
        <v/>
      </c>
      <c r="N338" s="608"/>
      <c r="O338" s="607"/>
      <c r="P338" s="577" t="s">
        <v>216</v>
      </c>
      <c r="Q338" s="577"/>
      <c r="R338" s="606">
        <f>SUM(O257:U257)</f>
        <v>0</v>
      </c>
      <c r="S338" s="606"/>
      <c r="T338" s="601" t="str">
        <f>IF(ISERROR(R338/R344),"",R338/R344)</f>
        <v/>
      </c>
      <c r="U338" s="601"/>
      <c r="V338" s="577" t="s">
        <v>261</v>
      </c>
      <c r="W338" s="577"/>
      <c r="X338" s="578">
        <f>SUM(P199,P257,P292,P308,P319,P334)</f>
        <v>0</v>
      </c>
      <c r="Y338" s="579"/>
      <c r="Z338" s="601" t="str">
        <f>IF(ISERROR(X338/X344),"",X338/X344)</f>
        <v/>
      </c>
      <c r="AA338" s="601"/>
    </row>
    <row r="339" spans="1:27" ht="20.100000000000001" hidden="1" customHeight="1">
      <c r="A339" s="617"/>
      <c r="B339" s="456" t="s">
        <v>262</v>
      </c>
      <c r="C339" s="599">
        <v>0</v>
      </c>
      <c r="D339" s="600"/>
      <c r="E339" s="670">
        <f>C339*8</f>
        <v>0</v>
      </c>
      <c r="F339" s="670"/>
      <c r="G339" s="577">
        <v>1</v>
      </c>
      <c r="H339" s="577"/>
      <c r="I339" s="610">
        <f>G339*8</f>
        <v>8</v>
      </c>
      <c r="J339" s="610"/>
      <c r="K339" s="610">
        <f>E339-I339</f>
        <v>-8</v>
      </c>
      <c r="L339" s="610"/>
      <c r="M339" s="608" t="str">
        <f>IF(ISERROR(K339/E339),"",K339/E339)</f>
        <v/>
      </c>
      <c r="N339" s="608"/>
      <c r="O339" s="607"/>
      <c r="P339" s="577" t="s">
        <v>224</v>
      </c>
      <c r="Q339" s="577"/>
      <c r="R339" s="606">
        <f>SUM(O292:U292)</f>
        <v>0</v>
      </c>
      <c r="S339" s="606"/>
      <c r="T339" s="601" t="str">
        <f>IF(ISERROR(R339/R344),"",R339/R344)</f>
        <v/>
      </c>
      <c r="U339" s="601"/>
      <c r="V339" s="577" t="s">
        <v>263</v>
      </c>
      <c r="W339" s="577"/>
      <c r="X339" s="578">
        <f>SUM(P200,P258,P293,P309,P320,P335)</f>
        <v>0</v>
      </c>
      <c r="Y339" s="579"/>
      <c r="Z339" s="601" t="str">
        <f>IF(ISERROR(X339/X344),"",X339/X344)</f>
        <v/>
      </c>
      <c r="AA339" s="601"/>
    </row>
    <row r="340" spans="1:27" ht="20.100000000000001" hidden="1" customHeight="1">
      <c r="A340" s="617"/>
      <c r="B340" s="456" t="s">
        <v>264</v>
      </c>
      <c r="C340" s="599">
        <v>1</v>
      </c>
      <c r="D340" s="600"/>
      <c r="E340" s="670">
        <f>C340*11</f>
        <v>11</v>
      </c>
      <c r="F340" s="670"/>
      <c r="G340" s="577">
        <v>1</v>
      </c>
      <c r="H340" s="577"/>
      <c r="I340" s="610">
        <f>G340*11</f>
        <v>11</v>
      </c>
      <c r="J340" s="610"/>
      <c r="K340" s="610">
        <f>E340-I340</f>
        <v>0</v>
      </c>
      <c r="L340" s="610"/>
      <c r="M340" s="608">
        <f>IF(ISERROR(K340/E340),"",K340/E340)</f>
        <v>0</v>
      </c>
      <c r="N340" s="608"/>
      <c r="O340" s="607"/>
      <c r="P340" s="577" t="s">
        <v>231</v>
      </c>
      <c r="Q340" s="577"/>
      <c r="R340" s="606">
        <f>SUM(O308:U308)</f>
        <v>0</v>
      </c>
      <c r="S340" s="606"/>
      <c r="T340" s="601" t="str">
        <f>IF(ISERROR(R340/R344),"",R340/R344)</f>
        <v/>
      </c>
      <c r="U340" s="601"/>
      <c r="V340" s="577" t="s">
        <v>265</v>
      </c>
      <c r="W340" s="577"/>
      <c r="X340" s="578">
        <f>SUM(P202,P259,P294,P310,P321,P336)</f>
        <v>0</v>
      </c>
      <c r="Y340" s="579"/>
      <c r="Z340" s="601" t="str">
        <f>IF(ISERROR(X340/X344),"",X340/X344)</f>
        <v/>
      </c>
      <c r="AA340" s="601"/>
    </row>
    <row r="341" spans="1:27" ht="20.100000000000001" hidden="1" customHeight="1">
      <c r="A341" s="618"/>
      <c r="B341" s="456" t="s">
        <v>266</v>
      </c>
      <c r="C341" s="609">
        <f>SUM(C337:D340)</f>
        <v>2</v>
      </c>
      <c r="D341" s="583"/>
      <c r="E341" s="670">
        <f>SUM(E337:F340)</f>
        <v>22</v>
      </c>
      <c r="F341" s="670"/>
      <c r="G341" s="577">
        <f>SUM(G337:H340)</f>
        <v>3</v>
      </c>
      <c r="H341" s="577"/>
      <c r="I341" s="610">
        <f>SUM(I337:J340)</f>
        <v>30</v>
      </c>
      <c r="J341" s="610"/>
      <c r="K341" s="610">
        <f>SUM(K337:L340)</f>
        <v>-8</v>
      </c>
      <c r="L341" s="610"/>
      <c r="M341" s="608">
        <f>IF(ISERROR(K341/E341),"",K341/E341)</f>
        <v>-0.36363636363636365</v>
      </c>
      <c r="N341" s="608"/>
      <c r="O341" s="607"/>
      <c r="P341" s="577" t="s">
        <v>234</v>
      </c>
      <c r="Q341" s="577"/>
      <c r="R341" s="606">
        <f>SUM(O319:U319)</f>
        <v>0</v>
      </c>
      <c r="S341" s="606"/>
      <c r="T341" s="601" t="str">
        <f>IF(ISERROR(R341/R344),"",R341/R344)</f>
        <v/>
      </c>
      <c r="U341" s="601"/>
      <c r="V341" s="577" t="s">
        <v>267</v>
      </c>
      <c r="W341" s="577"/>
      <c r="X341" s="578">
        <f>SUM(P203,P260,P295,P311,P322,P337)</f>
        <v>0</v>
      </c>
      <c r="Y341" s="579"/>
      <c r="Z341" s="601" t="str">
        <f>IF(ISERROR(X341/X344),"",X341/X344)</f>
        <v/>
      </c>
      <c r="AA341" s="601"/>
    </row>
    <row r="342" spans="1:27" ht="20.100000000000001" hidden="1" customHeight="1">
      <c r="A342" s="263" t="s">
        <v>472</v>
      </c>
      <c r="B342" s="456">
        <f>G335</f>
        <v>0</v>
      </c>
      <c r="C342" s="587" t="s">
        <v>269</v>
      </c>
      <c r="D342" s="586"/>
      <c r="E342" s="669">
        <f>H335</f>
        <v>0</v>
      </c>
      <c r="F342" s="669"/>
      <c r="G342" s="577" t="s">
        <v>270</v>
      </c>
      <c r="H342" s="577"/>
      <c r="I342" s="605" t="str">
        <f>L335</f>
        <v/>
      </c>
      <c r="J342" s="605"/>
      <c r="K342" s="607" t="s">
        <v>271</v>
      </c>
      <c r="L342" s="607"/>
      <c r="M342" s="605" t="str">
        <f>J335</f>
        <v/>
      </c>
      <c r="N342" s="605"/>
      <c r="O342" s="607"/>
      <c r="P342" s="577" t="s">
        <v>244</v>
      </c>
      <c r="Q342" s="577"/>
      <c r="R342" s="606">
        <f>SUM(O334:U334)</f>
        <v>0</v>
      </c>
      <c r="S342" s="606"/>
      <c r="T342" s="601" t="str">
        <f>IF(ISERROR(R342/R344),"",R342/R344)</f>
        <v/>
      </c>
      <c r="U342" s="601"/>
      <c r="V342" s="577" t="s">
        <v>272</v>
      </c>
      <c r="W342" s="577"/>
      <c r="X342" s="578">
        <f>SUM(P204,P261,P296,P312,P323,P338)</f>
        <v>0</v>
      </c>
      <c r="Y342" s="579"/>
      <c r="Z342" s="601" t="str">
        <f>IF(ISERROR(X342/X344),"",X342/X344)</f>
        <v/>
      </c>
      <c r="AA342" s="601"/>
    </row>
    <row r="343" spans="1:27" ht="20.100000000000001" hidden="1" customHeight="1">
      <c r="A343" s="264" t="s">
        <v>473</v>
      </c>
      <c r="B343" s="456">
        <f>I335+C341</f>
        <v>2</v>
      </c>
      <c r="C343" s="584" t="s">
        <v>251</v>
      </c>
      <c r="D343" s="585"/>
      <c r="E343" s="669">
        <f>K335+I341</f>
        <v>30</v>
      </c>
      <c r="F343" s="669"/>
      <c r="G343" s="577" t="s">
        <v>274</v>
      </c>
      <c r="H343" s="577"/>
      <c r="I343" s="605">
        <f>B343-E343</f>
        <v>-28</v>
      </c>
      <c r="J343" s="605"/>
      <c r="K343" s="607" t="s">
        <v>275</v>
      </c>
      <c r="L343" s="607"/>
      <c r="M343" s="608">
        <f>IF(ISERROR(I343/E343),"",I343/E343)</f>
        <v>-0.93333333333333335</v>
      </c>
      <c r="N343" s="608"/>
      <c r="O343" s="607"/>
      <c r="P343" s="577" t="s">
        <v>245</v>
      </c>
      <c r="Q343" s="577"/>
      <c r="R343" s="606"/>
      <c r="S343" s="606"/>
      <c r="T343" s="601" t="str">
        <f>IF(ISERROR(R343/R344),"",R343/R344)</f>
        <v/>
      </c>
      <c r="U343" s="601"/>
      <c r="V343" s="577" t="s">
        <v>264</v>
      </c>
      <c r="W343" s="577"/>
      <c r="X343" s="578">
        <f>SUM(P205,P262,P297,P313,P324,P339)</f>
        <v>0</v>
      </c>
      <c r="Y343" s="579"/>
      <c r="Z343" s="601" t="str">
        <f>IF(ISERROR(X343/X344),"",X343/X344)</f>
        <v/>
      </c>
      <c r="AA343" s="601"/>
    </row>
    <row r="344" spans="1:27" ht="20.100000000000001" hidden="1" customHeight="1">
      <c r="A344" s="264" t="s">
        <v>474</v>
      </c>
      <c r="B344" s="456">
        <f>N335</f>
        <v>0</v>
      </c>
      <c r="C344" s="584" t="s">
        <v>277</v>
      </c>
      <c r="D344" s="585"/>
      <c r="E344" s="669">
        <f>IF(ISERROR(B344/B343),"",B344/B343)</f>
        <v>0</v>
      </c>
      <c r="F344" s="669"/>
      <c r="G344" s="577" t="s">
        <v>278</v>
      </c>
      <c r="H344" s="577"/>
      <c r="I344" s="607">
        <f>V335</f>
        <v>0</v>
      </c>
      <c r="J344" s="607"/>
      <c r="K344" s="607" t="s">
        <v>279</v>
      </c>
      <c r="L344" s="607"/>
      <c r="M344" s="608" t="str">
        <f t="array" ref="M344">IF(ISERROR(I344/B342),"",I344/B342)</f>
        <v/>
      </c>
      <c r="N344" s="608"/>
      <c r="O344" s="607"/>
      <c r="P344" s="577" t="s">
        <v>266</v>
      </c>
      <c r="Q344" s="577"/>
      <c r="R344" s="606">
        <f>SUM(R337:S343)</f>
        <v>0</v>
      </c>
      <c r="S344" s="606"/>
      <c r="T344" s="601"/>
      <c r="U344" s="601"/>
      <c r="V344" s="577" t="s">
        <v>266</v>
      </c>
      <c r="W344" s="577"/>
      <c r="X344" s="604">
        <f>SUM(X337:Y343)</f>
        <v>0</v>
      </c>
      <c r="Y344" s="604"/>
      <c r="Z344" s="601"/>
      <c r="AA344" s="60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27" t="s">
        <v>475</v>
      </c>
      <c r="B346" s="630" t="s">
        <v>280</v>
      </c>
      <c r="C346" s="630" t="s">
        <v>281</v>
      </c>
      <c r="D346" s="630" t="s">
        <v>282</v>
      </c>
      <c r="E346" s="624" t="s">
        <v>283</v>
      </c>
      <c r="F346" s="624" t="s">
        <v>284</v>
      </c>
      <c r="G346" s="607" t="s">
        <v>285</v>
      </c>
      <c r="H346" s="607"/>
      <c r="I346" s="630" t="s">
        <v>286</v>
      </c>
      <c r="J346" s="636" t="s">
        <v>271</v>
      </c>
      <c r="K346" s="639" t="s">
        <v>287</v>
      </c>
      <c r="L346" s="630" t="s">
        <v>270</v>
      </c>
      <c r="M346" s="620" t="s">
        <v>288</v>
      </c>
      <c r="N346" s="622" t="s">
        <v>252</v>
      </c>
      <c r="O346" s="607" t="s">
        <v>289</v>
      </c>
      <c r="P346" s="607"/>
      <c r="Q346" s="607"/>
      <c r="R346" s="607"/>
      <c r="S346" s="607"/>
      <c r="T346" s="607"/>
      <c r="U346" s="607"/>
      <c r="V346" s="607" t="s">
        <v>290</v>
      </c>
      <c r="W346" s="622" t="s">
        <v>291</v>
      </c>
      <c r="X346" s="607" t="s">
        <v>292</v>
      </c>
      <c r="Y346" s="607"/>
      <c r="Z346" s="607"/>
      <c r="AA346" s="607"/>
    </row>
    <row r="347" spans="1:27" ht="21.95" hidden="1" customHeight="1">
      <c r="A347" s="628"/>
      <c r="B347" s="631"/>
      <c r="C347" s="631"/>
      <c r="D347" s="631"/>
      <c r="E347" s="625"/>
      <c r="F347" s="625"/>
      <c r="G347" s="607"/>
      <c r="H347" s="607"/>
      <c r="I347" s="631"/>
      <c r="J347" s="637"/>
      <c r="K347" s="640"/>
      <c r="L347" s="631"/>
      <c r="M347" s="621"/>
      <c r="N347" s="622"/>
      <c r="O347" s="607" t="s">
        <v>259</v>
      </c>
      <c r="P347" s="607" t="s">
        <v>261</v>
      </c>
      <c r="Q347" s="607" t="s">
        <v>263</v>
      </c>
      <c r="R347" s="623" t="s">
        <v>265</v>
      </c>
      <c r="S347" s="577" t="s">
        <v>267</v>
      </c>
      <c r="T347" s="607" t="s">
        <v>272</v>
      </c>
      <c r="U347" s="607" t="s">
        <v>264</v>
      </c>
      <c r="V347" s="607"/>
      <c r="W347" s="622"/>
      <c r="X347" s="607" t="s">
        <v>293</v>
      </c>
      <c r="Y347" s="607" t="s">
        <v>294</v>
      </c>
      <c r="Z347" s="607" t="s">
        <v>295</v>
      </c>
      <c r="AA347" s="607" t="s">
        <v>264</v>
      </c>
    </row>
    <row r="348" spans="1:27" ht="21.95" hidden="1" customHeight="1">
      <c r="A348" s="629"/>
      <c r="B348" s="632"/>
      <c r="C348" s="632"/>
      <c r="D348" s="632"/>
      <c r="E348" s="626"/>
      <c r="F348" s="626"/>
      <c r="G348" s="302" t="s">
        <v>296</v>
      </c>
      <c r="H348" s="460" t="s">
        <v>297</v>
      </c>
      <c r="I348" s="632"/>
      <c r="J348" s="638"/>
      <c r="K348" s="641"/>
      <c r="L348" s="632"/>
      <c r="M348" s="621"/>
      <c r="N348" s="622"/>
      <c r="O348" s="607"/>
      <c r="P348" s="607"/>
      <c r="Q348" s="607"/>
      <c r="R348" s="623"/>
      <c r="S348" s="577"/>
      <c r="T348" s="607"/>
      <c r="U348" s="607"/>
      <c r="V348" s="607"/>
      <c r="W348" s="622"/>
      <c r="X348" s="607"/>
      <c r="Y348" s="607"/>
      <c r="Z348" s="607"/>
      <c r="AA348" s="607"/>
    </row>
    <row r="349" spans="1:27" ht="20.100000000000001" hidden="1" customHeight="1">
      <c r="A349" s="253">
        <v>30100030</v>
      </c>
      <c r="B349" s="453" t="s">
        <v>178</v>
      </c>
      <c r="C349" s="125" t="s">
        <v>179</v>
      </c>
      <c r="D349" s="465">
        <v>5.03</v>
      </c>
      <c r="E349" s="465"/>
      <c r="F349" s="465"/>
      <c r="G349" s="127"/>
      <c r="H349" s="45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62"/>
      <c r="P349" s="462"/>
      <c r="Q349" s="462"/>
      <c r="R349" s="462"/>
      <c r="S349" s="462"/>
      <c r="T349" s="462"/>
      <c r="U349" s="46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65">
        <v>5.03</v>
      </c>
      <c r="E350" s="465"/>
      <c r="F350" s="465"/>
      <c r="G350" s="127"/>
      <c r="H350" s="45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62"/>
      <c r="P350" s="462"/>
      <c r="Q350" s="462"/>
      <c r="R350" s="462"/>
      <c r="S350" s="462"/>
      <c r="T350" s="462"/>
      <c r="U350" s="46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65">
        <v>5.03</v>
      </c>
      <c r="E351" s="465"/>
      <c r="F351" s="465"/>
      <c r="G351" s="127"/>
      <c r="H351" s="45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62"/>
      <c r="P351" s="462"/>
      <c r="Q351" s="462"/>
      <c r="R351" s="462"/>
      <c r="S351" s="462"/>
      <c r="T351" s="462"/>
      <c r="U351" s="46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65">
        <v>5.03</v>
      </c>
      <c r="E352" s="465"/>
      <c r="F352" s="465"/>
      <c r="G352" s="127"/>
      <c r="H352" s="45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62"/>
      <c r="P352" s="462"/>
      <c r="Q352" s="462"/>
      <c r="R352" s="462"/>
      <c r="S352" s="462"/>
      <c r="T352" s="462"/>
      <c r="U352" s="46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65">
        <v>5.03</v>
      </c>
      <c r="E353" s="465"/>
      <c r="F353" s="465"/>
      <c r="G353" s="127"/>
      <c r="H353" s="45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62"/>
      <c r="P353" s="462"/>
      <c r="Q353" s="462"/>
      <c r="R353" s="462"/>
      <c r="S353" s="462"/>
      <c r="T353" s="462"/>
      <c r="U353" s="46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65">
        <v>5.04</v>
      </c>
      <c r="E354" s="465"/>
      <c r="F354" s="366"/>
      <c r="G354" s="134"/>
      <c r="H354" s="45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62"/>
      <c r="P354" s="462"/>
      <c r="Q354" s="462"/>
      <c r="R354" s="462"/>
      <c r="S354" s="462"/>
      <c r="T354" s="462"/>
      <c r="U354" s="46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65">
        <v>5.03</v>
      </c>
      <c r="E355" s="465"/>
      <c r="F355" s="465"/>
      <c r="G355" s="127"/>
      <c r="H355" s="45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62"/>
      <c r="P355" s="462"/>
      <c r="Q355" s="462"/>
      <c r="R355" s="462"/>
      <c r="S355" s="462"/>
      <c r="T355" s="462"/>
      <c r="U355" s="46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65">
        <v>5.03</v>
      </c>
      <c r="E356" s="465"/>
      <c r="F356" s="465"/>
      <c r="G356" s="127"/>
      <c r="H356" s="45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62"/>
      <c r="P356" s="462"/>
      <c r="Q356" s="462"/>
      <c r="R356" s="462"/>
      <c r="S356" s="462"/>
      <c r="T356" s="462"/>
      <c r="U356" s="46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65">
        <v>5.04</v>
      </c>
      <c r="E357" s="465"/>
      <c r="F357" s="367"/>
      <c r="G357" s="127"/>
      <c r="H357" s="454">
        <f t="shared" si="86"/>
        <v>0</v>
      </c>
      <c r="I357" s="45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62"/>
      <c r="P357" s="462"/>
      <c r="Q357" s="462"/>
      <c r="R357" s="462"/>
      <c r="S357" s="462"/>
      <c r="T357" s="462"/>
      <c r="U357" s="46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65">
        <v>5.04</v>
      </c>
      <c r="E358" s="465"/>
      <c r="F358" s="367"/>
      <c r="G358" s="127"/>
      <c r="H358" s="454">
        <f t="shared" si="86"/>
        <v>0</v>
      </c>
      <c r="I358" s="45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62"/>
      <c r="P358" s="462"/>
      <c r="Q358" s="462"/>
      <c r="R358" s="462"/>
      <c r="S358" s="462"/>
      <c r="T358" s="462"/>
      <c r="U358" s="46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65">
        <v>5.03</v>
      </c>
      <c r="E359" s="465"/>
      <c r="F359" s="367"/>
      <c r="G359" s="127"/>
      <c r="H359" s="454">
        <f t="shared" si="86"/>
        <v>0</v>
      </c>
      <c r="I359" s="454"/>
      <c r="J359" s="129"/>
      <c r="K359" s="130"/>
      <c r="L359" s="128"/>
      <c r="M359" s="108"/>
      <c r="N359" s="129"/>
      <c r="O359" s="462"/>
      <c r="P359" s="462"/>
      <c r="Q359" s="462"/>
      <c r="R359" s="462"/>
      <c r="S359" s="462"/>
      <c r="T359" s="462"/>
      <c r="U359" s="46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65">
        <v>5.03</v>
      </c>
      <c r="E360" s="465"/>
      <c r="F360" s="367"/>
      <c r="G360" s="127"/>
      <c r="H360" s="454">
        <f t="shared" si="86"/>
        <v>0</v>
      </c>
      <c r="I360" s="454"/>
      <c r="J360" s="129"/>
      <c r="K360" s="130"/>
      <c r="L360" s="128"/>
      <c r="M360" s="108"/>
      <c r="N360" s="129"/>
      <c r="O360" s="462"/>
      <c r="P360" s="462"/>
      <c r="Q360" s="462"/>
      <c r="R360" s="462"/>
      <c r="S360" s="462"/>
      <c r="T360" s="462"/>
      <c r="U360" s="46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65">
        <v>5.0599999999999996</v>
      </c>
      <c r="E361" s="465"/>
      <c r="F361" s="465"/>
      <c r="G361" s="127"/>
      <c r="H361" s="45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62"/>
      <c r="P361" s="462"/>
      <c r="Q361" s="462"/>
      <c r="R361" s="462"/>
      <c r="S361" s="462"/>
      <c r="T361" s="462"/>
      <c r="U361" s="46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65">
        <v>5.09</v>
      </c>
      <c r="E362" s="465"/>
      <c r="F362" s="465"/>
      <c r="G362" s="127"/>
      <c r="H362" s="45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62"/>
      <c r="P362" s="462"/>
      <c r="Q362" s="462"/>
      <c r="R362" s="462"/>
      <c r="S362" s="462"/>
      <c r="T362" s="462"/>
      <c r="U362" s="46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65">
        <v>5.09</v>
      </c>
      <c r="E363" s="465"/>
      <c r="F363" s="465"/>
      <c r="G363" s="127"/>
      <c r="H363" s="45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62"/>
      <c r="P363" s="462"/>
      <c r="Q363" s="462"/>
      <c r="R363" s="462"/>
      <c r="S363" s="462"/>
      <c r="T363" s="462"/>
      <c r="U363" s="46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60" t="s">
        <v>190</v>
      </c>
      <c r="D364" s="465">
        <v>4.8</v>
      </c>
      <c r="E364" s="465"/>
      <c r="F364" s="465"/>
      <c r="G364" s="127"/>
      <c r="H364" s="45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62"/>
      <c r="P364" s="462"/>
      <c r="Q364" s="462"/>
      <c r="R364" s="462"/>
      <c r="S364" s="462"/>
      <c r="T364" s="462"/>
      <c r="U364" s="46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60" t="s">
        <v>187</v>
      </c>
      <c r="D365" s="465">
        <v>4.8</v>
      </c>
      <c r="E365" s="465"/>
      <c r="F365" s="465"/>
      <c r="G365" s="127"/>
      <c r="H365" s="45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62"/>
      <c r="P365" s="462"/>
      <c r="Q365" s="462"/>
      <c r="R365" s="462"/>
      <c r="S365" s="462"/>
      <c r="T365" s="462"/>
      <c r="U365" s="46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60" t="s">
        <v>179</v>
      </c>
      <c r="D366" s="465">
        <v>4.8</v>
      </c>
      <c r="E366" s="465"/>
      <c r="F366" s="465"/>
      <c r="G366" s="127"/>
      <c r="H366" s="45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62"/>
      <c r="P366" s="462"/>
      <c r="Q366" s="462"/>
      <c r="R366" s="462"/>
      <c r="S366" s="462"/>
      <c r="T366" s="462"/>
      <c r="U366" s="46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60" t="s">
        <v>199</v>
      </c>
      <c r="D367" s="465">
        <v>4.8</v>
      </c>
      <c r="E367" s="465"/>
      <c r="F367" s="465"/>
      <c r="G367" s="127"/>
      <c r="H367" s="45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62"/>
      <c r="P367" s="462"/>
      <c r="Q367" s="462"/>
      <c r="R367" s="462"/>
      <c r="S367" s="462"/>
      <c r="T367" s="462"/>
      <c r="U367" s="46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65">
        <v>4.99</v>
      </c>
      <c r="E368" s="465"/>
      <c r="F368" s="465"/>
      <c r="G368" s="127"/>
      <c r="H368" s="45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62"/>
      <c r="P368" s="462"/>
      <c r="Q368" s="462"/>
      <c r="R368" s="462"/>
      <c r="S368" s="462"/>
      <c r="T368" s="462"/>
      <c r="U368" s="46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65">
        <v>4.99</v>
      </c>
      <c r="E369" s="465"/>
      <c r="F369" s="465"/>
      <c r="G369" s="127"/>
      <c r="H369" s="45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62"/>
      <c r="P369" s="462"/>
      <c r="Q369" s="462"/>
      <c r="R369" s="462"/>
      <c r="S369" s="462"/>
      <c r="T369" s="462"/>
      <c r="U369" s="46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11" t="s">
        <v>201</v>
      </c>
      <c r="B370" s="612"/>
      <c r="C370" s="46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53" t="s">
        <v>206</v>
      </c>
      <c r="C371" s="125" t="s">
        <v>199</v>
      </c>
      <c r="D371" s="465">
        <v>5.03</v>
      </c>
      <c r="E371" s="465"/>
      <c r="F371" s="465"/>
      <c r="G371" s="127"/>
      <c r="H371" s="45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58"/>
      <c r="P371" s="458"/>
      <c r="Q371" s="458"/>
      <c r="R371" s="458"/>
      <c r="S371" s="458"/>
      <c r="T371" s="458"/>
      <c r="U371" s="4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53" t="s">
        <v>425</v>
      </c>
      <c r="C372" s="177" t="s">
        <v>427</v>
      </c>
      <c r="D372" s="465">
        <v>5.03</v>
      </c>
      <c r="E372" s="465"/>
      <c r="F372" s="465"/>
      <c r="G372" s="127"/>
      <c r="H372" s="45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58"/>
      <c r="P372" s="458"/>
      <c r="Q372" s="458"/>
      <c r="R372" s="458"/>
      <c r="S372" s="458"/>
      <c r="T372" s="458"/>
      <c r="U372" s="4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53" t="s">
        <v>206</v>
      </c>
      <c r="C373" s="125" t="s">
        <v>186</v>
      </c>
      <c r="D373" s="465">
        <v>5.03</v>
      </c>
      <c r="E373" s="465"/>
      <c r="F373" s="465"/>
      <c r="G373" s="127"/>
      <c r="H373" s="45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58"/>
      <c r="P373" s="458"/>
      <c r="Q373" s="458"/>
      <c r="R373" s="458"/>
      <c r="S373" s="458"/>
      <c r="T373" s="458"/>
      <c r="U373" s="4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53" t="s">
        <v>206</v>
      </c>
      <c r="C374" s="125" t="s">
        <v>203</v>
      </c>
      <c r="D374" s="465">
        <v>5.03</v>
      </c>
      <c r="E374" s="465"/>
      <c r="F374" s="465"/>
      <c r="G374" s="127"/>
      <c r="H374" s="45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58"/>
      <c r="P374" s="458"/>
      <c r="Q374" s="458"/>
      <c r="R374" s="458"/>
      <c r="S374" s="458"/>
      <c r="T374" s="458"/>
      <c r="U374" s="4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53" t="s">
        <v>206</v>
      </c>
      <c r="C375" s="125" t="s">
        <v>207</v>
      </c>
      <c r="D375" s="465">
        <v>5.03</v>
      </c>
      <c r="E375" s="465"/>
      <c r="F375" s="465"/>
      <c r="G375" s="127"/>
      <c r="H375" s="45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58"/>
      <c r="P375" s="458"/>
      <c r="Q375" s="458"/>
      <c r="R375" s="458"/>
      <c r="S375" s="458"/>
      <c r="T375" s="458"/>
      <c r="U375" s="4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53" t="s">
        <v>414</v>
      </c>
      <c r="C376" s="177" t="s">
        <v>415</v>
      </c>
      <c r="D376" s="465"/>
      <c r="E376" s="465"/>
      <c r="F376" s="465"/>
      <c r="G376" s="127"/>
      <c r="H376" s="45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58"/>
      <c r="P376" s="458"/>
      <c r="Q376" s="458"/>
      <c r="R376" s="458"/>
      <c r="S376" s="458"/>
      <c r="T376" s="458"/>
      <c r="U376" s="4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53" t="s">
        <v>414</v>
      </c>
      <c r="C377" s="177" t="s">
        <v>416</v>
      </c>
      <c r="D377" s="465"/>
      <c r="E377" s="465"/>
      <c r="F377" s="465"/>
      <c r="G377" s="127"/>
      <c r="H377" s="45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58"/>
      <c r="P377" s="458"/>
      <c r="Q377" s="458"/>
      <c r="R377" s="458"/>
      <c r="S377" s="458"/>
      <c r="T377" s="458"/>
      <c r="U377" s="4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53" t="s">
        <v>414</v>
      </c>
      <c r="C378" s="177" t="s">
        <v>61</v>
      </c>
      <c r="D378" s="465"/>
      <c r="E378" s="465"/>
      <c r="F378" s="465"/>
      <c r="G378" s="127"/>
      <c r="H378" s="45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58"/>
      <c r="P378" s="458"/>
      <c r="Q378" s="458"/>
      <c r="R378" s="458"/>
      <c r="S378" s="458"/>
      <c r="T378" s="458"/>
      <c r="U378" s="4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53" t="s">
        <v>208</v>
      </c>
      <c r="C379" s="125" t="s">
        <v>179</v>
      </c>
      <c r="D379" s="465">
        <v>5.08</v>
      </c>
      <c r="E379" s="465"/>
      <c r="F379" s="465"/>
      <c r="G379" s="127"/>
      <c r="H379" s="45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58"/>
      <c r="P379" s="458"/>
      <c r="Q379" s="458"/>
      <c r="R379" s="458"/>
      <c r="S379" s="458"/>
      <c r="T379" s="458"/>
      <c r="U379" s="4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53" t="s">
        <v>208</v>
      </c>
      <c r="C380" s="125" t="s">
        <v>204</v>
      </c>
      <c r="D380" s="465">
        <v>5.08</v>
      </c>
      <c r="E380" s="465"/>
      <c r="F380" s="465"/>
      <c r="G380" s="127"/>
      <c r="H380" s="45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58"/>
      <c r="P380" s="458"/>
      <c r="Q380" s="458"/>
      <c r="R380" s="458"/>
      <c r="S380" s="458"/>
      <c r="T380" s="458"/>
      <c r="U380" s="4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53" t="s">
        <v>208</v>
      </c>
      <c r="C381" s="125" t="s">
        <v>205</v>
      </c>
      <c r="D381" s="465">
        <v>5.08</v>
      </c>
      <c r="E381" s="465"/>
      <c r="F381" s="465"/>
      <c r="G381" s="127"/>
      <c r="H381" s="45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58"/>
      <c r="P381" s="458"/>
      <c r="Q381" s="458"/>
      <c r="R381" s="458"/>
      <c r="S381" s="458"/>
      <c r="T381" s="458"/>
      <c r="U381" s="4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53" t="s">
        <v>208</v>
      </c>
      <c r="C382" s="125" t="s">
        <v>186</v>
      </c>
      <c r="D382" s="465">
        <v>5.08</v>
      </c>
      <c r="E382" s="465"/>
      <c r="F382" s="465"/>
      <c r="G382" s="127"/>
      <c r="H382" s="45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58"/>
      <c r="P382" s="458"/>
      <c r="Q382" s="458"/>
      <c r="R382" s="458"/>
      <c r="S382" s="458"/>
      <c r="T382" s="458"/>
      <c r="U382" s="4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53" t="s">
        <v>208</v>
      </c>
      <c r="C383" s="125" t="s">
        <v>203</v>
      </c>
      <c r="D383" s="465">
        <v>5.08</v>
      </c>
      <c r="E383" s="465"/>
      <c r="F383" s="465"/>
      <c r="G383" s="127"/>
      <c r="H383" s="45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58"/>
      <c r="P383" s="458"/>
      <c r="Q383" s="458"/>
      <c r="R383" s="458"/>
      <c r="S383" s="458"/>
      <c r="T383" s="458"/>
      <c r="U383" s="4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53" t="s">
        <v>208</v>
      </c>
      <c r="C384" s="125" t="s">
        <v>199</v>
      </c>
      <c r="D384" s="465">
        <v>5.08</v>
      </c>
      <c r="E384" s="465"/>
      <c r="F384" s="465"/>
      <c r="G384" s="127"/>
      <c r="H384" s="45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62"/>
      <c r="P384" s="462"/>
      <c r="Q384" s="462"/>
      <c r="R384" s="462"/>
      <c r="S384" s="462"/>
      <c r="T384" s="462"/>
      <c r="U384" s="46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53" t="s">
        <v>208</v>
      </c>
      <c r="C385" s="125" t="s">
        <v>187</v>
      </c>
      <c r="D385" s="465">
        <v>5.08</v>
      </c>
      <c r="E385" s="465"/>
      <c r="F385" s="465"/>
      <c r="G385" s="127"/>
      <c r="H385" s="45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58"/>
      <c r="P385" s="458"/>
      <c r="Q385" s="458"/>
      <c r="R385" s="458"/>
      <c r="S385" s="458"/>
      <c r="T385" s="458"/>
      <c r="U385" s="4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53" t="s">
        <v>208</v>
      </c>
      <c r="C386" s="125" t="s">
        <v>207</v>
      </c>
      <c r="D386" s="465">
        <v>5.08</v>
      </c>
      <c r="E386" s="465"/>
      <c r="F386" s="465"/>
      <c r="G386" s="127"/>
      <c r="H386" s="45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62"/>
      <c r="P386" s="462"/>
      <c r="Q386" s="462"/>
      <c r="R386" s="462"/>
      <c r="S386" s="462"/>
      <c r="T386" s="462"/>
      <c r="U386" s="46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53" t="s">
        <v>209</v>
      </c>
      <c r="C387" s="125" t="s">
        <v>194</v>
      </c>
      <c r="D387" s="465">
        <v>5.03</v>
      </c>
      <c r="E387" s="465"/>
      <c r="F387" s="465"/>
      <c r="G387" s="127"/>
      <c r="H387" s="45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58"/>
      <c r="P387" s="458"/>
      <c r="Q387" s="458"/>
      <c r="R387" s="458"/>
      <c r="S387" s="458"/>
      <c r="T387" s="458"/>
      <c r="U387" s="4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53" t="s">
        <v>209</v>
      </c>
      <c r="C388" s="125" t="s">
        <v>179</v>
      </c>
      <c r="D388" s="465">
        <v>5.03</v>
      </c>
      <c r="E388" s="465"/>
      <c r="F388" s="465"/>
      <c r="G388" s="127"/>
      <c r="H388" s="45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58"/>
      <c r="P388" s="458"/>
      <c r="Q388" s="458"/>
      <c r="R388" s="458"/>
      <c r="S388" s="458"/>
      <c r="T388" s="458"/>
      <c r="U388" s="4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53" t="s">
        <v>209</v>
      </c>
      <c r="C389" s="125" t="s">
        <v>195</v>
      </c>
      <c r="D389" s="465">
        <v>5.03</v>
      </c>
      <c r="E389" s="465"/>
      <c r="F389" s="465"/>
      <c r="G389" s="127"/>
      <c r="H389" s="45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58"/>
      <c r="P389" s="458"/>
      <c r="Q389" s="458"/>
      <c r="R389" s="458"/>
      <c r="S389" s="458"/>
      <c r="T389" s="458"/>
      <c r="U389" s="4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53" t="s">
        <v>209</v>
      </c>
      <c r="C390" s="125" t="s">
        <v>204</v>
      </c>
      <c r="D390" s="465">
        <v>5.03</v>
      </c>
      <c r="E390" s="465"/>
      <c r="F390" s="465"/>
      <c r="G390" s="127"/>
      <c r="H390" s="45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58"/>
      <c r="P390" s="458"/>
      <c r="Q390" s="458"/>
      <c r="R390" s="458"/>
      <c r="S390" s="458"/>
      <c r="T390" s="458"/>
      <c r="U390" s="4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53" t="s">
        <v>382</v>
      </c>
      <c r="C391" s="177" t="s">
        <v>383</v>
      </c>
      <c r="D391" s="465">
        <v>5.03</v>
      </c>
      <c r="E391" s="465"/>
      <c r="F391" s="465"/>
      <c r="G391" s="127"/>
      <c r="H391" s="45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58"/>
      <c r="P391" s="458"/>
      <c r="Q391" s="458"/>
      <c r="R391" s="458"/>
      <c r="S391" s="458"/>
      <c r="T391" s="458"/>
      <c r="U391" s="4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53" t="s">
        <v>382</v>
      </c>
      <c r="C392" s="177" t="s">
        <v>384</v>
      </c>
      <c r="D392" s="465">
        <v>5.03</v>
      </c>
      <c r="E392" s="465"/>
      <c r="F392" s="465"/>
      <c r="G392" s="127"/>
      <c r="H392" s="45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58"/>
      <c r="P392" s="458"/>
      <c r="Q392" s="458"/>
      <c r="R392" s="458"/>
      <c r="S392" s="458"/>
      <c r="T392" s="458"/>
      <c r="U392" s="4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53" t="s">
        <v>382</v>
      </c>
      <c r="C393" s="177" t="s">
        <v>389</v>
      </c>
      <c r="D393" s="465">
        <v>5.03</v>
      </c>
      <c r="E393" s="465"/>
      <c r="F393" s="465"/>
      <c r="G393" s="127"/>
      <c r="H393" s="45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58"/>
      <c r="P393" s="458"/>
      <c r="Q393" s="458"/>
      <c r="R393" s="458"/>
      <c r="S393" s="458"/>
      <c r="T393" s="458"/>
      <c r="U393" s="4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53" t="s">
        <v>382</v>
      </c>
      <c r="C394" s="177" t="s">
        <v>391</v>
      </c>
      <c r="D394" s="465">
        <v>5.03</v>
      </c>
      <c r="E394" s="465"/>
      <c r="F394" s="465"/>
      <c r="G394" s="127"/>
      <c r="H394" s="45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58"/>
      <c r="P394" s="458"/>
      <c r="Q394" s="458"/>
      <c r="R394" s="458"/>
      <c r="S394" s="458"/>
      <c r="T394" s="458"/>
      <c r="U394" s="4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53" t="s">
        <v>418</v>
      </c>
      <c r="C395" s="177" t="s">
        <v>364</v>
      </c>
      <c r="D395" s="465">
        <v>5.03</v>
      </c>
      <c r="E395" s="465"/>
      <c r="F395" s="465"/>
      <c r="G395" s="127"/>
      <c r="H395" s="45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58"/>
      <c r="P395" s="458"/>
      <c r="Q395" s="458"/>
      <c r="R395" s="458"/>
      <c r="S395" s="458"/>
      <c r="T395" s="458"/>
      <c r="U395" s="4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53" t="s">
        <v>418</v>
      </c>
      <c r="C396" s="177" t="s">
        <v>365</v>
      </c>
      <c r="D396" s="465">
        <v>5.03</v>
      </c>
      <c r="E396" s="465"/>
      <c r="F396" s="465"/>
      <c r="G396" s="127"/>
      <c r="H396" s="45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58"/>
      <c r="P396" s="458"/>
      <c r="Q396" s="458"/>
      <c r="R396" s="458"/>
      <c r="S396" s="458"/>
      <c r="T396" s="458"/>
      <c r="U396" s="4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53" t="s">
        <v>418</v>
      </c>
      <c r="C397" s="177" t="s">
        <v>366</v>
      </c>
      <c r="D397" s="465">
        <v>5.03</v>
      </c>
      <c r="E397" s="465"/>
      <c r="F397" s="465"/>
      <c r="G397" s="127"/>
      <c r="H397" s="45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58"/>
      <c r="P397" s="458"/>
      <c r="Q397" s="458"/>
      <c r="R397" s="458"/>
      <c r="S397" s="458"/>
      <c r="T397" s="458"/>
      <c r="U397" s="4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53" t="s">
        <v>418</v>
      </c>
      <c r="C398" s="177" t="s">
        <v>367</v>
      </c>
      <c r="D398" s="465">
        <v>5.03</v>
      </c>
      <c r="E398" s="465"/>
      <c r="F398" s="465"/>
      <c r="G398" s="127"/>
      <c r="H398" s="45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58"/>
      <c r="P398" s="458"/>
      <c r="Q398" s="458"/>
      <c r="R398" s="458"/>
      <c r="S398" s="458"/>
      <c r="T398" s="458"/>
      <c r="U398" s="4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65">
        <v>5.03</v>
      </c>
      <c r="E399" s="465"/>
      <c r="F399" s="465"/>
      <c r="G399" s="127"/>
      <c r="H399" s="45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62"/>
      <c r="P399" s="462"/>
      <c r="Q399" s="462"/>
      <c r="R399" s="462"/>
      <c r="S399" s="462"/>
      <c r="T399" s="462"/>
      <c r="U399" s="46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65">
        <v>5.03</v>
      </c>
      <c r="E400" s="465"/>
      <c r="F400" s="465"/>
      <c r="G400" s="127"/>
      <c r="H400" s="45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62"/>
      <c r="P400" s="462"/>
      <c r="Q400" s="462"/>
      <c r="R400" s="462"/>
      <c r="S400" s="462"/>
      <c r="T400" s="462"/>
      <c r="U400" s="46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65">
        <v>5.03</v>
      </c>
      <c r="E401" s="465"/>
      <c r="F401" s="465"/>
      <c r="G401" s="127"/>
      <c r="H401" s="45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62"/>
      <c r="P401" s="462"/>
      <c r="Q401" s="462"/>
      <c r="R401" s="462"/>
      <c r="S401" s="462"/>
      <c r="T401" s="462"/>
      <c r="U401" s="46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65">
        <v>5.03</v>
      </c>
      <c r="E402" s="465"/>
      <c r="F402" s="465"/>
      <c r="G402" s="127"/>
      <c r="H402" s="45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62"/>
      <c r="P402" s="462"/>
      <c r="Q402" s="462"/>
      <c r="R402" s="462"/>
      <c r="S402" s="462"/>
      <c r="T402" s="462"/>
      <c r="U402" s="46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65">
        <v>5.03</v>
      </c>
      <c r="E403" s="465"/>
      <c r="F403" s="465"/>
      <c r="G403" s="127"/>
      <c r="H403" s="45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62"/>
      <c r="P403" s="462"/>
      <c r="Q403" s="462"/>
      <c r="R403" s="462"/>
      <c r="S403" s="462"/>
      <c r="T403" s="462"/>
      <c r="U403" s="46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65">
        <v>5.03</v>
      </c>
      <c r="E404" s="465"/>
      <c r="F404" s="465"/>
      <c r="G404" s="127"/>
      <c r="H404" s="45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62"/>
      <c r="P404" s="462"/>
      <c r="Q404" s="462"/>
      <c r="R404" s="462"/>
      <c r="S404" s="462"/>
      <c r="T404" s="462"/>
      <c r="U404" s="46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65">
        <v>5.03</v>
      </c>
      <c r="E405" s="465"/>
      <c r="F405" s="465"/>
      <c r="G405" s="127"/>
      <c r="H405" s="45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62"/>
      <c r="P405" s="462"/>
      <c r="Q405" s="462"/>
      <c r="R405" s="462"/>
      <c r="S405" s="462"/>
      <c r="T405" s="462"/>
      <c r="U405" s="46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65">
        <v>5.03</v>
      </c>
      <c r="E406" s="465"/>
      <c r="F406" s="465"/>
      <c r="G406" s="127"/>
      <c r="H406" s="45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62"/>
      <c r="P406" s="462"/>
      <c r="Q406" s="462"/>
      <c r="R406" s="462"/>
      <c r="S406" s="462"/>
      <c r="T406" s="462"/>
      <c r="U406" s="46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65">
        <v>5.03</v>
      </c>
      <c r="E407" s="465"/>
      <c r="F407" s="465"/>
      <c r="G407" s="127"/>
      <c r="H407" s="45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62"/>
      <c r="P407" s="462"/>
      <c r="Q407" s="462"/>
      <c r="R407" s="462"/>
      <c r="S407" s="462"/>
      <c r="T407" s="462"/>
      <c r="U407" s="46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65">
        <v>5.03</v>
      </c>
      <c r="E408" s="465"/>
      <c r="F408" s="465"/>
      <c r="G408" s="127"/>
      <c r="H408" s="45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62"/>
      <c r="P408" s="462"/>
      <c r="Q408" s="462"/>
      <c r="R408" s="462"/>
      <c r="S408" s="462"/>
      <c r="T408" s="462"/>
      <c r="U408" s="46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65">
        <v>50.3</v>
      </c>
      <c r="E409" s="465"/>
      <c r="F409" s="465"/>
      <c r="G409" s="127"/>
      <c r="H409" s="45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62"/>
      <c r="P409" s="462"/>
      <c r="Q409" s="462"/>
      <c r="R409" s="462"/>
      <c r="S409" s="462"/>
      <c r="T409" s="462"/>
      <c r="U409" s="46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65">
        <v>5</v>
      </c>
      <c r="E410" s="465"/>
      <c r="F410" s="465"/>
      <c r="G410" s="127"/>
      <c r="H410" s="45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62"/>
      <c r="P410" s="462"/>
      <c r="Q410" s="462"/>
      <c r="R410" s="462"/>
      <c r="S410" s="462"/>
      <c r="T410" s="462"/>
      <c r="U410" s="46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65">
        <v>5.03</v>
      </c>
      <c r="E411" s="465"/>
      <c r="F411" s="465"/>
      <c r="G411" s="127"/>
      <c r="H411" s="45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62"/>
      <c r="P411" s="462"/>
      <c r="Q411" s="462"/>
      <c r="R411" s="462"/>
      <c r="S411" s="462"/>
      <c r="T411" s="462"/>
      <c r="U411" s="46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65">
        <v>5.03</v>
      </c>
      <c r="E412" s="465"/>
      <c r="F412" s="465"/>
      <c r="G412" s="127"/>
      <c r="H412" s="45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62"/>
      <c r="P412" s="462"/>
      <c r="Q412" s="462"/>
      <c r="R412" s="462"/>
      <c r="S412" s="462"/>
      <c r="T412" s="462"/>
      <c r="U412" s="46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65"/>
      <c r="E413" s="465"/>
      <c r="F413" s="465"/>
      <c r="G413" s="127"/>
      <c r="H413" s="454">
        <f t="shared" si="93"/>
        <v>0</v>
      </c>
      <c r="I413" s="128"/>
      <c r="J413" s="129"/>
      <c r="K413" s="130"/>
      <c r="L413" s="128"/>
      <c r="M413" s="108"/>
      <c r="N413" s="129"/>
      <c r="O413" s="462"/>
      <c r="P413" s="462"/>
      <c r="Q413" s="462"/>
      <c r="R413" s="462"/>
      <c r="S413" s="462"/>
      <c r="T413" s="462"/>
      <c r="U413" s="46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65">
        <v>5.0599999999999996</v>
      </c>
      <c r="E414" s="465"/>
      <c r="F414" s="465"/>
      <c r="G414" s="127"/>
      <c r="H414" s="45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62"/>
      <c r="P414" s="462"/>
      <c r="Q414" s="462"/>
      <c r="R414" s="462"/>
      <c r="S414" s="462"/>
      <c r="T414" s="462"/>
      <c r="U414" s="46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65">
        <v>5.0599999999999996</v>
      </c>
      <c r="E415" s="465"/>
      <c r="F415" s="465"/>
      <c r="G415" s="127"/>
      <c r="H415" s="45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62"/>
      <c r="P415" s="462"/>
      <c r="Q415" s="462"/>
      <c r="R415" s="462"/>
      <c r="S415" s="462"/>
      <c r="T415" s="462"/>
      <c r="U415" s="46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65">
        <v>5.0599999999999996</v>
      </c>
      <c r="E416" s="465"/>
      <c r="F416" s="465"/>
      <c r="G416" s="127"/>
      <c r="H416" s="45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62"/>
      <c r="P416" s="462"/>
      <c r="Q416" s="462"/>
      <c r="R416" s="462"/>
      <c r="S416" s="462"/>
      <c r="T416" s="462"/>
      <c r="U416" s="46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65">
        <v>5.0599999999999996</v>
      </c>
      <c r="E417" s="465"/>
      <c r="F417" s="465"/>
      <c r="G417" s="127"/>
      <c r="H417" s="45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62"/>
      <c r="P417" s="462"/>
      <c r="Q417" s="462"/>
      <c r="R417" s="462"/>
      <c r="S417" s="462"/>
      <c r="T417" s="462"/>
      <c r="U417" s="46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65"/>
      <c r="E418" s="465"/>
      <c r="F418" s="465"/>
      <c r="G418" s="127"/>
      <c r="H418" s="45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62"/>
      <c r="P418" s="462"/>
      <c r="Q418" s="462"/>
      <c r="R418" s="462"/>
      <c r="S418" s="462"/>
      <c r="T418" s="462"/>
      <c r="U418" s="46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65"/>
      <c r="E419" s="465"/>
      <c r="F419" s="465"/>
      <c r="G419" s="127"/>
      <c r="H419" s="45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62"/>
      <c r="P419" s="462"/>
      <c r="Q419" s="462"/>
      <c r="R419" s="462"/>
      <c r="S419" s="462"/>
      <c r="T419" s="462"/>
      <c r="U419" s="46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65"/>
      <c r="E420" s="465"/>
      <c r="F420" s="465"/>
      <c r="G420" s="127"/>
      <c r="H420" s="45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62"/>
      <c r="P420" s="462"/>
      <c r="Q420" s="462"/>
      <c r="R420" s="462"/>
      <c r="S420" s="462"/>
      <c r="T420" s="462"/>
      <c r="U420" s="46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65"/>
      <c r="E421" s="465"/>
      <c r="F421" s="465"/>
      <c r="G421" s="127"/>
      <c r="H421" s="45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62"/>
      <c r="P421" s="462"/>
      <c r="Q421" s="462"/>
      <c r="R421" s="462"/>
      <c r="S421" s="462"/>
      <c r="T421" s="462"/>
      <c r="U421" s="46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65"/>
      <c r="E422" s="465"/>
      <c r="F422" s="465"/>
      <c r="G422" s="127"/>
      <c r="H422" s="45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62"/>
      <c r="P422" s="462"/>
      <c r="Q422" s="462"/>
      <c r="R422" s="462"/>
      <c r="S422" s="462"/>
      <c r="T422" s="462"/>
      <c r="U422" s="46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65"/>
      <c r="E423" s="465"/>
      <c r="F423" s="465"/>
      <c r="G423" s="127"/>
      <c r="H423" s="45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62"/>
      <c r="P423" s="462"/>
      <c r="Q423" s="462"/>
      <c r="R423" s="462"/>
      <c r="S423" s="462"/>
      <c r="T423" s="462"/>
      <c r="U423" s="46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65"/>
      <c r="E424" s="465"/>
      <c r="F424" s="465"/>
      <c r="G424" s="127"/>
      <c r="H424" s="45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62"/>
      <c r="P424" s="462"/>
      <c r="Q424" s="462"/>
      <c r="R424" s="462"/>
      <c r="S424" s="462"/>
      <c r="T424" s="462"/>
      <c r="U424" s="46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65"/>
      <c r="E425" s="465"/>
      <c r="F425" s="465"/>
      <c r="G425" s="127"/>
      <c r="H425" s="45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62"/>
      <c r="P425" s="462"/>
      <c r="Q425" s="462"/>
      <c r="R425" s="462"/>
      <c r="S425" s="462"/>
      <c r="T425" s="462"/>
      <c r="U425" s="46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65"/>
      <c r="E426" s="465"/>
      <c r="F426" s="465"/>
      <c r="G426" s="127"/>
      <c r="H426" s="45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62"/>
      <c r="P426" s="462"/>
      <c r="Q426" s="462"/>
      <c r="R426" s="462"/>
      <c r="S426" s="462"/>
      <c r="T426" s="462"/>
      <c r="U426" s="46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65"/>
      <c r="E427" s="465"/>
      <c r="F427" s="465"/>
      <c r="G427" s="127"/>
      <c r="H427" s="45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62"/>
      <c r="P427" s="462"/>
      <c r="Q427" s="462"/>
      <c r="R427" s="462"/>
      <c r="S427" s="462"/>
      <c r="T427" s="462"/>
      <c r="U427" s="46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9" t="s">
        <v>216</v>
      </c>
      <c r="B428" s="619"/>
      <c r="C428" s="46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53" t="s">
        <v>217</v>
      </c>
      <c r="C429" s="125" t="s">
        <v>179</v>
      </c>
      <c r="D429" s="465">
        <v>5.03</v>
      </c>
      <c r="E429" s="465"/>
      <c r="F429" s="465"/>
      <c r="G429" s="127"/>
      <c r="H429" s="45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62"/>
      <c r="P429" s="462"/>
      <c r="Q429" s="462"/>
      <c r="R429" s="462"/>
      <c r="S429" s="462"/>
      <c r="T429" s="462"/>
      <c r="U429" s="46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53" t="s">
        <v>217</v>
      </c>
      <c r="C430" s="125" t="s">
        <v>186</v>
      </c>
      <c r="D430" s="465">
        <v>5.03</v>
      </c>
      <c r="E430" s="465"/>
      <c r="F430" s="465"/>
      <c r="G430" s="127"/>
      <c r="H430" s="45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62"/>
      <c r="P430" s="462"/>
      <c r="Q430" s="462"/>
      <c r="R430" s="462"/>
      <c r="S430" s="462"/>
      <c r="T430" s="462"/>
      <c r="U430" s="46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53" t="s">
        <v>217</v>
      </c>
      <c r="C431" s="125" t="s">
        <v>204</v>
      </c>
      <c r="D431" s="465">
        <v>5.03</v>
      </c>
      <c r="E431" s="465"/>
      <c r="F431" s="465"/>
      <c r="G431" s="127"/>
      <c r="H431" s="45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62"/>
      <c r="P431" s="462"/>
      <c r="Q431" s="462"/>
      <c r="R431" s="462"/>
      <c r="S431" s="462"/>
      <c r="T431" s="462"/>
      <c r="U431" s="46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65">
        <v>5.03</v>
      </c>
      <c r="E432" s="465"/>
      <c r="F432" s="465"/>
      <c r="G432" s="127"/>
      <c r="H432" s="45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62"/>
      <c r="P432" s="462"/>
      <c r="Q432" s="462"/>
      <c r="R432" s="462"/>
      <c r="S432" s="462"/>
      <c r="T432" s="462"/>
      <c r="U432" s="46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65">
        <v>5.03</v>
      </c>
      <c r="E433" s="465"/>
      <c r="F433" s="465"/>
      <c r="G433" s="127"/>
      <c r="H433" s="45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62"/>
      <c r="P433" s="462"/>
      <c r="Q433" s="462"/>
      <c r="R433" s="462"/>
      <c r="S433" s="462"/>
      <c r="T433" s="462"/>
      <c r="U433" s="46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65">
        <v>5.03</v>
      </c>
      <c r="E434" s="465"/>
      <c r="F434" s="465"/>
      <c r="G434" s="127"/>
      <c r="H434" s="45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62"/>
      <c r="P434" s="462"/>
      <c r="Q434" s="462"/>
      <c r="R434" s="462"/>
      <c r="S434" s="462"/>
      <c r="T434" s="462"/>
      <c r="U434" s="46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65">
        <v>5.03</v>
      </c>
      <c r="E435" s="465"/>
      <c r="F435" s="465"/>
      <c r="G435" s="127"/>
      <c r="H435" s="45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62"/>
      <c r="P435" s="462"/>
      <c r="Q435" s="462"/>
      <c r="R435" s="462"/>
      <c r="S435" s="462"/>
      <c r="T435" s="462"/>
      <c r="U435" s="46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65">
        <v>5.03</v>
      </c>
      <c r="E436" s="465"/>
      <c r="F436" s="465"/>
      <c r="G436" s="127"/>
      <c r="H436" s="45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62"/>
      <c r="P436" s="462"/>
      <c r="Q436" s="462"/>
      <c r="R436" s="462"/>
      <c r="S436" s="462"/>
      <c r="T436" s="462"/>
      <c r="U436" s="46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65">
        <v>5.03</v>
      </c>
      <c r="E437" s="465"/>
      <c r="F437" s="465"/>
      <c r="G437" s="146"/>
      <c r="H437" s="45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62"/>
      <c r="P437" s="462"/>
      <c r="Q437" s="462"/>
      <c r="R437" s="462"/>
      <c r="S437" s="462"/>
      <c r="T437" s="462"/>
      <c r="U437" s="46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65">
        <v>5.03</v>
      </c>
      <c r="E438" s="465"/>
      <c r="F438" s="465"/>
      <c r="G438" s="127"/>
      <c r="H438" s="45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62"/>
      <c r="P438" s="462"/>
      <c r="Q438" s="462"/>
      <c r="R438" s="462"/>
      <c r="S438" s="462"/>
      <c r="T438" s="462"/>
      <c r="U438" s="46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65">
        <v>5.03</v>
      </c>
      <c r="E439" s="465"/>
      <c r="F439" s="465"/>
      <c r="G439" s="127"/>
      <c r="H439" s="45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62"/>
      <c r="P439" s="462"/>
      <c r="Q439" s="462"/>
      <c r="R439" s="462"/>
      <c r="S439" s="462"/>
      <c r="T439" s="462"/>
      <c r="U439" s="46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65">
        <v>5.03</v>
      </c>
      <c r="E440" s="465"/>
      <c r="F440" s="465"/>
      <c r="G440" s="127"/>
      <c r="H440" s="45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62"/>
      <c r="P440" s="462"/>
      <c r="Q440" s="462"/>
      <c r="R440" s="462"/>
      <c r="S440" s="462"/>
      <c r="T440" s="462"/>
      <c r="U440" s="46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65">
        <v>5.03</v>
      </c>
      <c r="E441" s="465"/>
      <c r="F441" s="465"/>
      <c r="G441" s="127"/>
      <c r="H441" s="45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62"/>
      <c r="P441" s="462"/>
      <c r="Q441" s="462"/>
      <c r="R441" s="462"/>
      <c r="S441" s="462"/>
      <c r="T441" s="462"/>
      <c r="U441" s="46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65">
        <v>5.03</v>
      </c>
      <c r="E442" s="465"/>
      <c r="F442" s="465"/>
      <c r="G442" s="127"/>
      <c r="H442" s="45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62"/>
      <c r="P442" s="462"/>
      <c r="Q442" s="462"/>
      <c r="R442" s="462"/>
      <c r="S442" s="462"/>
      <c r="T442" s="462"/>
      <c r="U442" s="46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65">
        <v>5.03</v>
      </c>
      <c r="E443" s="465"/>
      <c r="F443" s="465"/>
      <c r="G443" s="127"/>
      <c r="H443" s="45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62"/>
      <c r="P443" s="462"/>
      <c r="Q443" s="462"/>
      <c r="R443" s="462"/>
      <c r="S443" s="462"/>
      <c r="T443" s="462"/>
      <c r="U443" s="46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65">
        <v>5.03</v>
      </c>
      <c r="E444" s="465"/>
      <c r="F444" s="465"/>
      <c r="G444" s="127"/>
      <c r="H444" s="45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62"/>
      <c r="P444" s="462"/>
      <c r="Q444" s="462"/>
      <c r="R444" s="462"/>
      <c r="S444" s="462"/>
      <c r="T444" s="462"/>
      <c r="U444" s="46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53" t="s">
        <v>222</v>
      </c>
      <c r="C445" s="125" t="s">
        <v>181</v>
      </c>
      <c r="D445" s="465">
        <v>9.36</v>
      </c>
      <c r="E445" s="465"/>
      <c r="F445" s="465"/>
      <c r="G445" s="127"/>
      <c r="H445" s="45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62"/>
      <c r="P445" s="462"/>
      <c r="Q445" s="462"/>
      <c r="R445" s="462"/>
      <c r="S445" s="462"/>
      <c r="T445" s="462"/>
      <c r="U445" s="46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53" t="s">
        <v>222</v>
      </c>
      <c r="C446" s="125" t="s">
        <v>179</v>
      </c>
      <c r="D446" s="465">
        <v>9.36</v>
      </c>
      <c r="E446" s="465"/>
      <c r="F446" s="465"/>
      <c r="G446" s="127"/>
      <c r="H446" s="45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62"/>
      <c r="P446" s="462"/>
      <c r="Q446" s="462"/>
      <c r="R446" s="462"/>
      <c r="S446" s="462"/>
      <c r="T446" s="462"/>
      <c r="U446" s="46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53" t="s">
        <v>222</v>
      </c>
      <c r="C447" s="125" t="s">
        <v>221</v>
      </c>
      <c r="D447" s="465">
        <v>9.36</v>
      </c>
      <c r="E447" s="465"/>
      <c r="F447" s="465"/>
      <c r="G447" s="127"/>
      <c r="H447" s="45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62"/>
      <c r="P447" s="462"/>
      <c r="Q447" s="462"/>
      <c r="R447" s="462"/>
      <c r="S447" s="462"/>
      <c r="T447" s="462"/>
      <c r="U447" s="46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53" t="s">
        <v>222</v>
      </c>
      <c r="C448" s="125" t="s">
        <v>186</v>
      </c>
      <c r="D448" s="465">
        <v>9.36</v>
      </c>
      <c r="E448" s="465"/>
      <c r="F448" s="465"/>
      <c r="G448" s="127"/>
      <c r="H448" s="45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62"/>
      <c r="P448" s="462"/>
      <c r="Q448" s="462"/>
      <c r="R448" s="462"/>
      <c r="S448" s="462"/>
      <c r="T448" s="462"/>
      <c r="U448" s="46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53" t="s">
        <v>393</v>
      </c>
      <c r="C449" s="177" t="s">
        <v>395</v>
      </c>
      <c r="D449" s="465">
        <v>5</v>
      </c>
      <c r="E449" s="465"/>
      <c r="F449" s="465"/>
      <c r="G449" s="127"/>
      <c r="H449" s="45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62"/>
      <c r="P449" s="462"/>
      <c r="Q449" s="462"/>
      <c r="R449" s="462"/>
      <c r="S449" s="462"/>
      <c r="T449" s="462"/>
      <c r="U449" s="46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53" t="s">
        <v>393</v>
      </c>
      <c r="C450" s="177" t="s">
        <v>402</v>
      </c>
      <c r="D450" s="465">
        <v>5</v>
      </c>
      <c r="E450" s="465"/>
      <c r="F450" s="465"/>
      <c r="G450" s="127"/>
      <c r="H450" s="45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62"/>
      <c r="P450" s="462"/>
      <c r="Q450" s="462"/>
      <c r="R450" s="462"/>
      <c r="S450" s="462"/>
      <c r="T450" s="462"/>
      <c r="U450" s="46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53" t="s">
        <v>404</v>
      </c>
      <c r="C451" s="177" t="s">
        <v>405</v>
      </c>
      <c r="D451" s="465">
        <v>5</v>
      </c>
      <c r="E451" s="465"/>
      <c r="F451" s="465"/>
      <c r="G451" s="127"/>
      <c r="H451" s="45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62"/>
      <c r="P451" s="462"/>
      <c r="Q451" s="462"/>
      <c r="R451" s="462"/>
      <c r="S451" s="462"/>
      <c r="T451" s="462"/>
      <c r="U451" s="46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53" t="s">
        <v>342</v>
      </c>
      <c r="C452" s="177" t="s">
        <v>372</v>
      </c>
      <c r="D452" s="465">
        <v>5</v>
      </c>
      <c r="E452" s="465"/>
      <c r="F452" s="465"/>
      <c r="G452" s="127"/>
      <c r="H452" s="45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62"/>
      <c r="P452" s="462"/>
      <c r="Q452" s="462"/>
      <c r="R452" s="462"/>
      <c r="S452" s="462"/>
      <c r="T452" s="462"/>
      <c r="U452" s="46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53" t="s">
        <v>343</v>
      </c>
      <c r="C453" s="125" t="s">
        <v>345</v>
      </c>
      <c r="D453" s="465">
        <v>5</v>
      </c>
      <c r="E453" s="465"/>
      <c r="F453" s="465"/>
      <c r="G453" s="127"/>
      <c r="H453" s="45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62"/>
      <c r="P453" s="462"/>
      <c r="Q453" s="462"/>
      <c r="R453" s="462"/>
      <c r="S453" s="462"/>
      <c r="T453" s="462"/>
      <c r="U453" s="46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53" t="s">
        <v>343</v>
      </c>
      <c r="C454" s="125" t="s">
        <v>347</v>
      </c>
      <c r="D454" s="465">
        <v>5</v>
      </c>
      <c r="E454" s="465"/>
      <c r="F454" s="465"/>
      <c r="G454" s="127"/>
      <c r="H454" s="45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62"/>
      <c r="P454" s="462"/>
      <c r="Q454" s="462"/>
      <c r="R454" s="462"/>
      <c r="S454" s="462"/>
      <c r="T454" s="462"/>
      <c r="U454" s="46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65">
        <v>5.0599999999999996</v>
      </c>
      <c r="E455" s="465"/>
      <c r="F455" s="465"/>
      <c r="G455" s="127"/>
      <c r="H455" s="45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62"/>
      <c r="P455" s="462"/>
      <c r="Q455" s="462"/>
      <c r="R455" s="462"/>
      <c r="S455" s="462"/>
      <c r="T455" s="462"/>
      <c r="U455" s="46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65">
        <v>5.0599999999999996</v>
      </c>
      <c r="E456" s="465"/>
      <c r="F456" s="465"/>
      <c r="G456" s="127"/>
      <c r="H456" s="45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62"/>
      <c r="P456" s="462"/>
      <c r="Q456" s="462"/>
      <c r="R456" s="462"/>
      <c r="S456" s="462"/>
      <c r="T456" s="462"/>
      <c r="U456" s="46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65"/>
      <c r="E457" s="465"/>
      <c r="F457" s="465"/>
      <c r="G457" s="127"/>
      <c r="H457" s="45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62"/>
      <c r="P457" s="462"/>
      <c r="Q457" s="462"/>
      <c r="R457" s="462"/>
      <c r="S457" s="462"/>
      <c r="T457" s="462"/>
      <c r="U457" s="46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65"/>
      <c r="E458" s="465"/>
      <c r="F458" s="465"/>
      <c r="G458" s="127"/>
      <c r="H458" s="45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62"/>
      <c r="P458" s="462"/>
      <c r="Q458" s="462"/>
      <c r="R458" s="462"/>
      <c r="S458" s="462"/>
      <c r="T458" s="462"/>
      <c r="U458" s="46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65"/>
      <c r="E459" s="465"/>
      <c r="F459" s="465"/>
      <c r="G459" s="127"/>
      <c r="H459" s="45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62"/>
      <c r="P459" s="462"/>
      <c r="Q459" s="462"/>
      <c r="R459" s="462"/>
      <c r="S459" s="462"/>
      <c r="T459" s="462"/>
      <c r="U459" s="46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65">
        <v>5.07</v>
      </c>
      <c r="E460" s="465"/>
      <c r="F460" s="465"/>
      <c r="G460" s="127"/>
      <c r="H460" s="45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62"/>
      <c r="P460" s="462"/>
      <c r="Q460" s="462"/>
      <c r="R460" s="462"/>
      <c r="S460" s="462"/>
      <c r="T460" s="462"/>
      <c r="U460" s="46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65">
        <v>5.07</v>
      </c>
      <c r="E461" s="465"/>
      <c r="F461" s="465"/>
      <c r="G461" s="127"/>
      <c r="H461" s="45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62"/>
      <c r="P461" s="462"/>
      <c r="Q461" s="462"/>
      <c r="R461" s="462"/>
      <c r="S461" s="462"/>
      <c r="T461" s="462"/>
      <c r="U461" s="46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65">
        <v>5.0599999999999996</v>
      </c>
      <c r="E462" s="465"/>
      <c r="F462" s="466"/>
      <c r="G462" s="127"/>
      <c r="H462" s="454">
        <f>D462*G462</f>
        <v>0</v>
      </c>
      <c r="I462" s="128"/>
      <c r="J462" s="129" t="str">
        <f t="array" ref="J462">IF(ISERROR(G462/I462),"",G462/I462)</f>
        <v/>
      </c>
      <c r="K462" s="45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62"/>
      <c r="P462" s="462"/>
      <c r="Q462" s="462"/>
      <c r="R462" s="462"/>
      <c r="S462" s="462"/>
      <c r="T462" s="462"/>
      <c r="U462" s="46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11" t="s">
        <v>224</v>
      </c>
      <c r="B463" s="612"/>
      <c r="C463" s="46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65">
        <v>5.03</v>
      </c>
      <c r="E464" s="465"/>
      <c r="F464" s="465"/>
      <c r="G464" s="127"/>
      <c r="H464" s="45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62"/>
      <c r="P464" s="462"/>
      <c r="Q464" s="462"/>
      <c r="R464" s="462"/>
      <c r="S464" s="462"/>
      <c r="T464" s="462"/>
      <c r="U464" s="46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65">
        <v>5.03</v>
      </c>
      <c r="E465" s="465"/>
      <c r="F465" s="465"/>
      <c r="G465" s="127"/>
      <c r="H465" s="45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62"/>
      <c r="P465" s="462"/>
      <c r="Q465" s="462"/>
      <c r="R465" s="462"/>
      <c r="S465" s="462"/>
      <c r="T465" s="462"/>
      <c r="U465" s="46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65">
        <v>5.04</v>
      </c>
      <c r="E466" s="465"/>
      <c r="F466" s="465"/>
      <c r="G466" s="127"/>
      <c r="H466" s="45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62"/>
      <c r="P466" s="462"/>
      <c r="Q466" s="462"/>
      <c r="R466" s="462"/>
      <c r="S466" s="462"/>
      <c r="T466" s="462"/>
      <c r="U466" s="46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65">
        <v>5.03</v>
      </c>
      <c r="E467" s="465"/>
      <c r="F467" s="465"/>
      <c r="G467" s="127"/>
      <c r="H467" s="45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62"/>
      <c r="P467" s="462"/>
      <c r="Q467" s="462"/>
      <c r="R467" s="462"/>
      <c r="S467" s="462"/>
      <c r="T467" s="462"/>
      <c r="U467" s="46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59" t="s">
        <v>203</v>
      </c>
      <c r="D468" s="465">
        <v>5.03</v>
      </c>
      <c r="E468" s="465"/>
      <c r="F468" s="465"/>
      <c r="G468" s="127"/>
      <c r="H468" s="45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62"/>
      <c r="P468" s="462"/>
      <c r="Q468" s="462"/>
      <c r="R468" s="462"/>
      <c r="S468" s="462"/>
      <c r="T468" s="462"/>
      <c r="U468" s="46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65">
        <v>5.03</v>
      </c>
      <c r="E469" s="465"/>
      <c r="F469" s="465"/>
      <c r="G469" s="127"/>
      <c r="H469" s="45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62"/>
      <c r="P469" s="462"/>
      <c r="Q469" s="462"/>
      <c r="R469" s="462"/>
      <c r="S469" s="462"/>
      <c r="T469" s="462"/>
      <c r="U469" s="46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65">
        <v>5.03</v>
      </c>
      <c r="E470" s="465"/>
      <c r="F470" s="465"/>
      <c r="G470" s="127"/>
      <c r="H470" s="45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62"/>
      <c r="P470" s="462"/>
      <c r="Q470" s="462"/>
      <c r="R470" s="462"/>
      <c r="S470" s="462"/>
      <c r="T470" s="462"/>
      <c r="U470" s="46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59" t="s">
        <v>228</v>
      </c>
      <c r="D471" s="465">
        <v>5.03</v>
      </c>
      <c r="E471" s="465"/>
      <c r="F471" s="465"/>
      <c r="G471" s="127"/>
      <c r="H471" s="45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62"/>
      <c r="P471" s="462"/>
      <c r="Q471" s="462"/>
      <c r="R471" s="462"/>
      <c r="S471" s="462"/>
      <c r="T471" s="462"/>
      <c r="U471" s="46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59" t="s">
        <v>212</v>
      </c>
      <c r="D472" s="465">
        <v>5.03</v>
      </c>
      <c r="E472" s="465"/>
      <c r="F472" s="465"/>
      <c r="G472" s="127"/>
      <c r="H472" s="45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62"/>
      <c r="P472" s="462"/>
      <c r="Q472" s="462"/>
      <c r="R472" s="462"/>
      <c r="S472" s="462"/>
      <c r="T472" s="462"/>
      <c r="U472" s="46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59" t="s">
        <v>203</v>
      </c>
      <c r="D473" s="465">
        <v>5.03</v>
      </c>
      <c r="E473" s="465"/>
      <c r="F473" s="465"/>
      <c r="G473" s="127"/>
      <c r="H473" s="45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62"/>
      <c r="P473" s="462"/>
      <c r="Q473" s="462"/>
      <c r="R473" s="462"/>
      <c r="S473" s="462"/>
      <c r="T473" s="462"/>
      <c r="U473" s="46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59" t="s">
        <v>186</v>
      </c>
      <c r="D474" s="465">
        <v>5.03</v>
      </c>
      <c r="E474" s="465"/>
      <c r="F474" s="465"/>
      <c r="G474" s="127"/>
      <c r="H474" s="45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62"/>
      <c r="P474" s="462"/>
      <c r="Q474" s="462"/>
      <c r="R474" s="462"/>
      <c r="S474" s="462"/>
      <c r="T474" s="462"/>
      <c r="U474" s="46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59" t="s">
        <v>228</v>
      </c>
      <c r="D475" s="465">
        <v>5.03</v>
      </c>
      <c r="E475" s="465"/>
      <c r="F475" s="465"/>
      <c r="G475" s="127"/>
      <c r="H475" s="45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62"/>
      <c r="P475" s="462"/>
      <c r="Q475" s="462"/>
      <c r="R475" s="462"/>
      <c r="S475" s="462"/>
      <c r="T475" s="462"/>
      <c r="U475" s="46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59" t="s">
        <v>199</v>
      </c>
      <c r="D476" s="465">
        <v>5.03</v>
      </c>
      <c r="E476" s="465"/>
      <c r="F476" s="465"/>
      <c r="G476" s="127"/>
      <c r="H476" s="45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62"/>
      <c r="P476" s="462"/>
      <c r="Q476" s="462"/>
      <c r="R476" s="462"/>
      <c r="S476" s="462"/>
      <c r="T476" s="462"/>
      <c r="U476" s="46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65">
        <v>5.0599999999999996</v>
      </c>
      <c r="E477" s="465"/>
      <c r="F477" s="465"/>
      <c r="G477" s="127"/>
      <c r="H477" s="45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62"/>
      <c r="P477" s="462"/>
      <c r="Q477" s="462"/>
      <c r="R477" s="462"/>
      <c r="S477" s="462"/>
      <c r="T477" s="462"/>
      <c r="U477" s="46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65">
        <v>5.0599999999999996</v>
      </c>
      <c r="E478" s="465"/>
      <c r="F478" s="465"/>
      <c r="G478" s="127"/>
      <c r="H478" s="45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62"/>
      <c r="P478" s="462"/>
      <c r="Q478" s="462"/>
      <c r="R478" s="462"/>
      <c r="S478" s="462"/>
      <c r="T478" s="462"/>
      <c r="U478" s="46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11" t="s">
        <v>231</v>
      </c>
      <c r="B479" s="612"/>
      <c r="C479" s="46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65">
        <v>5.04</v>
      </c>
      <c r="E480" s="465"/>
      <c r="F480" s="465"/>
      <c r="G480" s="127"/>
      <c r="H480" s="45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62"/>
      <c r="P480" s="462"/>
      <c r="Q480" s="462"/>
      <c r="R480" s="462"/>
      <c r="S480" s="462"/>
      <c r="T480" s="462"/>
      <c r="U480" s="46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65">
        <v>5.04</v>
      </c>
      <c r="E481" s="465"/>
      <c r="F481" s="465"/>
      <c r="G481" s="127"/>
      <c r="H481" s="45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62"/>
      <c r="P481" s="462"/>
      <c r="Q481" s="462"/>
      <c r="R481" s="462"/>
      <c r="S481" s="462"/>
      <c r="T481" s="462"/>
      <c r="U481" s="46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65">
        <v>5.04</v>
      </c>
      <c r="E482" s="465"/>
      <c r="F482" s="465"/>
      <c r="G482" s="127"/>
      <c r="H482" s="45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62"/>
      <c r="P482" s="462"/>
      <c r="Q482" s="462"/>
      <c r="R482" s="462"/>
      <c r="S482" s="462"/>
      <c r="T482" s="462"/>
      <c r="U482" s="46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65">
        <v>5.04</v>
      </c>
      <c r="E483" s="465"/>
      <c r="F483" s="465"/>
      <c r="G483" s="127"/>
      <c r="H483" s="45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62"/>
      <c r="P483" s="462"/>
      <c r="Q483" s="462"/>
      <c r="R483" s="462"/>
      <c r="S483" s="462"/>
      <c r="T483" s="462"/>
      <c r="U483" s="46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65">
        <v>5.04</v>
      </c>
      <c r="E484" s="465"/>
      <c r="F484" s="465"/>
      <c r="G484" s="127"/>
      <c r="H484" s="45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62"/>
      <c r="P484" s="462"/>
      <c r="Q484" s="462"/>
      <c r="R484" s="462"/>
      <c r="S484" s="462"/>
      <c r="T484" s="462"/>
      <c r="U484" s="46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65">
        <v>5.04</v>
      </c>
      <c r="E485" s="465"/>
      <c r="F485" s="465"/>
      <c r="G485" s="127"/>
      <c r="H485" s="45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62"/>
      <c r="P485" s="462"/>
      <c r="Q485" s="462"/>
      <c r="R485" s="462"/>
      <c r="S485" s="462"/>
      <c r="T485" s="462"/>
      <c r="U485" s="46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65">
        <v>5.04</v>
      </c>
      <c r="E486" s="465"/>
      <c r="F486" s="465"/>
      <c r="G486" s="127"/>
      <c r="H486" s="45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62"/>
      <c r="P486" s="462"/>
      <c r="Q486" s="462"/>
      <c r="R486" s="462"/>
      <c r="S486" s="462"/>
      <c r="T486" s="462"/>
      <c r="U486" s="46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65">
        <v>5.04</v>
      </c>
      <c r="E487" s="465"/>
      <c r="F487" s="465"/>
      <c r="G487" s="127"/>
      <c r="H487" s="45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62"/>
      <c r="P487" s="462"/>
      <c r="Q487" s="462"/>
      <c r="R487" s="462"/>
      <c r="S487" s="462"/>
      <c r="T487" s="462"/>
      <c r="U487" s="46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65">
        <v>5.04</v>
      </c>
      <c r="E488" s="465"/>
      <c r="F488" s="465"/>
      <c r="G488" s="127"/>
      <c r="H488" s="45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62"/>
      <c r="P488" s="462"/>
      <c r="Q488" s="462"/>
      <c r="R488" s="462"/>
      <c r="S488" s="462"/>
      <c r="T488" s="462"/>
      <c r="U488" s="46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65">
        <v>5.04</v>
      </c>
      <c r="E489" s="465"/>
      <c r="F489" s="465"/>
      <c r="G489" s="127"/>
      <c r="H489" s="45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62"/>
      <c r="P489" s="462"/>
      <c r="Q489" s="462"/>
      <c r="R489" s="462"/>
      <c r="S489" s="462"/>
      <c r="T489" s="462"/>
      <c r="U489" s="46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11" t="s">
        <v>234</v>
      </c>
      <c r="B490" s="612"/>
      <c r="C490" s="46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60"/>
      <c r="D491" s="465">
        <v>3.65</v>
      </c>
      <c r="E491" s="465"/>
      <c r="F491" s="466"/>
      <c r="G491" s="127"/>
      <c r="H491" s="454">
        <f t="shared" ref="H491:H505" si="127">D491*G491</f>
        <v>0</v>
      </c>
      <c r="I491" s="128"/>
      <c r="J491" s="129" t="str">
        <f t="array" ref="J491">IF(ISERROR(G491/I491),"",G491/I491)</f>
        <v/>
      </c>
      <c r="K491" s="45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62"/>
      <c r="P491" s="462"/>
      <c r="Q491" s="462"/>
      <c r="R491" s="462"/>
      <c r="S491" s="462"/>
      <c r="T491" s="462"/>
      <c r="U491" s="46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60"/>
      <c r="D492" s="465">
        <v>6.58</v>
      </c>
      <c r="E492" s="465"/>
      <c r="F492" s="465"/>
      <c r="G492" s="127"/>
      <c r="H492" s="45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62"/>
      <c r="P492" s="462"/>
      <c r="Q492" s="462"/>
      <c r="R492" s="462"/>
      <c r="S492" s="462"/>
      <c r="T492" s="462"/>
      <c r="U492" s="46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60"/>
      <c r="D493" s="465">
        <v>7.8</v>
      </c>
      <c r="E493" s="465"/>
      <c r="F493" s="465"/>
      <c r="G493" s="127"/>
      <c r="H493" s="45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62"/>
      <c r="P493" s="462"/>
      <c r="Q493" s="462"/>
      <c r="R493" s="462"/>
      <c r="S493" s="462"/>
      <c r="T493" s="462"/>
      <c r="U493" s="46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60"/>
      <c r="D494" s="465">
        <v>4.4000000000000004</v>
      </c>
      <c r="E494" s="465"/>
      <c r="F494" s="465"/>
      <c r="G494" s="127"/>
      <c r="H494" s="45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62"/>
      <c r="P494" s="462"/>
      <c r="Q494" s="462"/>
      <c r="R494" s="462"/>
      <c r="S494" s="462"/>
      <c r="T494" s="462"/>
      <c r="U494" s="46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65"/>
      <c r="E495" s="465"/>
      <c r="F495" s="465"/>
      <c r="G495" s="127"/>
      <c r="H495" s="454">
        <f t="shared" si="127"/>
        <v>0</v>
      </c>
      <c r="I495" s="128"/>
      <c r="J495" s="129"/>
      <c r="K495" s="130"/>
      <c r="L495" s="128"/>
      <c r="M495" s="108"/>
      <c r="N495" s="129"/>
      <c r="O495" s="462"/>
      <c r="P495" s="462"/>
      <c r="Q495" s="462"/>
      <c r="R495" s="462"/>
      <c r="S495" s="462"/>
      <c r="T495" s="462"/>
      <c r="U495" s="46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60"/>
      <c r="D496" s="465"/>
      <c r="E496" s="465"/>
      <c r="F496" s="465"/>
      <c r="G496" s="127"/>
      <c r="H496" s="45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62"/>
      <c r="P496" s="462"/>
      <c r="Q496" s="462"/>
      <c r="R496" s="462"/>
      <c r="S496" s="462"/>
      <c r="T496" s="462"/>
      <c r="U496" s="46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60" t="s">
        <v>239</v>
      </c>
      <c r="C497" s="460" t="s">
        <v>179</v>
      </c>
      <c r="D497" s="465">
        <v>6.04</v>
      </c>
      <c r="E497" s="465"/>
      <c r="F497" s="465"/>
      <c r="G497" s="127"/>
      <c r="H497" s="45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62"/>
      <c r="P497" s="462"/>
      <c r="Q497" s="462"/>
      <c r="R497" s="462"/>
      <c r="S497" s="462"/>
      <c r="T497" s="462"/>
      <c r="U497" s="46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60" t="s">
        <v>239</v>
      </c>
      <c r="C498" s="460" t="s">
        <v>186</v>
      </c>
      <c r="D498" s="465">
        <v>6.04</v>
      </c>
      <c r="E498" s="465"/>
      <c r="F498" s="465"/>
      <c r="G498" s="127"/>
      <c r="H498" s="45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62"/>
      <c r="P498" s="462"/>
      <c r="Q498" s="462"/>
      <c r="R498" s="462"/>
      <c r="S498" s="462"/>
      <c r="T498" s="462"/>
      <c r="U498" s="46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60" t="s">
        <v>440</v>
      </c>
      <c r="C499" s="460" t="s">
        <v>179</v>
      </c>
      <c r="D499" s="465"/>
      <c r="E499" s="465"/>
      <c r="F499" s="465"/>
      <c r="G499" s="127"/>
      <c r="H499" s="454">
        <f t="shared" si="127"/>
        <v>0</v>
      </c>
      <c r="I499" s="128"/>
      <c r="J499" s="129"/>
      <c r="K499" s="130"/>
      <c r="L499" s="128"/>
      <c r="M499" s="108"/>
      <c r="N499" s="129"/>
      <c r="O499" s="462"/>
      <c r="P499" s="462"/>
      <c r="Q499" s="462"/>
      <c r="R499" s="462"/>
      <c r="S499" s="462"/>
      <c r="T499" s="462"/>
      <c r="U499" s="46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60" t="s">
        <v>440</v>
      </c>
      <c r="C500" s="460" t="s">
        <v>186</v>
      </c>
      <c r="D500" s="465"/>
      <c r="E500" s="465"/>
      <c r="F500" s="465"/>
      <c r="G500" s="127"/>
      <c r="H500" s="454">
        <f t="shared" si="127"/>
        <v>0</v>
      </c>
      <c r="I500" s="128"/>
      <c r="J500" s="129"/>
      <c r="K500" s="130"/>
      <c r="L500" s="128"/>
      <c r="M500" s="108"/>
      <c r="N500" s="129"/>
      <c r="O500" s="462"/>
      <c r="P500" s="462"/>
      <c r="Q500" s="462"/>
      <c r="R500" s="462"/>
      <c r="S500" s="462"/>
      <c r="T500" s="462"/>
      <c r="U500" s="46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53" t="s">
        <v>240</v>
      </c>
      <c r="C501" s="125"/>
      <c r="D501" s="465">
        <v>7.3</v>
      </c>
      <c r="E501" s="465"/>
      <c r="F501" s="465"/>
      <c r="G501" s="127"/>
      <c r="H501" s="45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62"/>
      <c r="P501" s="462"/>
      <c r="Q501" s="462"/>
      <c r="R501" s="462"/>
      <c r="S501" s="462"/>
      <c r="T501" s="462"/>
      <c r="U501" s="46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53" t="s">
        <v>241</v>
      </c>
      <c r="C502" s="125"/>
      <c r="D502" s="465">
        <f>78*120/1000</f>
        <v>9.36</v>
      </c>
      <c r="E502" s="465"/>
      <c r="F502" s="465"/>
      <c r="G502" s="127"/>
      <c r="H502" s="454">
        <f t="shared" si="127"/>
        <v>0</v>
      </c>
      <c r="I502" s="128"/>
      <c r="J502" s="129"/>
      <c r="K502" s="130"/>
      <c r="L502" s="128"/>
      <c r="M502" s="108"/>
      <c r="N502" s="129"/>
      <c r="O502" s="462"/>
      <c r="P502" s="462"/>
      <c r="Q502" s="462"/>
      <c r="R502" s="462"/>
      <c r="S502" s="462"/>
      <c r="T502" s="462"/>
      <c r="U502" s="46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53" t="s">
        <v>242</v>
      </c>
      <c r="C503" s="125"/>
      <c r="D503" s="465">
        <v>4.5</v>
      </c>
      <c r="E503" s="465"/>
      <c r="F503" s="465"/>
      <c r="G503" s="127"/>
      <c r="H503" s="454">
        <f t="shared" si="127"/>
        <v>0</v>
      </c>
      <c r="I503" s="128"/>
      <c r="J503" s="129"/>
      <c r="K503" s="130"/>
      <c r="L503" s="128"/>
      <c r="M503" s="108"/>
      <c r="N503" s="129"/>
      <c r="O503" s="462"/>
      <c r="P503" s="462"/>
      <c r="Q503" s="462"/>
      <c r="R503" s="462"/>
      <c r="S503" s="462"/>
      <c r="T503" s="462"/>
      <c r="U503" s="46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53" t="s">
        <v>243</v>
      </c>
      <c r="C504" s="125"/>
      <c r="D504" s="465">
        <v>4.5</v>
      </c>
      <c r="E504" s="465"/>
      <c r="F504" s="465"/>
      <c r="G504" s="127"/>
      <c r="H504" s="454">
        <f t="shared" si="127"/>
        <v>0</v>
      </c>
      <c r="I504" s="128"/>
      <c r="J504" s="129"/>
      <c r="K504" s="130"/>
      <c r="L504" s="128"/>
      <c r="M504" s="108"/>
      <c r="N504" s="129"/>
      <c r="O504" s="462"/>
      <c r="P504" s="462"/>
      <c r="Q504" s="462"/>
      <c r="R504" s="462"/>
      <c r="S504" s="462"/>
      <c r="T504" s="462"/>
      <c r="U504" s="46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53"/>
      <c r="C505" s="125"/>
      <c r="D505" s="465"/>
      <c r="E505" s="465"/>
      <c r="F505" s="465"/>
      <c r="G505" s="127"/>
      <c r="H505" s="454">
        <f t="shared" si="127"/>
        <v>0</v>
      </c>
      <c r="I505" s="128"/>
      <c r="J505" s="129"/>
      <c r="K505" s="130"/>
      <c r="L505" s="128"/>
      <c r="M505" s="108"/>
      <c r="N505" s="129"/>
      <c r="O505" s="462"/>
      <c r="P505" s="462"/>
      <c r="Q505" s="462"/>
      <c r="R505" s="462"/>
      <c r="S505" s="462"/>
      <c r="T505" s="462"/>
      <c r="U505" s="46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11" t="s">
        <v>244</v>
      </c>
      <c r="B506" s="612"/>
      <c r="C506" s="46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13" t="s">
        <v>246</v>
      </c>
      <c r="B507" s="614"/>
      <c r="C507" s="614"/>
      <c r="D507" s="614"/>
      <c r="E507" s="614"/>
      <c r="F507" s="61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6" t="s">
        <v>471</v>
      </c>
      <c r="B508" s="456" t="s">
        <v>247</v>
      </c>
      <c r="C508" s="599" t="s">
        <v>248</v>
      </c>
      <c r="D508" s="600"/>
      <c r="E508" s="670" t="s">
        <v>249</v>
      </c>
      <c r="F508" s="670"/>
      <c r="G508" s="577" t="s">
        <v>250</v>
      </c>
      <c r="H508" s="577"/>
      <c r="I508" s="607" t="s">
        <v>251</v>
      </c>
      <c r="J508" s="607"/>
      <c r="K508" s="607" t="s">
        <v>252</v>
      </c>
      <c r="L508" s="607"/>
      <c r="M508" s="607" t="s">
        <v>253</v>
      </c>
      <c r="N508" s="607"/>
      <c r="O508" s="607" t="s">
        <v>254</v>
      </c>
      <c r="P508" s="577" t="s">
        <v>255</v>
      </c>
      <c r="Q508" s="577"/>
      <c r="R508" s="577" t="s">
        <v>252</v>
      </c>
      <c r="S508" s="577"/>
      <c r="T508" s="577" t="s">
        <v>256</v>
      </c>
      <c r="U508" s="577"/>
      <c r="V508" s="577" t="s">
        <v>257</v>
      </c>
      <c r="W508" s="577"/>
      <c r="X508" s="577" t="s">
        <v>252</v>
      </c>
      <c r="Y508" s="577"/>
      <c r="Z508" s="577" t="s">
        <v>256</v>
      </c>
      <c r="AA508" s="577"/>
    </row>
    <row r="509" spans="1:27" ht="20.100000000000001" hidden="1" customHeight="1">
      <c r="A509" s="617"/>
      <c r="B509" s="456" t="s">
        <v>258</v>
      </c>
      <c r="C509" s="599">
        <v>0</v>
      </c>
      <c r="D509" s="600"/>
      <c r="E509" s="670">
        <f>C509*11</f>
        <v>0</v>
      </c>
      <c r="F509" s="670"/>
      <c r="G509" s="577">
        <v>0</v>
      </c>
      <c r="H509" s="577"/>
      <c r="I509" s="610">
        <f>G509*11</f>
        <v>0</v>
      </c>
      <c r="J509" s="610"/>
      <c r="K509" s="610">
        <f>E509-I509</f>
        <v>0</v>
      </c>
      <c r="L509" s="610"/>
      <c r="M509" s="608" t="str">
        <f>IF(ISERROR(K509/E509),"",K509/E509)</f>
        <v/>
      </c>
      <c r="N509" s="608"/>
      <c r="O509" s="607"/>
      <c r="P509" s="577" t="s">
        <v>201</v>
      </c>
      <c r="Q509" s="577"/>
      <c r="R509" s="606">
        <f>SUM(O370:U370)</f>
        <v>0</v>
      </c>
      <c r="S509" s="606"/>
      <c r="T509" s="601" t="str">
        <f t="array" ref="T509">IF(ISERROR(R509/R516),"",R509/R516)</f>
        <v/>
      </c>
      <c r="U509" s="601"/>
      <c r="V509" s="577" t="s">
        <v>259</v>
      </c>
      <c r="W509" s="577"/>
      <c r="X509" s="604">
        <f>SUM(O370,O428,O463,O479,O490,O506)</f>
        <v>0</v>
      </c>
      <c r="Y509" s="604"/>
      <c r="Z509" s="601" t="str">
        <f t="array" ref="Z509">IF(ISERROR(X509/X516),"",X509/X516)</f>
        <v/>
      </c>
      <c r="AA509" s="601"/>
    </row>
    <row r="510" spans="1:27" ht="20.100000000000001" hidden="1" customHeight="1">
      <c r="A510" s="617"/>
      <c r="B510" s="456" t="s">
        <v>260</v>
      </c>
      <c r="C510" s="599">
        <v>0</v>
      </c>
      <c r="D510" s="600"/>
      <c r="E510" s="670">
        <f>C510*11</f>
        <v>0</v>
      </c>
      <c r="F510" s="670"/>
      <c r="G510" s="577">
        <v>0</v>
      </c>
      <c r="H510" s="577"/>
      <c r="I510" s="610">
        <f>G510*11</f>
        <v>0</v>
      </c>
      <c r="J510" s="610"/>
      <c r="K510" s="610">
        <f>E510-I510</f>
        <v>0</v>
      </c>
      <c r="L510" s="610"/>
      <c r="M510" s="608" t="str">
        <f>IF(ISERROR(K510/E510),"",K510/E510)</f>
        <v/>
      </c>
      <c r="N510" s="608"/>
      <c r="O510" s="607"/>
      <c r="P510" s="577" t="s">
        <v>216</v>
      </c>
      <c r="Q510" s="577"/>
      <c r="R510" s="606">
        <f>SUM(O428:U428)</f>
        <v>0</v>
      </c>
      <c r="S510" s="606"/>
      <c r="T510" s="601" t="str">
        <f>IF(ISERROR(R510/R516),"",R510/R516)</f>
        <v/>
      </c>
      <c r="U510" s="601"/>
      <c r="V510" s="577" t="s">
        <v>261</v>
      </c>
      <c r="W510" s="577"/>
      <c r="X510" s="604">
        <f>SUM(O371,O429,O464,O480,O491,O507)</f>
        <v>0</v>
      </c>
      <c r="Y510" s="604"/>
      <c r="Z510" s="601" t="str">
        <f>IF(ISERROR(X510/X516),"",X510/X516)</f>
        <v/>
      </c>
      <c r="AA510" s="601"/>
    </row>
    <row r="511" spans="1:27" ht="20.100000000000001" hidden="1" customHeight="1">
      <c r="A511" s="617"/>
      <c r="B511" s="456" t="s">
        <v>262</v>
      </c>
      <c r="C511" s="599">
        <v>0</v>
      </c>
      <c r="D511" s="600"/>
      <c r="E511" s="670">
        <f>C511*11</f>
        <v>0</v>
      </c>
      <c r="F511" s="670"/>
      <c r="G511" s="577">
        <v>0</v>
      </c>
      <c r="H511" s="577"/>
      <c r="I511" s="610">
        <f>G511*11</f>
        <v>0</v>
      </c>
      <c r="J511" s="610"/>
      <c r="K511" s="610">
        <f>E511-I511</f>
        <v>0</v>
      </c>
      <c r="L511" s="610"/>
      <c r="M511" s="608" t="str">
        <f>IF(ISERROR(K511/E511),"",K511/E511)</f>
        <v/>
      </c>
      <c r="N511" s="608"/>
      <c r="O511" s="607"/>
      <c r="P511" s="577" t="s">
        <v>224</v>
      </c>
      <c r="Q511" s="577"/>
      <c r="R511" s="606">
        <f>SUM(O463:U463)</f>
        <v>0</v>
      </c>
      <c r="S511" s="606"/>
      <c r="T511" s="601" t="str">
        <f>IF(ISERROR(R511/R516),"",R511/R516)</f>
        <v/>
      </c>
      <c r="U511" s="601"/>
      <c r="V511" s="577" t="s">
        <v>263</v>
      </c>
      <c r="W511" s="577"/>
      <c r="X511" s="604">
        <f>SUM(O373,O430,O465,O481,O492,O508)</f>
        <v>0</v>
      </c>
      <c r="Y511" s="604"/>
      <c r="Z511" s="601" t="str">
        <f>IF(ISERROR(X511/X516),"",X511/X516)</f>
        <v/>
      </c>
      <c r="AA511" s="601"/>
    </row>
    <row r="512" spans="1:27" ht="20.100000000000001" hidden="1" customHeight="1">
      <c r="A512" s="617"/>
      <c r="B512" s="456" t="s">
        <v>264</v>
      </c>
      <c r="C512" s="599">
        <v>1</v>
      </c>
      <c r="D512" s="600"/>
      <c r="E512" s="670">
        <f>C512*11</f>
        <v>11</v>
      </c>
      <c r="F512" s="670"/>
      <c r="G512" s="577">
        <v>1</v>
      </c>
      <c r="H512" s="577"/>
      <c r="I512" s="610">
        <f>G512*11</f>
        <v>11</v>
      </c>
      <c r="J512" s="610"/>
      <c r="K512" s="610">
        <f>E512-I512</f>
        <v>0</v>
      </c>
      <c r="L512" s="610"/>
      <c r="M512" s="608">
        <f>IF(ISERROR(K512/E512),"",K512/E512)</f>
        <v>0</v>
      </c>
      <c r="N512" s="608"/>
      <c r="O512" s="607"/>
      <c r="P512" s="577" t="s">
        <v>231</v>
      </c>
      <c r="Q512" s="577"/>
      <c r="R512" s="606">
        <f>SUM(O479:U479)</f>
        <v>0</v>
      </c>
      <c r="S512" s="606"/>
      <c r="T512" s="601" t="str">
        <f>IF(ISERROR(R512/R516),"",R512/R516)</f>
        <v/>
      </c>
      <c r="U512" s="601"/>
      <c r="V512" s="577" t="s">
        <v>265</v>
      </c>
      <c r="W512" s="577"/>
      <c r="X512" s="604">
        <f>SUM(O374,O431,O466,O482,O493,O509)</f>
        <v>0</v>
      </c>
      <c r="Y512" s="604"/>
      <c r="Z512" s="601" t="str">
        <f>IF(ISERROR(X512/X516),"",X512/X516)</f>
        <v/>
      </c>
      <c r="AA512" s="601"/>
    </row>
    <row r="513" spans="1:27" ht="20.100000000000001" hidden="1" customHeight="1">
      <c r="A513" s="618"/>
      <c r="B513" s="456" t="s">
        <v>266</v>
      </c>
      <c r="C513" s="609">
        <f>SUM(C509:D512)</f>
        <v>1</v>
      </c>
      <c r="D513" s="583"/>
      <c r="E513" s="670">
        <f>SUM(E509:F512)</f>
        <v>11</v>
      </c>
      <c r="F513" s="670"/>
      <c r="G513" s="577">
        <f>SUM(G509:H512)</f>
        <v>1</v>
      </c>
      <c r="H513" s="577"/>
      <c r="I513" s="610">
        <f>SUM(I509:J512)</f>
        <v>11</v>
      </c>
      <c r="J513" s="610"/>
      <c r="K513" s="610">
        <f>SUM(K509:L512)</f>
        <v>0</v>
      </c>
      <c r="L513" s="610"/>
      <c r="M513" s="608">
        <f>IF(ISERROR(K513/E513),"",K513/E513)</f>
        <v>0</v>
      </c>
      <c r="N513" s="608"/>
      <c r="O513" s="607"/>
      <c r="P513" s="577" t="s">
        <v>234</v>
      </c>
      <c r="Q513" s="577"/>
      <c r="R513" s="606">
        <f>SUM(O490:U490)</f>
        <v>0</v>
      </c>
      <c r="S513" s="606"/>
      <c r="T513" s="601" t="str">
        <f>IF(ISERROR(R513/R516),"",R513/R516)</f>
        <v/>
      </c>
      <c r="U513" s="601"/>
      <c r="V513" s="577" t="s">
        <v>267</v>
      </c>
      <c r="W513" s="577"/>
      <c r="X513" s="604">
        <f>SUM(O375,O432,O467,O483,O494,O510)</f>
        <v>0</v>
      </c>
      <c r="Y513" s="604"/>
      <c r="Z513" s="601" t="str">
        <f>IF(ISERROR(X513/X516),"",X513/X516)</f>
        <v/>
      </c>
      <c r="AA513" s="601"/>
    </row>
    <row r="514" spans="1:27" ht="20.100000000000001" hidden="1" customHeight="1">
      <c r="A514" s="261" t="s">
        <v>472</v>
      </c>
      <c r="B514" s="456">
        <f>G507</f>
        <v>0</v>
      </c>
      <c r="C514" s="587" t="s">
        <v>269</v>
      </c>
      <c r="D514" s="586"/>
      <c r="E514" s="669">
        <f>H507</f>
        <v>0</v>
      </c>
      <c r="F514" s="669"/>
      <c r="G514" s="577" t="s">
        <v>270</v>
      </c>
      <c r="H514" s="577"/>
      <c r="I514" s="605" t="str">
        <f>L507</f>
        <v/>
      </c>
      <c r="J514" s="605"/>
      <c r="K514" s="607" t="s">
        <v>271</v>
      </c>
      <c r="L514" s="607"/>
      <c r="M514" s="605" t="str">
        <f>J507</f>
        <v/>
      </c>
      <c r="N514" s="605"/>
      <c r="O514" s="607"/>
      <c r="P514" s="577" t="s">
        <v>244</v>
      </c>
      <c r="Q514" s="577"/>
      <c r="R514" s="606">
        <f>SUM(O506:U506)</f>
        <v>0</v>
      </c>
      <c r="S514" s="606"/>
      <c r="T514" s="601" t="str">
        <f>IF(ISERROR(R514/R516),"",R514/R516)</f>
        <v/>
      </c>
      <c r="U514" s="601"/>
      <c r="V514" s="577" t="s">
        <v>272</v>
      </c>
      <c r="W514" s="577"/>
      <c r="X514" s="604">
        <f>SUM(O376,O433,O468,O484,O495,O511)</f>
        <v>0</v>
      </c>
      <c r="Y514" s="604"/>
      <c r="Z514" s="601" t="str">
        <f>IF(ISERROR(X514/X516),"",X514/X516)</f>
        <v/>
      </c>
      <c r="AA514" s="601"/>
    </row>
    <row r="515" spans="1:27" ht="20.100000000000001" hidden="1" customHeight="1">
      <c r="A515" s="262" t="s">
        <v>473</v>
      </c>
      <c r="B515" s="456">
        <f>I507+C513</f>
        <v>1</v>
      </c>
      <c r="C515" s="584" t="s">
        <v>251</v>
      </c>
      <c r="D515" s="585"/>
      <c r="E515" s="669">
        <f>K507+I513</f>
        <v>11</v>
      </c>
      <c r="F515" s="669"/>
      <c r="G515" s="577" t="s">
        <v>274</v>
      </c>
      <c r="H515" s="577"/>
      <c r="I515" s="605">
        <f>B515-E515</f>
        <v>-10</v>
      </c>
      <c r="J515" s="605"/>
      <c r="K515" s="607" t="s">
        <v>275</v>
      </c>
      <c r="L515" s="607"/>
      <c r="M515" s="608">
        <f>IF(ISERROR(I515/E515),"",I515/E515)</f>
        <v>-0.90909090909090906</v>
      </c>
      <c r="N515" s="608"/>
      <c r="O515" s="607"/>
      <c r="P515" s="577" t="s">
        <v>245</v>
      </c>
      <c r="Q515" s="577"/>
      <c r="R515" s="606"/>
      <c r="S515" s="606"/>
      <c r="T515" s="601" t="str">
        <f>IF(ISERROR(R515/R516),"",R515/R516)</f>
        <v/>
      </c>
      <c r="U515" s="601"/>
      <c r="V515" s="577" t="s">
        <v>264</v>
      </c>
      <c r="W515" s="577"/>
      <c r="X515" s="604">
        <f>SUM(O377,O434,O469,O489,O496,O512)</f>
        <v>0</v>
      </c>
      <c r="Y515" s="604"/>
      <c r="Z515" s="601" t="str">
        <f>IF(ISERROR(X515/X516),"",X515/X516)</f>
        <v/>
      </c>
      <c r="AA515" s="601"/>
    </row>
    <row r="516" spans="1:27" ht="20.100000000000001" hidden="1" customHeight="1">
      <c r="A516" s="262" t="s">
        <v>474</v>
      </c>
      <c r="B516" s="456">
        <f>N507</f>
        <v>0</v>
      </c>
      <c r="C516" s="584" t="s">
        <v>277</v>
      </c>
      <c r="D516" s="585"/>
      <c r="E516" s="669">
        <f>IF(ISERROR(B516/B515),"",B516/B515)</f>
        <v>0</v>
      </c>
      <c r="F516" s="669"/>
      <c r="G516" s="577" t="s">
        <v>278</v>
      </c>
      <c r="H516" s="577"/>
      <c r="I516" s="607">
        <f>V507</f>
        <v>0</v>
      </c>
      <c r="J516" s="607"/>
      <c r="K516" s="607" t="s">
        <v>279</v>
      </c>
      <c r="L516" s="607"/>
      <c r="M516" s="608" t="str">
        <f t="array" ref="M516">IF(ISERROR(I516/B514),"",I516/B514)</f>
        <v/>
      </c>
      <c r="N516" s="608"/>
      <c r="O516" s="607"/>
      <c r="P516" s="577" t="s">
        <v>266</v>
      </c>
      <c r="Q516" s="577"/>
      <c r="R516" s="606">
        <f>SUM(R509:S515)</f>
        <v>0</v>
      </c>
      <c r="S516" s="606"/>
      <c r="T516" s="601"/>
      <c r="U516" s="601"/>
      <c r="V516" s="577" t="s">
        <v>266</v>
      </c>
      <c r="W516" s="577"/>
      <c r="X516" s="604">
        <f>SUM(X509:Y515)</f>
        <v>0</v>
      </c>
      <c r="Y516" s="604"/>
      <c r="Z516" s="601"/>
      <c r="AA516" s="60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03" t="str">
        <f>IF(ISERROR(#REF!/#REF!),"",#REF!/#REF!)</f>
        <v/>
      </c>
      <c r="H517" s="603"/>
      <c r="I517" s="603"/>
      <c r="J517" s="124"/>
      <c r="K517" s="151"/>
      <c r="L517" s="121"/>
      <c r="M517" s="121"/>
      <c r="N517" s="603" t="str">
        <f>IF(ISERROR(G517/#REF!),"",G517/#REF!)</f>
        <v/>
      </c>
      <c r="O517" s="603"/>
      <c r="P517" s="603"/>
      <c r="Q517" s="603"/>
      <c r="R517" s="603"/>
      <c r="S517" s="45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90" t="s">
        <v>268</v>
      </c>
      <c r="B519" s="590"/>
      <c r="C519" s="599">
        <f>SUM(B171,B342,B514)</f>
        <v>4827</v>
      </c>
      <c r="D519" s="600"/>
      <c r="E519" s="669" t="s">
        <v>269</v>
      </c>
      <c r="F519" s="669"/>
      <c r="G519" s="602">
        <f>SUM(E171,E342,E514)</f>
        <v>31236.239999999998</v>
      </c>
      <c r="H519" s="602"/>
      <c r="I519" s="577" t="s">
        <v>270</v>
      </c>
      <c r="J519" s="590"/>
      <c r="K519" s="599">
        <f>IF(ISERROR(C519/G520),"",C519/G520)</f>
        <v>13.478936251545651</v>
      </c>
      <c r="L519" s="600"/>
      <c r="M519" s="577" t="s">
        <v>271</v>
      </c>
      <c r="N519" s="577"/>
      <c r="O519" s="578">
        <f t="array" ref="O519">IF(ISERROR(C519/C520),"",C519/C520)</f>
        <v>14.281065088757396</v>
      </c>
      <c r="P519" s="57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7" t="s">
        <v>273</v>
      </c>
      <c r="B520" s="577"/>
      <c r="C520" s="599">
        <f>SUM(B172,B343,B515)</f>
        <v>338</v>
      </c>
      <c r="D520" s="600"/>
      <c r="E520" s="669" t="s">
        <v>251</v>
      </c>
      <c r="F520" s="669"/>
      <c r="G520" s="602">
        <f>SUM(E172,E343,E515)</f>
        <v>358.11431331953071</v>
      </c>
      <c r="H520" s="602"/>
      <c r="I520" s="584" t="s">
        <v>274</v>
      </c>
      <c r="J520" s="585"/>
      <c r="K520" s="587">
        <f>C520-G520</f>
        <v>-20.114313319530709</v>
      </c>
      <c r="L520" s="586"/>
      <c r="M520" s="587" t="s">
        <v>275</v>
      </c>
      <c r="N520" s="586"/>
      <c r="O520" s="591">
        <f>IF(ISERROR(K520/C520),"",K520/C520)</f>
        <v>-5.9509802720505052E-2</v>
      </c>
      <c r="P520" s="59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4" t="s">
        <v>276</v>
      </c>
      <c r="B521" s="585"/>
      <c r="C521" s="599">
        <f>SUM(B173,B344,B516)</f>
        <v>0</v>
      </c>
      <c r="D521" s="600"/>
      <c r="E521" s="667" t="s">
        <v>277</v>
      </c>
      <c r="F521" s="668"/>
      <c r="G521" s="601">
        <f>IF(ISERROR(C521/C520),"",C521/C520)</f>
        <v>0</v>
      </c>
      <c r="H521" s="601"/>
      <c r="I521" s="577" t="s">
        <v>278</v>
      </c>
      <c r="J521" s="590"/>
      <c r="K521" s="602">
        <f>SUM(I173,I344,I516)</f>
        <v>0</v>
      </c>
      <c r="L521" s="602"/>
      <c r="M521" s="590" t="s">
        <v>279</v>
      </c>
      <c r="N521" s="590"/>
      <c r="O521" s="591">
        <f t="array" ref="O521">IF(ISERROR(K521/C519),"",K521/C519)</f>
        <v>0</v>
      </c>
      <c r="P521" s="59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5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4" t="s">
        <v>298</v>
      </c>
      <c r="B523" s="585"/>
      <c r="C523" s="584" t="s">
        <v>299</v>
      </c>
      <c r="D523" s="585"/>
      <c r="E523" s="667" t="s">
        <v>256</v>
      </c>
      <c r="F523" s="668"/>
      <c r="G523" s="593" t="s">
        <v>254</v>
      </c>
      <c r="H523" s="594"/>
      <c r="I523" s="584" t="s">
        <v>255</v>
      </c>
      <c r="J523" s="586"/>
      <c r="K523" s="584" t="s">
        <v>300</v>
      </c>
      <c r="L523" s="585"/>
      <c r="M523" s="584" t="s">
        <v>256</v>
      </c>
      <c r="N523" s="585"/>
      <c r="O523" s="577" t="s">
        <v>257</v>
      </c>
      <c r="P523" s="577"/>
      <c r="Q523" s="584" t="s">
        <v>300</v>
      </c>
      <c r="R523" s="585"/>
      <c r="S523" s="584" t="s">
        <v>256</v>
      </c>
      <c r="T523" s="58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89" t="s">
        <v>201</v>
      </c>
      <c r="B524" s="585"/>
      <c r="C524" s="584">
        <f>SUM(G28,G199,G370)</f>
        <v>1178</v>
      </c>
      <c r="D524" s="585"/>
      <c r="E524" s="667">
        <f>IF(ISERROR(C524/C530),"",C524/C530)</f>
        <v>0.24404391961881086</v>
      </c>
      <c r="F524" s="668"/>
      <c r="G524" s="595"/>
      <c r="H524" s="596"/>
      <c r="I524" s="582" t="s">
        <v>301</v>
      </c>
      <c r="J524" s="588"/>
      <c r="K524" s="587">
        <f t="shared" ref="K524:K529" si="130">SUM(R166,U337,U509)</f>
        <v>0</v>
      </c>
      <c r="L524" s="586"/>
      <c r="M524" s="580" t="str">
        <f t="array" ref="M524">IF(ISERROR(K524/K530),"",K524/K530)</f>
        <v/>
      </c>
      <c r="N524" s="581"/>
      <c r="O524" s="577" t="s">
        <v>259</v>
      </c>
      <c r="P524" s="577"/>
      <c r="Q524" s="578">
        <f t="shared" ref="Q524:Q529" si="131">SUM(X166,AA337,AA509)</f>
        <v>0</v>
      </c>
      <c r="R524" s="579"/>
      <c r="S524" s="580" t="str">
        <f t="array" ref="S524">IF(ISERROR(Q524/Q530),"",Q524/Q530)</f>
        <v/>
      </c>
      <c r="T524" s="58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89" t="s">
        <v>216</v>
      </c>
      <c r="B525" s="585"/>
      <c r="C525" s="584">
        <f>SUM(G86,G257,G428)</f>
        <v>685</v>
      </c>
      <c r="D525" s="585"/>
      <c r="E525" s="667">
        <f>IF(ISERROR(C525/C530),"",C525/C530)</f>
        <v>0.1419100890822457</v>
      </c>
      <c r="F525" s="668"/>
      <c r="G525" s="595"/>
      <c r="H525" s="596"/>
      <c r="I525" s="582" t="s">
        <v>302</v>
      </c>
      <c r="J525" s="588"/>
      <c r="K525" s="587">
        <f t="shared" si="130"/>
        <v>0</v>
      </c>
      <c r="L525" s="586"/>
      <c r="M525" s="580" t="str">
        <f>IF(ISERROR(K525/K530),"",K525/K530)</f>
        <v/>
      </c>
      <c r="N525" s="581"/>
      <c r="O525" s="577" t="s">
        <v>261</v>
      </c>
      <c r="P525" s="577"/>
      <c r="Q525" s="578">
        <f t="shared" si="131"/>
        <v>0</v>
      </c>
      <c r="R525" s="579"/>
      <c r="S525" s="580" t="str">
        <f>IF(ISERROR(Q525/Q530),"",Q525/Q530)</f>
        <v/>
      </c>
      <c r="T525" s="58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89" t="s">
        <v>224</v>
      </c>
      <c r="B526" s="585"/>
      <c r="C526" s="584">
        <f>SUM(G121,G292,G463)</f>
        <v>479</v>
      </c>
      <c r="D526" s="585"/>
      <c r="E526" s="667">
        <f>IF(ISERROR(C526/C530),"",C526/C530)</f>
        <v>9.9233478350942608E-2</v>
      </c>
      <c r="F526" s="668"/>
      <c r="G526" s="595"/>
      <c r="H526" s="596"/>
      <c r="I526" s="582" t="s">
        <v>303</v>
      </c>
      <c r="J526" s="588"/>
      <c r="K526" s="587">
        <f t="shared" si="130"/>
        <v>0</v>
      </c>
      <c r="L526" s="586"/>
      <c r="M526" s="580" t="str">
        <f>IF(ISERROR(K526/K530),"",K526/K530)</f>
        <v/>
      </c>
      <c r="N526" s="581"/>
      <c r="O526" s="577" t="s">
        <v>263</v>
      </c>
      <c r="P526" s="577"/>
      <c r="Q526" s="578">
        <f t="shared" si="131"/>
        <v>0</v>
      </c>
      <c r="R526" s="579"/>
      <c r="S526" s="580" t="str">
        <f>IF(ISERROR(Q526/Q530),"",Q526/Q530)</f>
        <v/>
      </c>
      <c r="T526" s="58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89" t="s">
        <v>231</v>
      </c>
      <c r="B527" s="585"/>
      <c r="C527" s="584">
        <f>SUM(G137,G308,G479)</f>
        <v>734</v>
      </c>
      <c r="D527" s="585"/>
      <c r="E527" s="667">
        <f>IF(ISERROR(C527/C530),"",C527/C530)</f>
        <v>0.1520613217319246</v>
      </c>
      <c r="F527" s="668"/>
      <c r="G527" s="595"/>
      <c r="H527" s="596"/>
      <c r="I527" s="582" t="s">
        <v>304</v>
      </c>
      <c r="J527" s="588"/>
      <c r="K527" s="587">
        <f t="shared" si="130"/>
        <v>0</v>
      </c>
      <c r="L527" s="586"/>
      <c r="M527" s="580" t="str">
        <f>IF(ISERROR(K527/K530),"",K527/K530)</f>
        <v/>
      </c>
      <c r="N527" s="581"/>
      <c r="O527" s="577" t="s">
        <v>305</v>
      </c>
      <c r="P527" s="577"/>
      <c r="Q527" s="578">
        <f t="shared" si="131"/>
        <v>0</v>
      </c>
      <c r="R527" s="579"/>
      <c r="S527" s="580" t="str">
        <f>IF(ISERROR(Q527/Q530),"",Q527/Q530)</f>
        <v/>
      </c>
      <c r="T527" s="58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89" t="s">
        <v>234</v>
      </c>
      <c r="B528" s="585"/>
      <c r="C528" s="584">
        <f>SUM(G148,G319,G490)</f>
        <v>0</v>
      </c>
      <c r="D528" s="585"/>
      <c r="E528" s="667">
        <f>IF(ISERROR(C528/C530),"",C528/C530)</f>
        <v>0</v>
      </c>
      <c r="F528" s="668"/>
      <c r="G528" s="595"/>
      <c r="H528" s="596"/>
      <c r="I528" s="582" t="s">
        <v>306</v>
      </c>
      <c r="J528" s="588"/>
      <c r="K528" s="587">
        <f t="shared" si="130"/>
        <v>0</v>
      </c>
      <c r="L528" s="586"/>
      <c r="M528" s="580" t="str">
        <f>IF(ISERROR(K528/K530),"",K528/K530)</f>
        <v/>
      </c>
      <c r="N528" s="581"/>
      <c r="O528" s="577" t="s">
        <v>267</v>
      </c>
      <c r="P528" s="577"/>
      <c r="Q528" s="578">
        <f t="shared" si="131"/>
        <v>0</v>
      </c>
      <c r="R528" s="579"/>
      <c r="S528" s="580" t="str">
        <f>IF(ISERROR(Q528/Q530),"",Q528/Q530)</f>
        <v/>
      </c>
      <c r="T528" s="58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89" t="s">
        <v>244</v>
      </c>
      <c r="B529" s="585"/>
      <c r="C529" s="584">
        <f>SUM(G163,G334,G506)</f>
        <v>1751</v>
      </c>
      <c r="D529" s="585"/>
      <c r="E529" s="667">
        <f>IF(ISERROR(C529/C530),"",C529/C530)</f>
        <v>0.36275119121607624</v>
      </c>
      <c r="F529" s="668"/>
      <c r="G529" s="595"/>
      <c r="H529" s="596"/>
      <c r="I529" s="582" t="s">
        <v>307</v>
      </c>
      <c r="J529" s="588"/>
      <c r="K529" s="587">
        <f t="shared" si="130"/>
        <v>0</v>
      </c>
      <c r="L529" s="586"/>
      <c r="M529" s="580" t="str">
        <f>IF(ISERROR(K529/K530),"",K529/K530)</f>
        <v/>
      </c>
      <c r="N529" s="581"/>
      <c r="O529" s="577" t="s">
        <v>272</v>
      </c>
      <c r="P529" s="577"/>
      <c r="Q529" s="578">
        <f t="shared" si="131"/>
        <v>0</v>
      </c>
      <c r="R529" s="579"/>
      <c r="S529" s="580" t="str">
        <f>IF(ISERROR(Q529/Q530),"",Q529/Q530)</f>
        <v/>
      </c>
      <c r="T529" s="58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4" t="s">
        <v>266</v>
      </c>
      <c r="B530" s="585"/>
      <c r="C530" s="584">
        <f>SUM(C524:C529)</f>
        <v>4827</v>
      </c>
      <c r="D530" s="585"/>
      <c r="E530" s="667">
        <f>SUM(E524:F529)</f>
        <v>1</v>
      </c>
      <c r="F530" s="668"/>
      <c r="G530" s="597"/>
      <c r="H530" s="598"/>
      <c r="I530" s="584" t="s">
        <v>266</v>
      </c>
      <c r="J530" s="586"/>
      <c r="K530" s="587">
        <f>SUM(R173,U344,U516)</f>
        <v>0</v>
      </c>
      <c r="L530" s="586"/>
      <c r="M530" s="580"/>
      <c r="N530" s="581"/>
      <c r="O530" s="577" t="s">
        <v>266</v>
      </c>
      <c r="P530" s="577"/>
      <c r="Q530" s="578">
        <f>SUM(Q524:R529)</f>
        <v>0</v>
      </c>
      <c r="R530" s="579"/>
      <c r="S530" s="580">
        <f>SUM(S524:T529)</f>
        <v>0</v>
      </c>
      <c r="T530" s="58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82" t="s">
        <v>308</v>
      </c>
      <c r="B532" s="583"/>
      <c r="C532" s="460" t="s">
        <v>309</v>
      </c>
      <c r="D532" s="460" t="s">
        <v>310</v>
      </c>
      <c r="E532" s="466" t="s">
        <v>311</v>
      </c>
      <c r="F532" s="466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6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54" t="s">
        <v>322</v>
      </c>
      <c r="Q532" s="128" t="s">
        <v>323</v>
      </c>
      <c r="R532" s="108" t="s">
        <v>324</v>
      </c>
      <c r="S532" s="460" t="s">
        <v>325</v>
      </c>
      <c r="T532" s="46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73" t="s">
        <v>327</v>
      </c>
      <c r="B533" s="574"/>
      <c r="C533" s="466">
        <f>D533+E533+F533-G533-O533-P533</f>
        <v>24</v>
      </c>
      <c r="D533" s="466">
        <v>24</v>
      </c>
      <c r="E533" s="466"/>
      <c r="F533" s="466"/>
      <c r="G533" s="106"/>
      <c r="H533" s="466"/>
      <c r="I533" s="466"/>
      <c r="J533" s="466">
        <f>C533-H533-I533</f>
        <v>24</v>
      </c>
      <c r="K533" s="466"/>
      <c r="L533" s="466"/>
      <c r="M533" s="466"/>
      <c r="N533" s="466"/>
      <c r="O533" s="466"/>
      <c r="P533" s="465"/>
      <c r="Q533" s="466">
        <f>J533-K533-L533</f>
        <v>24</v>
      </c>
      <c r="R533" s="108">
        <f>Q533*11-M533-N533</f>
        <v>264</v>
      </c>
      <c r="S533" s="461">
        <f t="array" ref="S533">IF(ISERROR(Q533/J533),"",Q533/J533)</f>
        <v>1</v>
      </c>
      <c r="T533" s="46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73" t="s">
        <v>328</v>
      </c>
      <c r="B534" s="574"/>
      <c r="C534" s="466">
        <f>D534+E534+F534-G534-O534-P534</f>
        <v>32</v>
      </c>
      <c r="D534" s="109">
        <v>32</v>
      </c>
      <c r="E534" s="109"/>
      <c r="F534" s="109"/>
      <c r="G534" s="106"/>
      <c r="H534" s="466"/>
      <c r="I534" s="466"/>
      <c r="J534" s="466">
        <f>C534-H534-I534</f>
        <v>32</v>
      </c>
      <c r="K534" s="466"/>
      <c r="L534" s="466"/>
      <c r="M534" s="466"/>
      <c r="N534" s="466"/>
      <c r="O534" s="109"/>
      <c r="P534" s="110"/>
      <c r="Q534" s="466">
        <f>J534-K534-L534</f>
        <v>32</v>
      </c>
      <c r="R534" s="108">
        <f>Q534*11-M534-N534</f>
        <v>352</v>
      </c>
      <c r="S534" s="461">
        <f t="array" ref="S534">IF(ISERROR(Q534/J534),"",Q534/J534)</f>
        <v>1</v>
      </c>
      <c r="T534" s="46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73" t="s">
        <v>329</v>
      </c>
      <c r="B535" s="574"/>
      <c r="C535" s="466">
        <f>D535+E535+F535-G535-O535-P535</f>
        <v>8</v>
      </c>
      <c r="D535" s="109">
        <v>8</v>
      </c>
      <c r="E535" s="109"/>
      <c r="F535" s="109"/>
      <c r="G535" s="106"/>
      <c r="H535" s="466"/>
      <c r="I535" s="466"/>
      <c r="J535" s="466">
        <f>C535-H535-I535</f>
        <v>8</v>
      </c>
      <c r="K535" s="466"/>
      <c r="L535" s="466"/>
      <c r="M535" s="466"/>
      <c r="N535" s="466"/>
      <c r="O535" s="109"/>
      <c r="P535" s="110"/>
      <c r="Q535" s="466">
        <f>J535-K535-L535</f>
        <v>8</v>
      </c>
      <c r="R535" s="108">
        <f>Q535*11-M535-N535</f>
        <v>88</v>
      </c>
      <c r="S535" s="461">
        <f t="array" ref="S535">IF(ISERROR(Q535/J535),"",Q535/J535)</f>
        <v>1</v>
      </c>
      <c r="T535" s="46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75" t="s">
        <v>330</v>
      </c>
      <c r="B536" s="576"/>
      <c r="C536" s="111">
        <f>SUM(C533:C535)</f>
        <v>64</v>
      </c>
      <c r="D536" s="111">
        <f t="shared" ref="D536:N536" si="132">SUM(D533:D535)</f>
        <v>64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64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64</v>
      </c>
      <c r="R536" s="113">
        <f>SUM(R533:R535)</f>
        <v>704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G159" sqref="G159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46" t="s">
        <v>413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</row>
    <row r="2" spans="1:27" ht="18.75">
      <c r="A2" s="647"/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48" t="s">
        <v>12</v>
      </c>
      <c r="B4" s="648" t="s">
        <v>25</v>
      </c>
      <c r="C4" s="648" t="s">
        <v>26</v>
      </c>
      <c r="D4" s="648" t="s">
        <v>27</v>
      </c>
      <c r="E4" s="654" t="s">
        <v>28</v>
      </c>
      <c r="F4" s="654" t="s">
        <v>29</v>
      </c>
      <c r="G4" s="644" t="s">
        <v>30</v>
      </c>
      <c r="H4" s="644"/>
      <c r="I4" s="648" t="s">
        <v>31</v>
      </c>
      <c r="J4" s="659" t="s">
        <v>32</v>
      </c>
      <c r="K4" s="662" t="s">
        <v>33</v>
      </c>
      <c r="L4" s="648" t="s">
        <v>34</v>
      </c>
      <c r="M4" s="665" t="s">
        <v>35</v>
      </c>
      <c r="N4" s="645" t="s">
        <v>36</v>
      </c>
      <c r="O4" s="644" t="s">
        <v>37</v>
      </c>
      <c r="P4" s="644"/>
      <c r="Q4" s="644"/>
      <c r="R4" s="644"/>
      <c r="S4" s="644"/>
      <c r="T4" s="644"/>
      <c r="U4" s="644"/>
      <c r="V4" s="644" t="s">
        <v>38</v>
      </c>
      <c r="W4" s="645" t="s">
        <v>39</v>
      </c>
      <c r="X4" s="644" t="s">
        <v>40</v>
      </c>
      <c r="Y4" s="644"/>
      <c r="Z4" s="644"/>
      <c r="AA4" s="644"/>
    </row>
    <row r="5" spans="1:27" s="104" customFormat="1" ht="15" customHeight="1">
      <c r="A5" s="649"/>
      <c r="B5" s="649"/>
      <c r="C5" s="649"/>
      <c r="D5" s="649"/>
      <c r="E5" s="655"/>
      <c r="F5" s="655"/>
      <c r="G5" s="644"/>
      <c r="H5" s="644"/>
      <c r="I5" s="649"/>
      <c r="J5" s="660"/>
      <c r="K5" s="663"/>
      <c r="L5" s="649"/>
      <c r="M5" s="666"/>
      <c r="N5" s="645"/>
      <c r="O5" s="644" t="s">
        <v>41</v>
      </c>
      <c r="P5" s="644" t="s">
        <v>42</v>
      </c>
      <c r="Q5" s="644" t="s">
        <v>43</v>
      </c>
      <c r="R5" s="657" t="s">
        <v>44</v>
      </c>
      <c r="S5" s="658" t="s">
        <v>45</v>
      </c>
      <c r="T5" s="644" t="s">
        <v>46</v>
      </c>
      <c r="U5" s="644" t="s">
        <v>47</v>
      </c>
      <c r="V5" s="644"/>
      <c r="W5" s="645"/>
      <c r="X5" s="644" t="s">
        <v>13</v>
      </c>
      <c r="Y5" s="644" t="s">
        <v>48</v>
      </c>
      <c r="Z5" s="644" t="s">
        <v>49</v>
      </c>
      <c r="AA5" s="644" t="s">
        <v>47</v>
      </c>
    </row>
    <row r="6" spans="1:27" s="104" customFormat="1" ht="27.75" customHeight="1">
      <c r="A6" s="650"/>
      <c r="B6" s="650"/>
      <c r="C6" s="650"/>
      <c r="D6" s="650"/>
      <c r="E6" s="656"/>
      <c r="F6" s="656"/>
      <c r="G6" s="304" t="s">
        <v>50</v>
      </c>
      <c r="H6" s="464" t="s">
        <v>51</v>
      </c>
      <c r="I6" s="650"/>
      <c r="J6" s="661"/>
      <c r="K6" s="664"/>
      <c r="L6" s="650"/>
      <c r="M6" s="666"/>
      <c r="N6" s="645"/>
      <c r="O6" s="644"/>
      <c r="P6" s="644"/>
      <c r="Q6" s="644"/>
      <c r="R6" s="657"/>
      <c r="S6" s="658"/>
      <c r="T6" s="644"/>
      <c r="U6" s="644"/>
      <c r="V6" s="644"/>
      <c r="W6" s="645"/>
      <c r="X6" s="644"/>
      <c r="Y6" s="644"/>
      <c r="Z6" s="644"/>
      <c r="AA6" s="644"/>
    </row>
    <row r="7" spans="1:27" ht="20.100000000000001" hidden="1" customHeight="1">
      <c r="A7" s="253">
        <v>30100030</v>
      </c>
      <c r="B7" s="453" t="s">
        <v>178</v>
      </c>
      <c r="C7" s="125" t="s">
        <v>179</v>
      </c>
      <c r="D7" s="465">
        <v>5.03</v>
      </c>
      <c r="E7" s="465"/>
      <c r="F7" s="465"/>
      <c r="G7" s="127"/>
      <c r="H7" s="45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62"/>
      <c r="P7" s="462"/>
      <c r="Q7" s="462"/>
      <c r="R7" s="462"/>
      <c r="S7" s="462"/>
      <c r="T7" s="462"/>
      <c r="U7" s="46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65">
        <v>5.03</v>
      </c>
      <c r="E8" s="465"/>
      <c r="F8" s="465"/>
      <c r="G8" s="127"/>
      <c r="H8" s="45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62"/>
      <c r="Q8" s="462"/>
      <c r="R8" s="462"/>
      <c r="S8" s="462"/>
      <c r="T8" s="462"/>
      <c r="U8" s="46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65">
        <v>5.03</v>
      </c>
      <c r="E9" s="465"/>
      <c r="F9" s="465"/>
      <c r="G9" s="127"/>
      <c r="H9" s="45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62"/>
      <c r="P9" s="462"/>
      <c r="Q9" s="462"/>
      <c r="R9" s="462"/>
      <c r="S9" s="462"/>
      <c r="T9" s="462"/>
      <c r="U9" s="46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65">
        <v>5.03</v>
      </c>
      <c r="E10" s="465"/>
      <c r="F10" s="465"/>
      <c r="G10" s="127"/>
      <c r="H10" s="454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62"/>
      <c r="P10" s="462"/>
      <c r="Q10" s="462"/>
      <c r="R10" s="462"/>
      <c r="S10" s="462"/>
      <c r="T10" s="462"/>
      <c r="U10" s="462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65">
        <v>5.03</v>
      </c>
      <c r="E11" s="465"/>
      <c r="F11" s="465">
        <v>20170409</v>
      </c>
      <c r="G11" s="127">
        <f>108*6+78</f>
        <v>726</v>
      </c>
      <c r="H11" s="454">
        <f t="shared" si="0"/>
        <v>3651.78</v>
      </c>
      <c r="I11" s="128">
        <f>10*4</f>
        <v>40</v>
      </c>
      <c r="J11" s="128">
        <f t="array" ref="J11">IF(ISERROR(G11/I11),"",G11/I11)</f>
        <v>18.149999999999999</v>
      </c>
      <c r="K11" s="130">
        <f t="array" ref="K11">IF(ISERROR(G11/L11),"",G11/L11)</f>
        <v>36.299999999999997</v>
      </c>
      <c r="L11" s="128">
        <v>20</v>
      </c>
      <c r="M11" s="108">
        <f t="shared" si="1"/>
        <v>3.7000000000000028</v>
      </c>
      <c r="N11" s="128">
        <f t="shared" si="4"/>
        <v>0</v>
      </c>
      <c r="O11" s="462"/>
      <c r="P11" s="462"/>
      <c r="Q11" s="462"/>
      <c r="R11" s="462"/>
      <c r="S11" s="462"/>
      <c r="T11" s="462"/>
      <c r="U11" s="462"/>
      <c r="V11" s="131">
        <f t="shared" si="2"/>
        <v>0</v>
      </c>
      <c r="W11" s="455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65">
        <v>5.04</v>
      </c>
      <c r="E12" s="465"/>
      <c r="F12" s="366"/>
      <c r="G12" s="134"/>
      <c r="H12" s="45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62"/>
      <c r="P12" s="462"/>
      <c r="Q12" s="462"/>
      <c r="R12" s="462"/>
      <c r="S12" s="462"/>
      <c r="T12" s="462"/>
      <c r="U12" s="46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65">
        <v>5.03</v>
      </c>
      <c r="E13" s="465"/>
      <c r="F13" s="465"/>
      <c r="G13" s="127"/>
      <c r="H13" s="45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62"/>
      <c r="P13" s="462"/>
      <c r="Q13" s="462"/>
      <c r="R13" s="462"/>
      <c r="S13" s="462"/>
      <c r="T13" s="462"/>
      <c r="U13" s="46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65">
        <v>5.03</v>
      </c>
      <c r="E14" s="465"/>
      <c r="F14" s="465"/>
      <c r="G14" s="127"/>
      <c r="H14" s="45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62"/>
      <c r="P14" s="462"/>
      <c r="Q14" s="462"/>
      <c r="R14" s="462"/>
      <c r="S14" s="462"/>
      <c r="T14" s="462"/>
      <c r="U14" s="46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65">
        <v>5.04</v>
      </c>
      <c r="E15" s="465"/>
      <c r="F15" s="367"/>
      <c r="G15" s="127"/>
      <c r="H15" s="454">
        <f t="shared" si="0"/>
        <v>0</v>
      </c>
      <c r="I15" s="45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62"/>
      <c r="P15" s="462"/>
      <c r="Q15" s="462"/>
      <c r="R15" s="462"/>
      <c r="S15" s="462"/>
      <c r="T15" s="462"/>
      <c r="U15" s="46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65">
        <v>5.04</v>
      </c>
      <c r="E16" s="465"/>
      <c r="F16" s="367"/>
      <c r="G16" s="127"/>
      <c r="H16" s="454">
        <f t="shared" si="0"/>
        <v>0</v>
      </c>
      <c r="I16" s="45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62"/>
      <c r="P16" s="462"/>
      <c r="Q16" s="462"/>
      <c r="R16" s="462"/>
      <c r="S16" s="462"/>
      <c r="T16" s="462"/>
      <c r="U16" s="46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65">
        <v>5.03</v>
      </c>
      <c r="E17" s="465"/>
      <c r="F17" s="465"/>
      <c r="G17" s="127"/>
      <c r="H17" s="45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62"/>
      <c r="P17" s="462"/>
      <c r="Q17" s="462"/>
      <c r="R17" s="462"/>
      <c r="S17" s="462"/>
      <c r="T17" s="462"/>
      <c r="U17" s="46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65">
        <v>5.03</v>
      </c>
      <c r="E18" s="465"/>
      <c r="F18" s="465"/>
      <c r="G18" s="127"/>
      <c r="H18" s="45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62"/>
      <c r="P18" s="462"/>
      <c r="Q18" s="462"/>
      <c r="R18" s="462"/>
      <c r="S18" s="462"/>
      <c r="T18" s="462"/>
      <c r="U18" s="462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65">
        <v>5.0599999999999996</v>
      </c>
      <c r="E19" s="465"/>
      <c r="F19" s="465"/>
      <c r="G19" s="127"/>
      <c r="H19" s="454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62"/>
      <c r="P19" s="462"/>
      <c r="Q19" s="462"/>
      <c r="R19" s="462"/>
      <c r="S19" s="462"/>
      <c r="T19" s="462"/>
      <c r="U19" s="462"/>
      <c r="V19" s="131">
        <f>SUM(X19:AA19)</f>
        <v>0</v>
      </c>
      <c r="W19" s="45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65">
        <v>5.09</v>
      </c>
      <c r="E20" s="465"/>
      <c r="F20" s="465"/>
      <c r="G20" s="127"/>
      <c r="H20" s="45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62"/>
      <c r="P20" s="462"/>
      <c r="Q20" s="462"/>
      <c r="R20" s="462"/>
      <c r="S20" s="462"/>
      <c r="T20" s="462"/>
      <c r="U20" s="46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65">
        <v>5.09</v>
      </c>
      <c r="E21" s="465"/>
      <c r="F21" s="465"/>
      <c r="G21" s="127"/>
      <c r="H21" s="45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62"/>
      <c r="P21" s="462"/>
      <c r="Q21" s="462"/>
      <c r="R21" s="462"/>
      <c r="S21" s="462"/>
      <c r="T21" s="462"/>
      <c r="U21" s="46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60" t="s">
        <v>190</v>
      </c>
      <c r="D22" s="465">
        <v>4.8</v>
      </c>
      <c r="E22" s="465"/>
      <c r="F22" s="465"/>
      <c r="G22" s="127"/>
      <c r="H22" s="45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62"/>
      <c r="P22" s="462"/>
      <c r="Q22" s="462"/>
      <c r="R22" s="462"/>
      <c r="S22" s="462"/>
      <c r="T22" s="462"/>
      <c r="U22" s="46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60" t="s">
        <v>187</v>
      </c>
      <c r="D23" s="465">
        <v>4.8</v>
      </c>
      <c r="E23" s="465"/>
      <c r="F23" s="465"/>
      <c r="G23" s="127"/>
      <c r="H23" s="45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62"/>
      <c r="P23" s="462"/>
      <c r="Q23" s="462"/>
      <c r="R23" s="462"/>
      <c r="S23" s="462"/>
      <c r="T23" s="462"/>
      <c r="U23" s="46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60" t="s">
        <v>179</v>
      </c>
      <c r="D24" s="465">
        <v>4.8</v>
      </c>
      <c r="E24" s="465"/>
      <c r="F24" s="465"/>
      <c r="G24" s="127"/>
      <c r="H24" s="45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62"/>
      <c r="P24" s="462"/>
      <c r="Q24" s="462"/>
      <c r="R24" s="462"/>
      <c r="S24" s="462"/>
      <c r="T24" s="462"/>
      <c r="U24" s="46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60" t="s">
        <v>199</v>
      </c>
      <c r="D25" s="465">
        <v>4.8</v>
      </c>
      <c r="E25" s="465"/>
      <c r="F25" s="465"/>
      <c r="G25" s="127"/>
      <c r="H25" s="45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62"/>
      <c r="P25" s="462"/>
      <c r="Q25" s="462"/>
      <c r="R25" s="462"/>
      <c r="S25" s="462"/>
      <c r="T25" s="462"/>
      <c r="U25" s="46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65">
        <v>4.99</v>
      </c>
      <c r="E26" s="465"/>
      <c r="F26" s="465"/>
      <c r="G26" s="127"/>
      <c r="H26" s="45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62"/>
      <c r="P26" s="462"/>
      <c r="Q26" s="462"/>
      <c r="R26" s="462"/>
      <c r="S26" s="462"/>
      <c r="T26" s="462"/>
      <c r="U26" s="46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65">
        <v>4.99</v>
      </c>
      <c r="E27" s="465"/>
      <c r="F27" s="465"/>
      <c r="G27" s="127"/>
      <c r="H27" s="45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62"/>
      <c r="P27" s="462"/>
      <c r="Q27" s="462"/>
      <c r="R27" s="462"/>
      <c r="S27" s="462"/>
      <c r="T27" s="462"/>
      <c r="U27" s="46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11" t="s">
        <v>201</v>
      </c>
      <c r="B28" s="612"/>
      <c r="C28" s="463" t="s">
        <v>202</v>
      </c>
      <c r="D28" s="138"/>
      <c r="E28" s="138"/>
      <c r="F28" s="138"/>
      <c r="G28" s="139">
        <f>SUM(G7:G27)</f>
        <v>726</v>
      </c>
      <c r="H28" s="140">
        <f>SUM(H7:H27)</f>
        <v>3651.78</v>
      </c>
      <c r="I28" s="140">
        <f>SUM(I7:I27)</f>
        <v>40</v>
      </c>
      <c r="J28" s="129">
        <f t="array" ref="J28">IF(ISERROR(G28/I28),"",G28/I28)</f>
        <v>18.149999999999999</v>
      </c>
      <c r="K28" s="140">
        <f>SUM(K7:K27)</f>
        <v>36.299999999999997</v>
      </c>
      <c r="L28" s="141"/>
      <c r="M28" s="140">
        <f t="shared" ref="M28:V28" si="5">SUM(M7:M27)</f>
        <v>3.7000000000000028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53" t="s">
        <v>206</v>
      </c>
      <c r="C29" s="125" t="s">
        <v>199</v>
      </c>
      <c r="D29" s="465">
        <v>5.03</v>
      </c>
      <c r="E29" s="465"/>
      <c r="F29" s="465"/>
      <c r="G29" s="127"/>
      <c r="H29" s="45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58"/>
      <c r="P29" s="458"/>
      <c r="Q29" s="458"/>
      <c r="R29" s="458"/>
      <c r="S29" s="458"/>
      <c r="T29" s="458"/>
      <c r="U29" s="4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53" t="s">
        <v>425</v>
      </c>
      <c r="C30" s="177" t="s">
        <v>427</v>
      </c>
      <c r="D30" s="465">
        <v>5.03</v>
      </c>
      <c r="E30" s="465"/>
      <c r="F30" s="465"/>
      <c r="G30" s="127"/>
      <c r="H30" s="45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58"/>
      <c r="P30" s="458"/>
      <c r="Q30" s="458"/>
      <c r="R30" s="458"/>
      <c r="S30" s="458"/>
      <c r="T30" s="458"/>
      <c r="U30" s="4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53" t="s">
        <v>206</v>
      </c>
      <c r="C31" s="125" t="s">
        <v>186</v>
      </c>
      <c r="D31" s="465">
        <v>5.03</v>
      </c>
      <c r="E31" s="465"/>
      <c r="F31" s="465"/>
      <c r="G31" s="127"/>
      <c r="H31" s="454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58"/>
      <c r="P31" s="458"/>
      <c r="Q31" s="458"/>
      <c r="R31" s="458"/>
      <c r="S31" s="458"/>
      <c r="T31" s="458"/>
      <c r="U31" s="4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s="305" customFormat="1" ht="20.100000000000001" customHeight="1">
      <c r="A32" s="254">
        <v>30100014</v>
      </c>
      <c r="B32" s="453" t="s">
        <v>206</v>
      </c>
      <c r="C32" s="125" t="s">
        <v>203</v>
      </c>
      <c r="D32" s="465">
        <v>5.03</v>
      </c>
      <c r="E32" s="465"/>
      <c r="F32" s="465">
        <v>20170409</v>
      </c>
      <c r="G32" s="127">
        <f>108*12+14</f>
        <v>1310</v>
      </c>
      <c r="H32" s="454">
        <f t="shared" si="7"/>
        <v>6589.3</v>
      </c>
      <c r="I32" s="128">
        <f>8*2</f>
        <v>16</v>
      </c>
      <c r="J32" s="128">
        <f t="array" ref="J32">IF(ISERROR(G32/I32),"",G32/I32)</f>
        <v>81.875</v>
      </c>
      <c r="K32" s="130">
        <f t="array" ref="K32">IF(ISERROR(G32/L32),"",G32/L32)</f>
        <v>25.192307692307693</v>
      </c>
      <c r="L32" s="128">
        <v>52</v>
      </c>
      <c r="M32" s="108">
        <f>IF(ISERROR(I32-K32),"",I32-K32)</f>
        <v>-9.1923076923076934</v>
      </c>
      <c r="N32" s="128">
        <f>SUM(O32:U32)</f>
        <v>0</v>
      </c>
      <c r="O32" s="458"/>
      <c r="P32" s="458"/>
      <c r="Q32" s="458"/>
      <c r="R32" s="458"/>
      <c r="S32" s="458"/>
      <c r="T32" s="458"/>
      <c r="U32" s="458"/>
      <c r="V32" s="131">
        <f>SUM(X32:AA32)</f>
        <v>0</v>
      </c>
      <c r="W32" s="455">
        <f t="shared" si="8"/>
        <v>0</v>
      </c>
      <c r="X32" s="131"/>
      <c r="Y32" s="131"/>
      <c r="Z32" s="131"/>
      <c r="AA32" s="131"/>
    </row>
    <row r="33" spans="1:27" s="305" customFormat="1" ht="20.100000000000001" customHeight="1">
      <c r="A33" s="254">
        <v>30100013</v>
      </c>
      <c r="B33" s="453" t="s">
        <v>206</v>
      </c>
      <c r="C33" s="125" t="s">
        <v>207</v>
      </c>
      <c r="D33" s="465">
        <v>5.03</v>
      </c>
      <c r="E33" s="465"/>
      <c r="F33" s="465">
        <v>20170409</v>
      </c>
      <c r="G33" s="127">
        <f>108+68</f>
        <v>176</v>
      </c>
      <c r="H33" s="454">
        <f t="shared" si="7"/>
        <v>885.28000000000009</v>
      </c>
      <c r="I33" s="128">
        <f>2*2</f>
        <v>4</v>
      </c>
      <c r="J33" s="128">
        <f t="array" ref="J33">IF(ISERROR(G33/I33),"",G33/I33)</f>
        <v>44</v>
      </c>
      <c r="K33" s="130">
        <f t="array" ref="K33">IF(ISERROR(G33/L33),"",G33/L33)</f>
        <v>3.3846153846153846</v>
      </c>
      <c r="L33" s="128">
        <v>52</v>
      </c>
      <c r="M33" s="108">
        <f>IF(ISERROR(I33-K33),"",I33-K33)</f>
        <v>0.61538461538461542</v>
      </c>
      <c r="N33" s="128">
        <f>SUM(O33:U33)</f>
        <v>0</v>
      </c>
      <c r="O33" s="458"/>
      <c r="P33" s="458"/>
      <c r="Q33" s="458"/>
      <c r="R33" s="458"/>
      <c r="S33" s="458"/>
      <c r="T33" s="458"/>
      <c r="U33" s="458"/>
      <c r="V33" s="131">
        <f>SUM(X33:AA33)</f>
        <v>0</v>
      </c>
      <c r="W33" s="455">
        <f t="shared" si="8"/>
        <v>0</v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53" t="s">
        <v>414</v>
      </c>
      <c r="C34" s="177" t="s">
        <v>415</v>
      </c>
      <c r="D34" s="465">
        <v>5.03</v>
      </c>
      <c r="E34" s="465"/>
      <c r="F34" s="465"/>
      <c r="G34" s="127"/>
      <c r="H34" s="454">
        <f t="shared" si="7"/>
        <v>0</v>
      </c>
      <c r="I34" s="128"/>
      <c r="J34" s="129"/>
      <c r="K34" s="130"/>
      <c r="L34" s="128">
        <v>52</v>
      </c>
      <c r="M34" s="108"/>
      <c r="N34" s="129"/>
      <c r="O34" s="458"/>
      <c r="P34" s="458"/>
      <c r="Q34" s="458"/>
      <c r="R34" s="458"/>
      <c r="S34" s="458"/>
      <c r="T34" s="458"/>
      <c r="U34" s="4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53" t="s">
        <v>414</v>
      </c>
      <c r="C35" s="177" t="s">
        <v>416</v>
      </c>
      <c r="D35" s="465">
        <v>5.03</v>
      </c>
      <c r="E35" s="465"/>
      <c r="F35" s="465"/>
      <c r="G35" s="127"/>
      <c r="H35" s="454">
        <f t="shared" si="7"/>
        <v>0</v>
      </c>
      <c r="I35" s="128"/>
      <c r="J35" s="129"/>
      <c r="K35" s="130"/>
      <c r="L35" s="128">
        <v>52</v>
      </c>
      <c r="M35" s="108"/>
      <c r="N35" s="129"/>
      <c r="O35" s="458"/>
      <c r="P35" s="458"/>
      <c r="Q35" s="458"/>
      <c r="R35" s="458"/>
      <c r="S35" s="458"/>
      <c r="T35" s="458"/>
      <c r="U35" s="4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53" t="s">
        <v>414</v>
      </c>
      <c r="C36" s="177" t="s">
        <v>61</v>
      </c>
      <c r="D36" s="465">
        <v>5.03</v>
      </c>
      <c r="E36" s="465"/>
      <c r="F36" s="465"/>
      <c r="G36" s="127"/>
      <c r="H36" s="454">
        <f t="shared" si="7"/>
        <v>0</v>
      </c>
      <c r="I36" s="128"/>
      <c r="J36" s="129"/>
      <c r="K36" s="130"/>
      <c r="L36" s="128">
        <v>52</v>
      </c>
      <c r="M36" s="108"/>
      <c r="N36" s="129"/>
      <c r="O36" s="458"/>
      <c r="P36" s="458"/>
      <c r="Q36" s="458"/>
      <c r="R36" s="458"/>
      <c r="S36" s="458"/>
      <c r="T36" s="458"/>
      <c r="U36" s="4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53" t="s">
        <v>208</v>
      </c>
      <c r="C37" s="125" t="s">
        <v>179</v>
      </c>
      <c r="D37" s="465">
        <v>5.08</v>
      </c>
      <c r="E37" s="465"/>
      <c r="F37" s="465"/>
      <c r="G37" s="127"/>
      <c r="H37" s="454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58"/>
      <c r="P37" s="458"/>
      <c r="Q37" s="458"/>
      <c r="R37" s="458"/>
      <c r="S37" s="458"/>
      <c r="T37" s="458"/>
      <c r="U37" s="4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53" t="s">
        <v>208</v>
      </c>
      <c r="C38" s="125" t="s">
        <v>204</v>
      </c>
      <c r="D38" s="465">
        <v>5.08</v>
      </c>
      <c r="E38" s="465"/>
      <c r="F38" s="465"/>
      <c r="G38" s="127"/>
      <c r="H38" s="454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58"/>
      <c r="P38" s="458"/>
      <c r="Q38" s="458"/>
      <c r="R38" s="458"/>
      <c r="S38" s="458"/>
      <c r="T38" s="458"/>
      <c r="U38" s="4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53" t="s">
        <v>208</v>
      </c>
      <c r="C39" s="125" t="s">
        <v>205</v>
      </c>
      <c r="D39" s="465">
        <v>5.08</v>
      </c>
      <c r="E39" s="465"/>
      <c r="F39" s="465"/>
      <c r="G39" s="127"/>
      <c r="H39" s="454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58"/>
      <c r="P39" s="458"/>
      <c r="Q39" s="458"/>
      <c r="R39" s="458"/>
      <c r="S39" s="458"/>
      <c r="T39" s="458"/>
      <c r="U39" s="4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53" t="s">
        <v>208</v>
      </c>
      <c r="C40" s="125" t="s">
        <v>186</v>
      </c>
      <c r="D40" s="465">
        <v>5.08</v>
      </c>
      <c r="E40" s="465"/>
      <c r="F40" s="465"/>
      <c r="G40" s="127"/>
      <c r="H40" s="454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58"/>
      <c r="P40" s="458"/>
      <c r="Q40" s="458"/>
      <c r="R40" s="458"/>
      <c r="S40" s="458"/>
      <c r="T40" s="458"/>
      <c r="U40" s="45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s="305" customFormat="1" ht="20.100000000000001" customHeight="1">
      <c r="A41" s="254">
        <v>30100029</v>
      </c>
      <c r="B41" s="453" t="s">
        <v>208</v>
      </c>
      <c r="C41" s="125" t="s">
        <v>203</v>
      </c>
      <c r="D41" s="465">
        <v>5.08</v>
      </c>
      <c r="E41" s="465"/>
      <c r="F41" s="465">
        <v>20170409</v>
      </c>
      <c r="G41" s="127">
        <f>108*6+40</f>
        <v>688</v>
      </c>
      <c r="H41" s="454">
        <f t="shared" si="7"/>
        <v>3495.04</v>
      </c>
      <c r="I41" s="128">
        <f>10*2</f>
        <v>20</v>
      </c>
      <c r="J41" s="128">
        <f t="array" ref="J41">IF(ISERROR(G41/I41),"",G41/I41)</f>
        <v>34.4</v>
      </c>
      <c r="K41" s="130">
        <f t="array" ref="K41">IF(ISERROR(G41/L41),"",G41/L41)</f>
        <v>32.761904761904759</v>
      </c>
      <c r="L41" s="128">
        <v>21</v>
      </c>
      <c r="M41" s="108">
        <f t="shared" si="9"/>
        <v>-12.761904761904759</v>
      </c>
      <c r="N41" s="128">
        <f t="shared" si="10"/>
        <v>0</v>
      </c>
      <c r="O41" s="458"/>
      <c r="P41" s="458"/>
      <c r="Q41" s="458"/>
      <c r="R41" s="458"/>
      <c r="S41" s="458"/>
      <c r="T41" s="458"/>
      <c r="U41" s="458"/>
      <c r="V41" s="131">
        <f t="shared" si="11"/>
        <v>0</v>
      </c>
      <c r="W41" s="455">
        <f t="shared" si="12"/>
        <v>0</v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53" t="s">
        <v>208</v>
      </c>
      <c r="C42" s="125" t="s">
        <v>199</v>
      </c>
      <c r="D42" s="465">
        <v>5.08</v>
      </c>
      <c r="E42" s="465"/>
      <c r="F42" s="465"/>
      <c r="G42" s="127"/>
      <c r="H42" s="454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62"/>
      <c r="P42" s="462"/>
      <c r="Q42" s="462"/>
      <c r="R42" s="462"/>
      <c r="S42" s="462"/>
      <c r="T42" s="462"/>
      <c r="U42" s="462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53" t="s">
        <v>208</v>
      </c>
      <c r="C43" s="125" t="s">
        <v>187</v>
      </c>
      <c r="D43" s="465">
        <v>5.08</v>
      </c>
      <c r="E43" s="465"/>
      <c r="F43" s="465"/>
      <c r="G43" s="127"/>
      <c r="H43" s="454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58"/>
      <c r="P43" s="458"/>
      <c r="Q43" s="458"/>
      <c r="R43" s="458"/>
      <c r="S43" s="458"/>
      <c r="T43" s="458"/>
      <c r="U43" s="4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53" t="s">
        <v>208</v>
      </c>
      <c r="C44" s="125" t="s">
        <v>207</v>
      </c>
      <c r="D44" s="465">
        <v>5.08</v>
      </c>
      <c r="E44" s="465"/>
      <c r="F44" s="465"/>
      <c r="G44" s="127"/>
      <c r="H44" s="454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62"/>
      <c r="P44" s="462"/>
      <c r="Q44" s="462"/>
      <c r="R44" s="462"/>
      <c r="S44" s="462"/>
      <c r="T44" s="462"/>
      <c r="U44" s="462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53" t="s">
        <v>209</v>
      </c>
      <c r="C45" s="125" t="s">
        <v>194</v>
      </c>
      <c r="D45" s="465">
        <v>5.03</v>
      </c>
      <c r="E45" s="465"/>
      <c r="F45" s="465"/>
      <c r="G45" s="127"/>
      <c r="H45" s="454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58"/>
      <c r="P45" s="458"/>
      <c r="Q45" s="458"/>
      <c r="R45" s="458"/>
      <c r="S45" s="458"/>
      <c r="T45" s="458"/>
      <c r="U45" s="4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53" t="s">
        <v>209</v>
      </c>
      <c r="C46" s="125" t="s">
        <v>179</v>
      </c>
      <c r="D46" s="465">
        <v>5.03</v>
      </c>
      <c r="E46" s="465"/>
      <c r="F46" s="465"/>
      <c r="G46" s="127"/>
      <c r="H46" s="454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58"/>
      <c r="P46" s="458"/>
      <c r="Q46" s="458"/>
      <c r="R46" s="458"/>
      <c r="S46" s="458"/>
      <c r="T46" s="458"/>
      <c r="U46" s="4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53" t="s">
        <v>209</v>
      </c>
      <c r="C47" s="125" t="s">
        <v>195</v>
      </c>
      <c r="D47" s="465">
        <v>5.03</v>
      </c>
      <c r="E47" s="465"/>
      <c r="F47" s="465"/>
      <c r="G47" s="127"/>
      <c r="H47" s="454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58"/>
      <c r="P47" s="458"/>
      <c r="Q47" s="458"/>
      <c r="R47" s="458"/>
      <c r="S47" s="458"/>
      <c r="T47" s="458"/>
      <c r="U47" s="4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53" t="s">
        <v>209</v>
      </c>
      <c r="C48" s="125" t="s">
        <v>204</v>
      </c>
      <c r="D48" s="465">
        <v>5.03</v>
      </c>
      <c r="E48" s="465"/>
      <c r="F48" s="465"/>
      <c r="G48" s="127"/>
      <c r="H48" s="454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58"/>
      <c r="P48" s="458"/>
      <c r="Q48" s="458"/>
      <c r="R48" s="458"/>
      <c r="S48" s="458"/>
      <c r="T48" s="458"/>
      <c r="U48" s="4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53" t="s">
        <v>382</v>
      </c>
      <c r="C49" s="177" t="s">
        <v>383</v>
      </c>
      <c r="D49" s="465">
        <v>5.03</v>
      </c>
      <c r="E49" s="465"/>
      <c r="F49" s="465"/>
      <c r="G49" s="127"/>
      <c r="H49" s="45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58"/>
      <c r="P49" s="458"/>
      <c r="Q49" s="458"/>
      <c r="R49" s="458"/>
      <c r="S49" s="458"/>
      <c r="T49" s="458"/>
      <c r="U49" s="4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53" t="s">
        <v>382</v>
      </c>
      <c r="C50" s="177" t="s">
        <v>384</v>
      </c>
      <c r="D50" s="465">
        <v>5.03</v>
      </c>
      <c r="E50" s="465"/>
      <c r="F50" s="465"/>
      <c r="G50" s="127"/>
      <c r="H50" s="45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58"/>
      <c r="P50" s="458"/>
      <c r="Q50" s="458"/>
      <c r="R50" s="458"/>
      <c r="S50" s="458"/>
      <c r="T50" s="458"/>
      <c r="U50" s="4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53" t="s">
        <v>382</v>
      </c>
      <c r="C51" s="177" t="s">
        <v>389</v>
      </c>
      <c r="D51" s="465">
        <v>5.03</v>
      </c>
      <c r="E51" s="465"/>
      <c r="F51" s="465"/>
      <c r="G51" s="127"/>
      <c r="H51" s="45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58"/>
      <c r="P51" s="458"/>
      <c r="Q51" s="458"/>
      <c r="R51" s="458"/>
      <c r="S51" s="458"/>
      <c r="T51" s="458"/>
      <c r="U51" s="4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53" t="s">
        <v>382</v>
      </c>
      <c r="C52" s="177" t="s">
        <v>391</v>
      </c>
      <c r="D52" s="465">
        <v>5.03</v>
      </c>
      <c r="E52" s="465"/>
      <c r="F52" s="465"/>
      <c r="G52" s="127"/>
      <c r="H52" s="45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58"/>
      <c r="P52" s="458"/>
      <c r="Q52" s="458"/>
      <c r="R52" s="458"/>
      <c r="S52" s="458"/>
      <c r="T52" s="458"/>
      <c r="U52" s="4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53" t="s">
        <v>418</v>
      </c>
      <c r="C53" s="177" t="s">
        <v>364</v>
      </c>
      <c r="D53" s="465">
        <v>5.03</v>
      </c>
      <c r="E53" s="465"/>
      <c r="F53" s="465"/>
      <c r="G53" s="127"/>
      <c r="H53" s="45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58"/>
      <c r="P53" s="458"/>
      <c r="Q53" s="458"/>
      <c r="R53" s="458"/>
      <c r="S53" s="458"/>
      <c r="T53" s="458"/>
      <c r="U53" s="4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53" t="s">
        <v>418</v>
      </c>
      <c r="C54" s="177" t="s">
        <v>365</v>
      </c>
      <c r="D54" s="465">
        <v>5.03</v>
      </c>
      <c r="E54" s="465"/>
      <c r="F54" s="465"/>
      <c r="G54" s="127"/>
      <c r="H54" s="45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58"/>
      <c r="P54" s="458"/>
      <c r="Q54" s="458"/>
      <c r="R54" s="458"/>
      <c r="S54" s="458"/>
      <c r="T54" s="458"/>
      <c r="U54" s="4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53" t="s">
        <v>418</v>
      </c>
      <c r="C55" s="177" t="s">
        <v>366</v>
      </c>
      <c r="D55" s="465">
        <v>5.03</v>
      </c>
      <c r="E55" s="465"/>
      <c r="F55" s="465"/>
      <c r="G55" s="127"/>
      <c r="H55" s="45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58"/>
      <c r="P55" s="458"/>
      <c r="Q55" s="458"/>
      <c r="R55" s="458"/>
      <c r="S55" s="458"/>
      <c r="T55" s="458"/>
      <c r="U55" s="4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53" t="s">
        <v>418</v>
      </c>
      <c r="C56" s="177" t="s">
        <v>367</v>
      </c>
      <c r="D56" s="465">
        <v>5.03</v>
      </c>
      <c r="E56" s="465"/>
      <c r="F56" s="465"/>
      <c r="G56" s="127"/>
      <c r="H56" s="45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58"/>
      <c r="P56" s="458"/>
      <c r="Q56" s="458"/>
      <c r="R56" s="458"/>
      <c r="S56" s="458"/>
      <c r="T56" s="458"/>
      <c r="U56" s="4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65">
        <v>5.03</v>
      </c>
      <c r="E57" s="465"/>
      <c r="F57" s="465"/>
      <c r="G57" s="127"/>
      <c r="H57" s="454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62"/>
      <c r="P57" s="462"/>
      <c r="Q57" s="462"/>
      <c r="R57" s="462"/>
      <c r="S57" s="462"/>
      <c r="T57" s="462"/>
      <c r="U57" s="462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65">
        <v>5.03</v>
      </c>
      <c r="E58" s="465"/>
      <c r="F58" s="465"/>
      <c r="G58" s="127"/>
      <c r="H58" s="45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62"/>
      <c r="P58" s="462"/>
      <c r="Q58" s="462"/>
      <c r="R58" s="462"/>
      <c r="S58" s="462"/>
      <c r="T58" s="462"/>
      <c r="U58" s="46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65">
        <v>5.03</v>
      </c>
      <c r="E59" s="465"/>
      <c r="F59" s="465"/>
      <c r="G59" s="127"/>
      <c r="H59" s="454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62"/>
      <c r="P59" s="462"/>
      <c r="Q59" s="462"/>
      <c r="R59" s="462"/>
      <c r="S59" s="462"/>
      <c r="T59" s="462"/>
      <c r="U59" s="462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65">
        <v>5.03</v>
      </c>
      <c r="E60" s="465"/>
      <c r="F60" s="465"/>
      <c r="G60" s="127"/>
      <c r="H60" s="45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62"/>
      <c r="P60" s="462"/>
      <c r="Q60" s="462"/>
      <c r="R60" s="462"/>
      <c r="S60" s="462"/>
      <c r="T60" s="462"/>
      <c r="U60" s="46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65">
        <v>5.03</v>
      </c>
      <c r="E61" s="465"/>
      <c r="F61" s="465"/>
      <c r="G61" s="127"/>
      <c r="H61" s="45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62"/>
      <c r="P61" s="462"/>
      <c r="Q61" s="462"/>
      <c r="R61" s="462"/>
      <c r="S61" s="462"/>
      <c r="T61" s="462"/>
      <c r="U61" s="46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65">
        <v>5.03</v>
      </c>
      <c r="E62" s="465"/>
      <c r="F62" s="465"/>
      <c r="G62" s="127"/>
      <c r="H62" s="45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62"/>
      <c r="P62" s="462"/>
      <c r="Q62" s="462"/>
      <c r="R62" s="462"/>
      <c r="S62" s="462"/>
      <c r="T62" s="462"/>
      <c r="U62" s="46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65">
        <v>5.03</v>
      </c>
      <c r="E63" s="465"/>
      <c r="F63" s="465"/>
      <c r="G63" s="127"/>
      <c r="H63" s="45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62"/>
      <c r="P63" s="462"/>
      <c r="Q63" s="462"/>
      <c r="R63" s="462"/>
      <c r="S63" s="462"/>
      <c r="T63" s="462"/>
      <c r="U63" s="46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65">
        <v>5.03</v>
      </c>
      <c r="E64" s="465"/>
      <c r="F64" s="465"/>
      <c r="G64" s="127"/>
      <c r="H64" s="45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62"/>
      <c r="P64" s="462"/>
      <c r="Q64" s="462"/>
      <c r="R64" s="462"/>
      <c r="S64" s="462"/>
      <c r="T64" s="462"/>
      <c r="U64" s="46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65">
        <v>5.03</v>
      </c>
      <c r="E65" s="465"/>
      <c r="F65" s="465"/>
      <c r="G65" s="127"/>
      <c r="H65" s="45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62"/>
      <c r="P65" s="462"/>
      <c r="Q65" s="462"/>
      <c r="R65" s="462"/>
      <c r="S65" s="462"/>
      <c r="T65" s="462"/>
      <c r="U65" s="46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65">
        <v>5.03</v>
      </c>
      <c r="E66" s="465"/>
      <c r="F66" s="465"/>
      <c r="G66" s="127"/>
      <c r="H66" s="45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62"/>
      <c r="P66" s="462"/>
      <c r="Q66" s="462"/>
      <c r="R66" s="462"/>
      <c r="S66" s="462"/>
      <c r="T66" s="462"/>
      <c r="U66" s="46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65">
        <v>5.03</v>
      </c>
      <c r="E67" s="465"/>
      <c r="F67" s="465"/>
      <c r="G67" s="127"/>
      <c r="H67" s="45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62"/>
      <c r="P67" s="462"/>
      <c r="Q67" s="462"/>
      <c r="R67" s="462"/>
      <c r="S67" s="462"/>
      <c r="T67" s="462"/>
      <c r="U67" s="46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65">
        <v>5</v>
      </c>
      <c r="E68" s="465"/>
      <c r="F68" s="465"/>
      <c r="G68" s="127"/>
      <c r="H68" s="45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62"/>
      <c r="P68" s="462"/>
      <c r="Q68" s="462"/>
      <c r="R68" s="462"/>
      <c r="S68" s="462"/>
      <c r="T68" s="462"/>
      <c r="U68" s="46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65">
        <v>5.03</v>
      </c>
      <c r="E69" s="465"/>
      <c r="F69" s="465"/>
      <c r="G69" s="127"/>
      <c r="H69" s="45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62"/>
      <c r="P69" s="462"/>
      <c r="Q69" s="462"/>
      <c r="R69" s="462"/>
      <c r="S69" s="462"/>
      <c r="T69" s="462"/>
      <c r="U69" s="46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65">
        <v>5.03</v>
      </c>
      <c r="E70" s="465"/>
      <c r="F70" s="465"/>
      <c r="G70" s="127"/>
      <c r="H70" s="45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62"/>
      <c r="P70" s="462"/>
      <c r="Q70" s="462"/>
      <c r="R70" s="462"/>
      <c r="S70" s="462"/>
      <c r="T70" s="462"/>
      <c r="U70" s="46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65">
        <v>5.03</v>
      </c>
      <c r="E71" s="465"/>
      <c r="F71" s="465"/>
      <c r="G71" s="127"/>
      <c r="H71" s="454">
        <f t="shared" si="7"/>
        <v>0</v>
      </c>
      <c r="I71" s="128"/>
      <c r="J71" s="129"/>
      <c r="K71" s="130"/>
      <c r="L71" s="128"/>
      <c r="M71" s="108"/>
      <c r="N71" s="129"/>
      <c r="O71" s="462"/>
      <c r="P71" s="462"/>
      <c r="Q71" s="462"/>
      <c r="R71" s="462"/>
      <c r="S71" s="462"/>
      <c r="T71" s="462"/>
      <c r="U71" s="46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65">
        <v>5.0599999999999996</v>
      </c>
      <c r="E72" s="465"/>
      <c r="F72" s="465"/>
      <c r="G72" s="127"/>
      <c r="H72" s="45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62"/>
      <c r="P72" s="462"/>
      <c r="Q72" s="462"/>
      <c r="R72" s="462"/>
      <c r="S72" s="462"/>
      <c r="T72" s="462"/>
      <c r="U72" s="46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65">
        <v>5.0599999999999996</v>
      </c>
      <c r="E73" s="465"/>
      <c r="F73" s="465"/>
      <c r="G73" s="127"/>
      <c r="H73" s="45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62"/>
      <c r="P73" s="462"/>
      <c r="Q73" s="462"/>
      <c r="R73" s="462"/>
      <c r="S73" s="462"/>
      <c r="T73" s="462"/>
      <c r="U73" s="46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65">
        <v>5.0599999999999996</v>
      </c>
      <c r="E74" s="465"/>
      <c r="F74" s="465"/>
      <c r="G74" s="127"/>
      <c r="H74" s="45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62"/>
      <c r="P74" s="462"/>
      <c r="Q74" s="462"/>
      <c r="R74" s="462"/>
      <c r="S74" s="462"/>
      <c r="T74" s="462"/>
      <c r="U74" s="46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65">
        <v>5.0599999999999996</v>
      </c>
      <c r="E75" s="465"/>
      <c r="F75" s="465"/>
      <c r="G75" s="127"/>
      <c r="H75" s="45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62"/>
      <c r="P75" s="462"/>
      <c r="Q75" s="462"/>
      <c r="R75" s="462"/>
      <c r="S75" s="462"/>
      <c r="T75" s="462"/>
      <c r="U75" s="46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65">
        <v>5.5</v>
      </c>
      <c r="E76" s="465"/>
      <c r="F76" s="465"/>
      <c r="G76" s="127"/>
      <c r="H76" s="45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62"/>
      <c r="P76" s="462"/>
      <c r="Q76" s="462"/>
      <c r="R76" s="462"/>
      <c r="S76" s="462"/>
      <c r="T76" s="462"/>
      <c r="U76" s="46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65">
        <v>5.5</v>
      </c>
      <c r="E77" s="465"/>
      <c r="F77" s="465"/>
      <c r="G77" s="127"/>
      <c r="H77" s="45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62"/>
      <c r="P77" s="462"/>
      <c r="Q77" s="462"/>
      <c r="R77" s="462"/>
      <c r="S77" s="462"/>
      <c r="T77" s="462"/>
      <c r="U77" s="46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65">
        <v>5.5</v>
      </c>
      <c r="E78" s="465"/>
      <c r="F78" s="465"/>
      <c r="G78" s="127"/>
      <c r="H78" s="45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62"/>
      <c r="P78" s="462"/>
      <c r="Q78" s="462"/>
      <c r="R78" s="462"/>
      <c r="S78" s="462"/>
      <c r="T78" s="462"/>
      <c r="U78" s="46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65">
        <v>5.5</v>
      </c>
      <c r="E79" s="465"/>
      <c r="F79" s="465"/>
      <c r="G79" s="127"/>
      <c r="H79" s="45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62"/>
      <c r="P79" s="462"/>
      <c r="Q79" s="462"/>
      <c r="R79" s="462"/>
      <c r="S79" s="462"/>
      <c r="T79" s="462"/>
      <c r="U79" s="46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65">
        <v>5.03</v>
      </c>
      <c r="E80" s="465"/>
      <c r="F80" s="465"/>
      <c r="G80" s="127"/>
      <c r="H80" s="45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62"/>
      <c r="P80" s="462"/>
      <c r="Q80" s="462"/>
      <c r="R80" s="462"/>
      <c r="S80" s="462"/>
      <c r="T80" s="462"/>
      <c r="U80" s="46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65">
        <v>5.03</v>
      </c>
      <c r="E81" s="465"/>
      <c r="F81" s="465"/>
      <c r="G81" s="127"/>
      <c r="H81" s="45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62"/>
      <c r="P81" s="462"/>
      <c r="Q81" s="462"/>
      <c r="R81" s="462"/>
      <c r="S81" s="462"/>
      <c r="T81" s="462"/>
      <c r="U81" s="46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65">
        <v>5.03</v>
      </c>
      <c r="E82" s="465"/>
      <c r="F82" s="465"/>
      <c r="G82" s="127"/>
      <c r="H82" s="45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62"/>
      <c r="P82" s="462"/>
      <c r="Q82" s="462"/>
      <c r="R82" s="462"/>
      <c r="S82" s="462"/>
      <c r="T82" s="462"/>
      <c r="U82" s="46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65">
        <v>5.03</v>
      </c>
      <c r="E83" s="465"/>
      <c r="F83" s="465"/>
      <c r="G83" s="127"/>
      <c r="H83" s="45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62"/>
      <c r="P83" s="462"/>
      <c r="Q83" s="462"/>
      <c r="R83" s="462"/>
      <c r="S83" s="462"/>
      <c r="T83" s="462"/>
      <c r="U83" s="46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65">
        <v>5.03</v>
      </c>
      <c r="E84" s="465"/>
      <c r="F84" s="465"/>
      <c r="G84" s="127"/>
      <c r="H84" s="45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62"/>
      <c r="P84" s="462"/>
      <c r="Q84" s="462"/>
      <c r="R84" s="462"/>
      <c r="S84" s="462"/>
      <c r="T84" s="462"/>
      <c r="U84" s="46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65">
        <v>5.03</v>
      </c>
      <c r="E85" s="465"/>
      <c r="F85" s="465"/>
      <c r="G85" s="127"/>
      <c r="H85" s="45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62"/>
      <c r="P85" s="462"/>
      <c r="Q85" s="462"/>
      <c r="R85" s="462"/>
      <c r="S85" s="462"/>
      <c r="T85" s="462"/>
      <c r="U85" s="462"/>
      <c r="V85" s="131"/>
      <c r="W85" s="132"/>
      <c r="X85" s="131"/>
      <c r="Y85" s="131"/>
      <c r="Z85" s="131"/>
      <c r="AA85" s="131"/>
    </row>
    <row r="86" spans="1:27" ht="20.100000000000001" customHeight="1">
      <c r="A86" s="619" t="s">
        <v>216</v>
      </c>
      <c r="B86" s="619"/>
      <c r="C86" s="463" t="s">
        <v>202</v>
      </c>
      <c r="D86" s="138"/>
      <c r="E86" s="138"/>
      <c r="F86" s="138"/>
      <c r="G86" s="139">
        <f>SUM(G29:G85)</f>
        <v>2174</v>
      </c>
      <c r="H86" s="140">
        <f>SUM(H29:H85)</f>
        <v>10969.619999999999</v>
      </c>
      <c r="I86" s="140">
        <f>SUM(I29:I85)</f>
        <v>40</v>
      </c>
      <c r="J86" s="129">
        <f t="array" ref="J86">IF(ISERROR(G86/I86),"",G86/I86)</f>
        <v>54.35</v>
      </c>
      <c r="K86" s="140">
        <f>SUM(K29:K85)</f>
        <v>61.338827838827839</v>
      </c>
      <c r="L86" s="141"/>
      <c r="M86" s="144">
        <f t="shared" ref="M86:V86" si="17">SUM(M29:M85)</f>
        <v>-21.338827838827839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53" t="s">
        <v>217</v>
      </c>
      <c r="C87" s="125" t="s">
        <v>179</v>
      </c>
      <c r="D87" s="465">
        <v>5.03</v>
      </c>
      <c r="E87" s="465"/>
      <c r="F87" s="465"/>
      <c r="G87" s="127"/>
      <c r="H87" s="45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62"/>
      <c r="P87" s="462"/>
      <c r="Q87" s="462"/>
      <c r="R87" s="462"/>
      <c r="S87" s="462"/>
      <c r="T87" s="462"/>
      <c r="U87" s="46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53" t="s">
        <v>217</v>
      </c>
      <c r="C88" s="125" t="s">
        <v>186</v>
      </c>
      <c r="D88" s="465">
        <v>5.03</v>
      </c>
      <c r="E88" s="465"/>
      <c r="F88" s="465"/>
      <c r="G88" s="127"/>
      <c r="H88" s="45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62"/>
      <c r="P88" s="462"/>
      <c r="Q88" s="462"/>
      <c r="R88" s="462"/>
      <c r="S88" s="462"/>
      <c r="T88" s="462"/>
      <c r="U88" s="46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53" t="s">
        <v>217</v>
      </c>
      <c r="C89" s="125" t="s">
        <v>204</v>
      </c>
      <c r="D89" s="465">
        <v>5.03</v>
      </c>
      <c r="E89" s="465"/>
      <c r="F89" s="465"/>
      <c r="G89" s="127"/>
      <c r="H89" s="45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62"/>
      <c r="P89" s="462"/>
      <c r="Q89" s="462"/>
      <c r="R89" s="462"/>
      <c r="S89" s="462"/>
      <c r="T89" s="462"/>
      <c r="U89" s="46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65">
        <v>5.03</v>
      </c>
      <c r="E90" s="465"/>
      <c r="F90" s="465"/>
      <c r="G90" s="127"/>
      <c r="H90" s="45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62"/>
      <c r="P90" s="462"/>
      <c r="Q90" s="462"/>
      <c r="R90" s="462"/>
      <c r="S90" s="462"/>
      <c r="T90" s="462"/>
      <c r="U90" s="46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65">
        <v>5.03</v>
      </c>
      <c r="E91" s="465"/>
      <c r="F91" s="465"/>
      <c r="G91" s="127"/>
      <c r="H91" s="45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62"/>
      <c r="P91" s="462"/>
      <c r="Q91" s="462"/>
      <c r="R91" s="462"/>
      <c r="S91" s="462"/>
      <c r="T91" s="462"/>
      <c r="U91" s="46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65">
        <v>5.03</v>
      </c>
      <c r="E92" s="465"/>
      <c r="F92" s="465"/>
      <c r="G92" s="127"/>
      <c r="H92" s="45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62"/>
      <c r="P92" s="462"/>
      <c r="Q92" s="462"/>
      <c r="R92" s="462"/>
      <c r="S92" s="462"/>
      <c r="T92" s="462"/>
      <c r="U92" s="46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65">
        <v>5.03</v>
      </c>
      <c r="E93" s="465"/>
      <c r="F93" s="465"/>
      <c r="G93" s="127"/>
      <c r="H93" s="45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62"/>
      <c r="P93" s="462"/>
      <c r="Q93" s="462"/>
      <c r="R93" s="462"/>
      <c r="S93" s="462"/>
      <c r="T93" s="462"/>
      <c r="U93" s="46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65"/>
      <c r="F94" s="465"/>
      <c r="G94" s="127"/>
      <c r="H94" s="45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62"/>
      <c r="P94" s="462"/>
      <c r="Q94" s="462"/>
      <c r="R94" s="462"/>
      <c r="S94" s="462"/>
      <c r="T94" s="462"/>
      <c r="U94" s="46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65">
        <v>5.03</v>
      </c>
      <c r="E95" s="465"/>
      <c r="F95" s="465"/>
      <c r="G95" s="146"/>
      <c r="H95" s="45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62"/>
      <c r="P95" s="462"/>
      <c r="Q95" s="462"/>
      <c r="R95" s="462"/>
      <c r="S95" s="462"/>
      <c r="T95" s="462"/>
      <c r="U95" s="46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65">
        <v>5.03</v>
      </c>
      <c r="E96" s="465"/>
      <c r="F96" s="465"/>
      <c r="G96" s="127"/>
      <c r="H96" s="45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62"/>
      <c r="P96" s="462"/>
      <c r="Q96" s="462"/>
      <c r="R96" s="462"/>
      <c r="S96" s="462"/>
      <c r="T96" s="462"/>
      <c r="U96" s="46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65">
        <v>5.03</v>
      </c>
      <c r="E97" s="465"/>
      <c r="F97" s="465"/>
      <c r="G97" s="127"/>
      <c r="H97" s="45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62"/>
      <c r="P97" s="462"/>
      <c r="Q97" s="462"/>
      <c r="R97" s="462"/>
      <c r="S97" s="462"/>
      <c r="T97" s="462"/>
      <c r="U97" s="46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65">
        <v>5.03</v>
      </c>
      <c r="E98" s="465"/>
      <c r="F98" s="465"/>
      <c r="G98" s="127"/>
      <c r="H98" s="45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62"/>
      <c r="P98" s="462"/>
      <c r="Q98" s="462"/>
      <c r="R98" s="462"/>
      <c r="S98" s="462"/>
      <c r="T98" s="462"/>
      <c r="U98" s="46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65">
        <v>5.03</v>
      </c>
      <c r="E99" s="465"/>
      <c r="F99" s="465"/>
      <c r="G99" s="127"/>
      <c r="H99" s="45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62"/>
      <c r="P99" s="462"/>
      <c r="Q99" s="462"/>
      <c r="R99" s="462"/>
      <c r="S99" s="462"/>
      <c r="T99" s="462"/>
      <c r="U99" s="46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65">
        <v>5.03</v>
      </c>
      <c r="E100" s="465"/>
      <c r="F100" s="465"/>
      <c r="G100" s="127"/>
      <c r="H100" s="45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62"/>
      <c r="P100" s="462"/>
      <c r="Q100" s="462"/>
      <c r="R100" s="462"/>
      <c r="S100" s="462"/>
      <c r="T100" s="462"/>
      <c r="U100" s="46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65">
        <v>5.03</v>
      </c>
      <c r="E101" s="465"/>
      <c r="F101" s="465"/>
      <c r="G101" s="127"/>
      <c r="H101" s="45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62"/>
      <c r="P101" s="462"/>
      <c r="Q101" s="462"/>
      <c r="R101" s="462"/>
      <c r="S101" s="462"/>
      <c r="T101" s="462"/>
      <c r="U101" s="46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65">
        <v>5.03</v>
      </c>
      <c r="E102" s="465"/>
      <c r="F102" s="465"/>
      <c r="G102" s="127"/>
      <c r="H102" s="45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62"/>
      <c r="P102" s="462"/>
      <c r="Q102" s="462"/>
      <c r="R102" s="462"/>
      <c r="S102" s="462"/>
      <c r="T102" s="462"/>
      <c r="U102" s="46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53" t="s">
        <v>222</v>
      </c>
      <c r="C103" s="125" t="s">
        <v>181</v>
      </c>
      <c r="D103" s="465">
        <v>10.199999999999999</v>
      </c>
      <c r="E103" s="465"/>
      <c r="F103" s="465"/>
      <c r="G103" s="127"/>
      <c r="H103" s="45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62"/>
      <c r="P103" s="462"/>
      <c r="Q103" s="462"/>
      <c r="R103" s="462"/>
      <c r="S103" s="462"/>
      <c r="T103" s="462"/>
      <c r="U103" s="46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53" t="s">
        <v>222</v>
      </c>
      <c r="C104" s="125" t="s">
        <v>179</v>
      </c>
      <c r="D104" s="465">
        <v>10.199999999999999</v>
      </c>
      <c r="E104" s="465"/>
      <c r="F104" s="465"/>
      <c r="G104" s="127"/>
      <c r="H104" s="45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62"/>
      <c r="P104" s="462"/>
      <c r="Q104" s="462"/>
      <c r="R104" s="462"/>
      <c r="S104" s="462"/>
      <c r="T104" s="462"/>
      <c r="U104" s="46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53" t="s">
        <v>222</v>
      </c>
      <c r="C105" s="125" t="s">
        <v>221</v>
      </c>
      <c r="D105" s="465">
        <v>10.199999999999999</v>
      </c>
      <c r="E105" s="465"/>
      <c r="F105" s="465"/>
      <c r="G105" s="127"/>
      <c r="H105" s="45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62"/>
      <c r="P105" s="462"/>
      <c r="Q105" s="462"/>
      <c r="R105" s="462"/>
      <c r="S105" s="462"/>
      <c r="T105" s="462"/>
      <c r="U105" s="46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53" t="s">
        <v>222</v>
      </c>
      <c r="C106" s="125" t="s">
        <v>186</v>
      </c>
      <c r="D106" s="465">
        <v>10.199999999999999</v>
      </c>
      <c r="E106" s="465"/>
      <c r="F106" s="465"/>
      <c r="G106" s="127"/>
      <c r="H106" s="45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62"/>
      <c r="P106" s="462"/>
      <c r="Q106" s="462"/>
      <c r="R106" s="462"/>
      <c r="S106" s="462"/>
      <c r="T106" s="462"/>
      <c r="U106" s="46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53" t="s">
        <v>393</v>
      </c>
      <c r="C107" s="177" t="s">
        <v>395</v>
      </c>
      <c r="D107" s="465">
        <v>5</v>
      </c>
      <c r="E107" s="465"/>
      <c r="F107" s="465"/>
      <c r="G107" s="127"/>
      <c r="H107" s="45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62"/>
      <c r="P107" s="462"/>
      <c r="Q107" s="462"/>
      <c r="R107" s="462"/>
      <c r="S107" s="462"/>
      <c r="T107" s="462"/>
      <c r="U107" s="46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53" t="s">
        <v>393</v>
      </c>
      <c r="C108" s="177" t="s">
        <v>402</v>
      </c>
      <c r="D108" s="465">
        <v>5</v>
      </c>
      <c r="E108" s="465"/>
      <c r="F108" s="465"/>
      <c r="G108" s="127"/>
      <c r="H108" s="454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62"/>
      <c r="P108" s="462"/>
      <c r="Q108" s="462"/>
      <c r="R108" s="462"/>
      <c r="S108" s="462"/>
      <c r="T108" s="462"/>
      <c r="U108" s="462"/>
      <c r="V108" s="131"/>
      <c r="W108" s="132"/>
      <c r="X108" s="131"/>
      <c r="Y108" s="131"/>
      <c r="Z108" s="131"/>
      <c r="AA108" s="131"/>
    </row>
    <row r="109" spans="1:27" s="305" customFormat="1" ht="20.100000000000001" customHeight="1">
      <c r="A109" s="253">
        <v>30400027</v>
      </c>
      <c r="B109" s="453" t="s">
        <v>404</v>
      </c>
      <c r="C109" s="177" t="s">
        <v>405</v>
      </c>
      <c r="D109" s="465">
        <v>5</v>
      </c>
      <c r="E109" s="465"/>
      <c r="F109" s="465">
        <v>20170409</v>
      </c>
      <c r="G109" s="127">
        <f>46+62+27</f>
        <v>135</v>
      </c>
      <c r="H109" s="454">
        <f t="shared" si="19"/>
        <v>675</v>
      </c>
      <c r="I109" s="128">
        <v>30</v>
      </c>
      <c r="J109" s="128"/>
      <c r="K109" s="130">
        <f t="array" ref="K109">IF(ISERROR(G109/L109),"",G109/L109)</f>
        <v>27</v>
      </c>
      <c r="L109" s="128">
        <v>5</v>
      </c>
      <c r="M109" s="108">
        <f t="shared" si="20"/>
        <v>3</v>
      </c>
      <c r="N109" s="128">
        <f t="shared" si="23"/>
        <v>0</v>
      </c>
      <c r="O109" s="462"/>
      <c r="P109" s="462"/>
      <c r="Q109" s="462"/>
      <c r="R109" s="462"/>
      <c r="S109" s="462"/>
      <c r="T109" s="462"/>
      <c r="U109" s="462"/>
      <c r="V109" s="131"/>
      <c r="W109" s="455"/>
      <c r="X109" s="131"/>
      <c r="Y109" s="131"/>
      <c r="Z109" s="131"/>
      <c r="AA109" s="131"/>
    </row>
    <row r="110" spans="1:27" ht="20.100000000000001" hidden="1" customHeight="1">
      <c r="A110" s="253"/>
      <c r="B110" s="453" t="s">
        <v>486</v>
      </c>
      <c r="C110" s="177" t="s">
        <v>372</v>
      </c>
      <c r="D110" s="465">
        <v>5</v>
      </c>
      <c r="E110" s="465"/>
      <c r="F110" s="465"/>
      <c r="G110" s="127"/>
      <c r="H110" s="45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62"/>
      <c r="P110" s="462"/>
      <c r="Q110" s="462"/>
      <c r="R110" s="462"/>
      <c r="S110" s="462"/>
      <c r="T110" s="462"/>
      <c r="U110" s="46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53" t="s">
        <v>343</v>
      </c>
      <c r="C111" s="125" t="s">
        <v>345</v>
      </c>
      <c r="D111" s="465">
        <v>5</v>
      </c>
      <c r="E111" s="465"/>
      <c r="F111" s="465"/>
      <c r="G111" s="127"/>
      <c r="H111" s="45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62"/>
      <c r="P111" s="462"/>
      <c r="Q111" s="462"/>
      <c r="R111" s="462"/>
      <c r="S111" s="462"/>
      <c r="T111" s="462"/>
      <c r="U111" s="46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53" t="s">
        <v>343</v>
      </c>
      <c r="C112" s="125" t="s">
        <v>347</v>
      </c>
      <c r="D112" s="465">
        <v>5</v>
      </c>
      <c r="E112" s="465"/>
      <c r="F112" s="465"/>
      <c r="G112" s="127"/>
      <c r="H112" s="45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62"/>
      <c r="P112" s="462"/>
      <c r="Q112" s="462"/>
      <c r="R112" s="462"/>
      <c r="S112" s="462"/>
      <c r="T112" s="462"/>
      <c r="U112" s="46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65">
        <v>5.0599999999999996</v>
      </c>
      <c r="E113" s="465"/>
      <c r="F113" s="465"/>
      <c r="G113" s="127"/>
      <c r="H113" s="454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62"/>
      <c r="P113" s="462"/>
      <c r="Q113" s="462"/>
      <c r="R113" s="462"/>
      <c r="S113" s="462"/>
      <c r="T113" s="462"/>
      <c r="U113" s="46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65">
        <v>5.0599999999999996</v>
      </c>
      <c r="E114" s="465"/>
      <c r="F114" s="465"/>
      <c r="G114" s="127"/>
      <c r="H114" s="45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62"/>
      <c r="P114" s="462"/>
      <c r="Q114" s="462"/>
      <c r="R114" s="462"/>
      <c r="S114" s="462"/>
      <c r="T114" s="462"/>
      <c r="U114" s="46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85" customFormat="1" ht="20.100000000000001" customHeight="1">
      <c r="A115" s="422">
        <v>30400004</v>
      </c>
      <c r="B115" s="467" t="s">
        <v>419</v>
      </c>
      <c r="C115" s="386" t="s">
        <v>73</v>
      </c>
      <c r="D115" s="376">
        <v>5</v>
      </c>
      <c r="E115" s="376"/>
      <c r="F115" s="376">
        <v>20170402</v>
      </c>
      <c r="G115" s="377">
        <f>18+136</f>
        <v>154</v>
      </c>
      <c r="H115" s="378">
        <f t="shared" si="19"/>
        <v>770</v>
      </c>
      <c r="I115" s="379">
        <v>0.5</v>
      </c>
      <c r="J115" s="379"/>
      <c r="K115" s="380">
        <f t="array" ref="K115">IF(ISERROR(G115/L115),"",G115/L115)</f>
        <v>6.416666666666667</v>
      </c>
      <c r="L115" s="379">
        <v>24</v>
      </c>
      <c r="M115" s="381"/>
      <c r="N115" s="379"/>
      <c r="O115" s="382"/>
      <c r="P115" s="382"/>
      <c r="Q115" s="382"/>
      <c r="R115" s="382"/>
      <c r="S115" s="382"/>
      <c r="T115" s="382"/>
      <c r="U115" s="382"/>
      <c r="V115" s="383"/>
      <c r="W115" s="384"/>
      <c r="X115" s="383"/>
      <c r="Y115" s="383"/>
      <c r="Z115" s="383"/>
      <c r="AA115" s="383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65">
        <v>5</v>
      </c>
      <c r="E116" s="465"/>
      <c r="F116" s="465">
        <v>20170402</v>
      </c>
      <c r="G116" s="127">
        <v>35</v>
      </c>
      <c r="H116" s="454">
        <f t="shared" si="19"/>
        <v>175</v>
      </c>
      <c r="I116" s="128">
        <v>1.5</v>
      </c>
      <c r="J116" s="128"/>
      <c r="K116" s="130">
        <f t="array" ref="K116">IF(ISERROR(G116/L116),"",G116/L116)</f>
        <v>1.4583333333333333</v>
      </c>
      <c r="L116" s="128">
        <v>24</v>
      </c>
      <c r="M116" s="108"/>
      <c r="N116" s="128"/>
      <c r="O116" s="462"/>
      <c r="P116" s="462"/>
      <c r="Q116" s="462"/>
      <c r="R116" s="462"/>
      <c r="S116" s="462"/>
      <c r="T116" s="462"/>
      <c r="U116" s="462"/>
      <c r="V116" s="131"/>
      <c r="W116" s="455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65">
        <v>5</v>
      </c>
      <c r="E117" s="465"/>
      <c r="F117" s="465">
        <v>20170402</v>
      </c>
      <c r="G117" s="127">
        <v>20</v>
      </c>
      <c r="H117" s="454">
        <f t="shared" si="19"/>
        <v>100</v>
      </c>
      <c r="I117" s="128">
        <v>1</v>
      </c>
      <c r="J117" s="128"/>
      <c r="K117" s="130">
        <f t="array" ref="K117">IF(ISERROR(G117/L117),"",G117/L117)</f>
        <v>0.83333333333333337</v>
      </c>
      <c r="L117" s="128">
        <v>24</v>
      </c>
      <c r="M117" s="108"/>
      <c r="N117" s="128"/>
      <c r="O117" s="462"/>
      <c r="P117" s="462"/>
      <c r="Q117" s="462"/>
      <c r="R117" s="462"/>
      <c r="S117" s="462"/>
      <c r="T117" s="462"/>
      <c r="U117" s="462"/>
      <c r="V117" s="131"/>
      <c r="W117" s="455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65">
        <v>5.07</v>
      </c>
      <c r="E118" s="465"/>
      <c r="F118" s="465"/>
      <c r="G118" s="127"/>
      <c r="H118" s="454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62"/>
      <c r="P118" s="462"/>
      <c r="Q118" s="462"/>
      <c r="R118" s="462"/>
      <c r="S118" s="462"/>
      <c r="T118" s="462"/>
      <c r="U118" s="462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65">
        <v>5.07</v>
      </c>
      <c r="E119" s="465"/>
      <c r="F119" s="465"/>
      <c r="G119" s="127"/>
      <c r="H119" s="45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62"/>
      <c r="P119" s="462"/>
      <c r="Q119" s="462"/>
      <c r="R119" s="462"/>
      <c r="S119" s="462"/>
      <c r="T119" s="462"/>
      <c r="U119" s="46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65">
        <v>5.0599999999999996</v>
      </c>
      <c r="E120" s="465"/>
      <c r="F120" s="466"/>
      <c r="G120" s="127"/>
      <c r="H120" s="454">
        <f t="shared" si="19"/>
        <v>0</v>
      </c>
      <c r="I120" s="128"/>
      <c r="J120" s="129" t="str">
        <f t="array" ref="J120">IF(ISERROR(G120/I120),"",G120/I120)</f>
        <v/>
      </c>
      <c r="K120" s="454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62"/>
      <c r="P120" s="462"/>
      <c r="Q120" s="462"/>
      <c r="R120" s="462"/>
      <c r="S120" s="462"/>
      <c r="T120" s="462"/>
      <c r="U120" s="462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11" t="s">
        <v>224</v>
      </c>
      <c r="B121" s="612"/>
      <c r="C121" s="463" t="s">
        <v>202</v>
      </c>
      <c r="D121" s="138"/>
      <c r="E121" s="138"/>
      <c r="F121" s="138"/>
      <c r="G121" s="139">
        <f>SUM(G87:G120)</f>
        <v>344</v>
      </c>
      <c r="H121" s="140">
        <f>SUM(H87:H120)</f>
        <v>1720</v>
      </c>
      <c r="I121" s="140">
        <f>SUM(I87:I120)</f>
        <v>33</v>
      </c>
      <c r="J121" s="129">
        <f t="array" ref="J121">IF(ISERROR(G121/I121),"",G121/I121)</f>
        <v>10.424242424242424</v>
      </c>
      <c r="K121" s="140">
        <f>SUM(K87:K120)</f>
        <v>35.708333333333336</v>
      </c>
      <c r="L121" s="141"/>
      <c r="M121" s="144">
        <f t="shared" ref="M121:V121" si="27">SUM(M87:M120)</f>
        <v>3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65">
        <v>5.03</v>
      </c>
      <c r="E122" s="465"/>
      <c r="F122" s="465"/>
      <c r="G122" s="127"/>
      <c r="H122" s="45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62"/>
      <c r="P122" s="462"/>
      <c r="Q122" s="462"/>
      <c r="R122" s="462"/>
      <c r="S122" s="462"/>
      <c r="T122" s="462"/>
      <c r="U122" s="46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65">
        <v>5.03</v>
      </c>
      <c r="E123" s="465"/>
      <c r="F123" s="465"/>
      <c r="G123" s="127"/>
      <c r="H123" s="45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62"/>
      <c r="P123" s="462"/>
      <c r="Q123" s="462"/>
      <c r="R123" s="462"/>
      <c r="S123" s="462"/>
      <c r="T123" s="462"/>
      <c r="U123" s="46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65">
        <v>5.04</v>
      </c>
      <c r="E124" s="465"/>
      <c r="F124" s="465"/>
      <c r="G124" s="127"/>
      <c r="H124" s="45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62"/>
      <c r="P124" s="462"/>
      <c r="Q124" s="462"/>
      <c r="R124" s="462"/>
      <c r="S124" s="462"/>
      <c r="T124" s="462"/>
      <c r="U124" s="46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65">
        <v>5.03</v>
      </c>
      <c r="E125" s="465"/>
      <c r="F125" s="465"/>
      <c r="G125" s="127"/>
      <c r="H125" s="45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62"/>
      <c r="P125" s="462"/>
      <c r="Q125" s="462"/>
      <c r="R125" s="462"/>
      <c r="S125" s="462"/>
      <c r="T125" s="462"/>
      <c r="U125" s="46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59" t="s">
        <v>203</v>
      </c>
      <c r="D126" s="465">
        <v>5.03</v>
      </c>
      <c r="E126" s="465"/>
      <c r="F126" s="465"/>
      <c r="G126" s="127"/>
      <c r="H126" s="45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62"/>
      <c r="P126" s="462"/>
      <c r="Q126" s="462"/>
      <c r="R126" s="462"/>
      <c r="S126" s="462"/>
      <c r="T126" s="462"/>
      <c r="U126" s="46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65">
        <v>5.03</v>
      </c>
      <c r="E127" s="465"/>
      <c r="F127" s="465"/>
      <c r="G127" s="127"/>
      <c r="H127" s="45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62"/>
      <c r="P127" s="462"/>
      <c r="Q127" s="462"/>
      <c r="R127" s="462"/>
      <c r="S127" s="462"/>
      <c r="T127" s="462"/>
      <c r="U127" s="46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65">
        <v>5.03</v>
      </c>
      <c r="E128" s="465"/>
      <c r="F128" s="465"/>
      <c r="G128" s="127"/>
      <c r="H128" s="45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62"/>
      <c r="P128" s="462"/>
      <c r="Q128" s="462"/>
      <c r="R128" s="462"/>
      <c r="S128" s="462"/>
      <c r="T128" s="462"/>
      <c r="U128" s="46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59" t="s">
        <v>228</v>
      </c>
      <c r="D129" s="465">
        <v>5.03</v>
      </c>
      <c r="E129" s="465"/>
      <c r="F129" s="465"/>
      <c r="G129" s="127"/>
      <c r="H129" s="45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62"/>
      <c r="P129" s="462"/>
      <c r="Q129" s="462"/>
      <c r="R129" s="462"/>
      <c r="S129" s="462"/>
      <c r="T129" s="462"/>
      <c r="U129" s="46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59" t="s">
        <v>212</v>
      </c>
      <c r="D130" s="465">
        <v>5.03</v>
      </c>
      <c r="E130" s="465"/>
      <c r="F130" s="465"/>
      <c r="G130" s="127"/>
      <c r="H130" s="45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62"/>
      <c r="P130" s="462"/>
      <c r="Q130" s="462"/>
      <c r="R130" s="462"/>
      <c r="S130" s="462"/>
      <c r="T130" s="462"/>
      <c r="U130" s="46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59" t="s">
        <v>203</v>
      </c>
      <c r="D131" s="465">
        <v>5.03</v>
      </c>
      <c r="E131" s="465"/>
      <c r="F131" s="465"/>
      <c r="G131" s="127"/>
      <c r="H131" s="45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62"/>
      <c r="P131" s="462"/>
      <c r="Q131" s="462"/>
      <c r="R131" s="462"/>
      <c r="S131" s="462"/>
      <c r="T131" s="462"/>
      <c r="U131" s="46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59" t="s">
        <v>186</v>
      </c>
      <c r="D132" s="465">
        <v>5.03</v>
      </c>
      <c r="E132" s="465"/>
      <c r="F132" s="465"/>
      <c r="G132" s="127"/>
      <c r="H132" s="45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62"/>
      <c r="P132" s="462"/>
      <c r="Q132" s="462"/>
      <c r="R132" s="462"/>
      <c r="S132" s="462"/>
      <c r="T132" s="462"/>
      <c r="U132" s="46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59" t="s">
        <v>228</v>
      </c>
      <c r="D133" s="465">
        <v>5.03</v>
      </c>
      <c r="E133" s="465"/>
      <c r="F133" s="465"/>
      <c r="G133" s="127"/>
      <c r="H133" s="45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62"/>
      <c r="P133" s="462"/>
      <c r="Q133" s="462"/>
      <c r="R133" s="462"/>
      <c r="S133" s="462"/>
      <c r="T133" s="462"/>
      <c r="U133" s="46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59" t="s">
        <v>199</v>
      </c>
      <c r="D134" s="465">
        <v>5.03</v>
      </c>
      <c r="E134" s="465"/>
      <c r="F134" s="465"/>
      <c r="G134" s="127"/>
      <c r="H134" s="45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62"/>
      <c r="P134" s="462"/>
      <c r="Q134" s="462"/>
      <c r="R134" s="462"/>
      <c r="S134" s="462"/>
      <c r="T134" s="462"/>
      <c r="U134" s="46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s="305" customFormat="1" ht="20.100000000000001" customHeight="1">
      <c r="A135" s="254">
        <v>30100001</v>
      </c>
      <c r="B135" s="133" t="s">
        <v>230</v>
      </c>
      <c r="C135" s="125" t="s">
        <v>204</v>
      </c>
      <c r="D135" s="465">
        <v>5.0599999999999996</v>
      </c>
      <c r="E135" s="465"/>
      <c r="F135" s="465">
        <v>20170409</v>
      </c>
      <c r="G135" s="127">
        <f>90*8+43</f>
        <v>763</v>
      </c>
      <c r="H135" s="454">
        <f>D135*G135</f>
        <v>3860.7799999999997</v>
      </c>
      <c r="I135" s="128">
        <f>11*3</f>
        <v>33</v>
      </c>
      <c r="J135" s="128">
        <f t="array" ref="J135">IF(ISERROR(G135/I135),"",G135/I135)</f>
        <v>23.121212121212121</v>
      </c>
      <c r="K135" s="130">
        <f t="array" ref="K135">IF(ISERROR(G135/L135),"",G135/L135)</f>
        <v>30.52</v>
      </c>
      <c r="L135" s="128">
        <v>25</v>
      </c>
      <c r="M135" s="108">
        <f>IF(ISERROR(I135-K135),"",I135-K135)</f>
        <v>2.4800000000000004</v>
      </c>
      <c r="N135" s="128">
        <f>SUM(O135:U135)</f>
        <v>0</v>
      </c>
      <c r="O135" s="462"/>
      <c r="P135" s="462"/>
      <c r="Q135" s="462"/>
      <c r="R135" s="462"/>
      <c r="S135" s="462"/>
      <c r="T135" s="462"/>
      <c r="U135" s="462"/>
      <c r="V135" s="131">
        <f>SUM(X135:AA135)</f>
        <v>0</v>
      </c>
      <c r="W135" s="455">
        <f t="shared" si="26"/>
        <v>0</v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65">
        <v>5.0599999999999996</v>
      </c>
      <c r="E136" s="465"/>
      <c r="F136" s="465"/>
      <c r="G136" s="127"/>
      <c r="H136" s="45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62"/>
      <c r="P136" s="462"/>
      <c r="Q136" s="462"/>
      <c r="R136" s="462"/>
      <c r="S136" s="462"/>
      <c r="T136" s="462"/>
      <c r="U136" s="46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11" t="s">
        <v>231</v>
      </c>
      <c r="B137" s="612"/>
      <c r="C137" s="463" t="s">
        <v>202</v>
      </c>
      <c r="D137" s="138"/>
      <c r="E137" s="138"/>
      <c r="F137" s="138"/>
      <c r="G137" s="139">
        <f>SUM(G122:G136)</f>
        <v>763</v>
      </c>
      <c r="H137" s="140">
        <f>SUM(H122:H136)</f>
        <v>3860.7799999999997</v>
      </c>
      <c r="I137" s="140">
        <f>SUM(I122:I136)</f>
        <v>33</v>
      </c>
      <c r="J137" s="129">
        <f t="array" ref="J137">IF(ISERROR(G137/I137),"",G137/I137)</f>
        <v>23.121212121212121</v>
      </c>
      <c r="K137" s="140">
        <f>SUM(K122:K136)</f>
        <v>30.52</v>
      </c>
      <c r="L137" s="141"/>
      <c r="M137" s="144">
        <f>SUM(M122:M136)</f>
        <v>2.4800000000000004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65">
        <v>5.04</v>
      </c>
      <c r="E138" s="465"/>
      <c r="F138" s="465"/>
      <c r="G138" s="127"/>
      <c r="H138" s="45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62"/>
      <c r="P138" s="462"/>
      <c r="Q138" s="462"/>
      <c r="R138" s="462"/>
      <c r="S138" s="462"/>
      <c r="T138" s="462"/>
      <c r="U138" s="46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65">
        <v>5.04</v>
      </c>
      <c r="E139" s="465"/>
      <c r="F139" s="465"/>
      <c r="G139" s="127"/>
      <c r="H139" s="45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62"/>
      <c r="P139" s="462"/>
      <c r="Q139" s="462"/>
      <c r="R139" s="462"/>
      <c r="S139" s="462"/>
      <c r="T139" s="462"/>
      <c r="U139" s="46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65">
        <v>5.04</v>
      </c>
      <c r="E140" s="465"/>
      <c r="F140" s="465"/>
      <c r="G140" s="127"/>
      <c r="H140" s="45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62"/>
      <c r="P140" s="462"/>
      <c r="Q140" s="462"/>
      <c r="R140" s="462"/>
      <c r="S140" s="462"/>
      <c r="T140" s="462"/>
      <c r="U140" s="46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65">
        <v>5.04</v>
      </c>
      <c r="E141" s="465"/>
      <c r="F141" s="465"/>
      <c r="G141" s="127"/>
      <c r="H141" s="45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62"/>
      <c r="P141" s="462"/>
      <c r="Q141" s="462"/>
      <c r="R141" s="462"/>
      <c r="S141" s="462"/>
      <c r="T141" s="462"/>
      <c r="U141" s="46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65">
        <v>5.04</v>
      </c>
      <c r="E142" s="465"/>
      <c r="F142" s="465"/>
      <c r="G142" s="127"/>
      <c r="H142" s="45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62"/>
      <c r="P142" s="462"/>
      <c r="Q142" s="462"/>
      <c r="R142" s="462"/>
      <c r="S142" s="462"/>
      <c r="T142" s="462"/>
      <c r="U142" s="46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65">
        <v>5.04</v>
      </c>
      <c r="E143" s="465"/>
      <c r="F143" s="465"/>
      <c r="G143" s="127"/>
      <c r="H143" s="454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62"/>
      <c r="P143" s="462"/>
      <c r="Q143" s="462"/>
      <c r="R143" s="462"/>
      <c r="S143" s="462"/>
      <c r="T143" s="462"/>
      <c r="U143" s="462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65">
        <v>5.04</v>
      </c>
      <c r="E144" s="465"/>
      <c r="F144" s="465">
        <v>20170405</v>
      </c>
      <c r="G144" s="127">
        <f>90*6+47</f>
        <v>587</v>
      </c>
      <c r="H144" s="454">
        <f t="shared" si="32"/>
        <v>2958.48</v>
      </c>
      <c r="I144" s="128">
        <f>7*3+3*4</f>
        <v>33</v>
      </c>
      <c r="J144" s="128"/>
      <c r="K144" s="130">
        <f t="array" ref="K144">IF(ISERROR(G144/L144),"",G144/L144)</f>
        <v>43.481481481481481</v>
      </c>
      <c r="L144" s="128">
        <v>13.5</v>
      </c>
      <c r="M144" s="108"/>
      <c r="N144" s="128"/>
      <c r="O144" s="462"/>
      <c r="P144" s="462"/>
      <c r="Q144" s="462"/>
      <c r="R144" s="462"/>
      <c r="S144" s="462"/>
      <c r="T144" s="462"/>
      <c r="U144" s="462"/>
      <c r="V144" s="131"/>
      <c r="W144" s="455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65">
        <v>5.04</v>
      </c>
      <c r="E145" s="465"/>
      <c r="F145" s="465"/>
      <c r="G145" s="127"/>
      <c r="H145" s="45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62"/>
      <c r="P145" s="462"/>
      <c r="Q145" s="462"/>
      <c r="R145" s="462"/>
      <c r="S145" s="462"/>
      <c r="T145" s="462"/>
      <c r="U145" s="46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65">
        <v>5.04</v>
      </c>
      <c r="E146" s="465"/>
      <c r="F146" s="465"/>
      <c r="G146" s="127"/>
      <c r="H146" s="45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62"/>
      <c r="P146" s="462"/>
      <c r="Q146" s="462"/>
      <c r="R146" s="462"/>
      <c r="S146" s="462"/>
      <c r="T146" s="462"/>
      <c r="U146" s="46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65">
        <v>5.04</v>
      </c>
      <c r="E147" s="465"/>
      <c r="F147" s="465"/>
      <c r="G147" s="127"/>
      <c r="H147" s="45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62"/>
      <c r="P147" s="462"/>
      <c r="Q147" s="462"/>
      <c r="R147" s="462"/>
      <c r="S147" s="462"/>
      <c r="T147" s="462"/>
      <c r="U147" s="46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11" t="s">
        <v>234</v>
      </c>
      <c r="B148" s="612"/>
      <c r="C148" s="463" t="s">
        <v>202</v>
      </c>
      <c r="D148" s="138"/>
      <c r="E148" s="138"/>
      <c r="F148" s="138"/>
      <c r="G148" s="139">
        <f>SUM(G138:G147)</f>
        <v>587</v>
      </c>
      <c r="H148" s="140">
        <f>SUM(H138:H147)</f>
        <v>2958.48</v>
      </c>
      <c r="I148" s="140">
        <f>SUM(I138:I147)</f>
        <v>33</v>
      </c>
      <c r="J148" s="129">
        <f t="array" ref="J148">IF(ISERROR(G148/I148),"",G148/I148)</f>
        <v>17.787878787878789</v>
      </c>
      <c r="K148" s="140">
        <f>SUM(K138:K147)</f>
        <v>43.481481481481481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60"/>
      <c r="D149" s="465">
        <v>3.65</v>
      </c>
      <c r="E149" s="465"/>
      <c r="F149" s="466"/>
      <c r="G149" s="127"/>
      <c r="H149" s="454">
        <f t="shared" ref="H149:H162" si="40">D149*G149</f>
        <v>0</v>
      </c>
      <c r="I149" s="128"/>
      <c r="J149" s="129" t="str">
        <f t="array" ref="J149">IF(ISERROR(G149/I149),"",G149/I149)</f>
        <v/>
      </c>
      <c r="K149" s="45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62"/>
      <c r="P149" s="462"/>
      <c r="Q149" s="462"/>
      <c r="R149" s="462"/>
      <c r="S149" s="462"/>
      <c r="T149" s="462"/>
      <c r="U149" s="46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60"/>
      <c r="D150" s="465">
        <v>6.58</v>
      </c>
      <c r="E150" s="465"/>
      <c r="F150" s="465"/>
      <c r="G150" s="127"/>
      <c r="H150" s="45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62"/>
      <c r="P150" s="462"/>
      <c r="Q150" s="462"/>
      <c r="R150" s="462"/>
      <c r="S150" s="462"/>
      <c r="T150" s="462"/>
      <c r="U150" s="46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460"/>
      <c r="D151" s="465">
        <v>7.8</v>
      </c>
      <c r="E151" s="465"/>
      <c r="F151" s="465">
        <v>20170402</v>
      </c>
      <c r="G151" s="127">
        <f>28+28+30+8</f>
        <v>94</v>
      </c>
      <c r="H151" s="454">
        <f t="shared" si="40"/>
        <v>733.19999999999993</v>
      </c>
      <c r="I151" s="128">
        <v>9.5</v>
      </c>
      <c r="J151" s="128">
        <f t="array" ref="J151">IF(ISERROR(G151/I151),"",G151/I151)</f>
        <v>9.8947368421052637</v>
      </c>
      <c r="K151" s="130">
        <f t="array" ref="K151">IF(ISERROR(G151/L151),"",G151/L151)</f>
        <v>20.434782608695652</v>
      </c>
      <c r="L151" s="128">
        <v>4.5999999999999996</v>
      </c>
      <c r="M151" s="108">
        <f>IF(ISERROR(I151-K151),"",I151-K151)</f>
        <v>-10.934782608695652</v>
      </c>
      <c r="N151" s="128">
        <f>SUM(O151:U151)</f>
        <v>0</v>
      </c>
      <c r="O151" s="462"/>
      <c r="P151" s="462"/>
      <c r="Q151" s="462"/>
      <c r="R151" s="462"/>
      <c r="S151" s="462"/>
      <c r="T151" s="462"/>
      <c r="U151" s="462"/>
      <c r="V151" s="131">
        <f>SUM(X151:AA151)</f>
        <v>0</v>
      </c>
      <c r="W151" s="455">
        <f t="shared" si="39"/>
        <v>0</v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60"/>
      <c r="D152" s="465">
        <v>4.4000000000000004</v>
      </c>
      <c r="E152" s="465"/>
      <c r="F152" s="465">
        <v>20170402</v>
      </c>
      <c r="G152" s="127">
        <f>42+72*5+40</f>
        <v>442</v>
      </c>
      <c r="H152" s="454">
        <f t="shared" si="40"/>
        <v>1944.8000000000002</v>
      </c>
      <c r="I152" s="128">
        <v>70</v>
      </c>
      <c r="J152" s="128">
        <f t="array" ref="J152">IF(ISERROR(G152/I152),"",G152/I152)</f>
        <v>6.3142857142857141</v>
      </c>
      <c r="K152" s="130">
        <f t="array" ref="K152">IF(ISERROR(G152/L152),"",G152/L152)</f>
        <v>76.206896551724142</v>
      </c>
      <c r="L152" s="128">
        <v>5.8</v>
      </c>
      <c r="M152" s="108">
        <f>IF(ISERROR(I152-K152),"",I152-K152)</f>
        <v>-6.2068965517241423</v>
      </c>
      <c r="N152" s="128">
        <f>SUM(O152:U152)</f>
        <v>0</v>
      </c>
      <c r="O152" s="462"/>
      <c r="P152" s="462"/>
      <c r="Q152" s="462"/>
      <c r="R152" s="462"/>
      <c r="S152" s="462"/>
      <c r="T152" s="462"/>
      <c r="U152" s="462"/>
      <c r="V152" s="131">
        <f>SUM(X152:AA152)</f>
        <v>0</v>
      </c>
      <c r="W152" s="455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65"/>
      <c r="E153" s="465"/>
      <c r="F153" s="465"/>
      <c r="G153" s="127"/>
      <c r="H153" s="45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62"/>
      <c r="P153" s="462"/>
      <c r="Q153" s="462"/>
      <c r="R153" s="462"/>
      <c r="S153" s="462"/>
      <c r="T153" s="462"/>
      <c r="U153" s="46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60" t="s">
        <v>239</v>
      </c>
      <c r="C154" s="460" t="s">
        <v>179</v>
      </c>
      <c r="D154" s="465">
        <v>6.04</v>
      </c>
      <c r="E154" s="465"/>
      <c r="F154" s="465"/>
      <c r="G154" s="127"/>
      <c r="H154" s="45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62"/>
      <c r="P154" s="462"/>
      <c r="Q154" s="462"/>
      <c r="R154" s="462"/>
      <c r="S154" s="462"/>
      <c r="T154" s="462"/>
      <c r="U154" s="46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60" t="s">
        <v>239</v>
      </c>
      <c r="C155" s="460" t="s">
        <v>186</v>
      </c>
      <c r="D155" s="465">
        <v>6.04</v>
      </c>
      <c r="E155" s="465"/>
      <c r="F155" s="465"/>
      <c r="G155" s="127"/>
      <c r="H155" s="45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62"/>
      <c r="P155" s="462"/>
      <c r="Q155" s="462"/>
      <c r="R155" s="462"/>
      <c r="S155" s="462"/>
      <c r="T155" s="462"/>
      <c r="U155" s="46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60" t="s">
        <v>440</v>
      </c>
      <c r="C156" s="460" t="s">
        <v>179</v>
      </c>
      <c r="D156" s="465">
        <v>6</v>
      </c>
      <c r="E156" s="465"/>
      <c r="F156" s="465"/>
      <c r="G156" s="127"/>
      <c r="H156" s="454">
        <f t="shared" si="40"/>
        <v>0</v>
      </c>
      <c r="I156" s="128"/>
      <c r="J156" s="129"/>
      <c r="K156" s="130"/>
      <c r="L156" s="128"/>
      <c r="M156" s="108"/>
      <c r="N156" s="129"/>
      <c r="O156" s="462"/>
      <c r="P156" s="462"/>
      <c r="Q156" s="462"/>
      <c r="R156" s="462"/>
      <c r="S156" s="462"/>
      <c r="T156" s="462"/>
      <c r="U156" s="46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60" t="s">
        <v>440</v>
      </c>
      <c r="C157" s="460" t="s">
        <v>60</v>
      </c>
      <c r="D157" s="465">
        <v>6</v>
      </c>
      <c r="E157" s="465"/>
      <c r="F157" s="465"/>
      <c r="G157" s="127"/>
      <c r="H157" s="45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62"/>
      <c r="P157" s="462"/>
      <c r="Q157" s="462"/>
      <c r="R157" s="462"/>
      <c r="S157" s="462"/>
      <c r="T157" s="462"/>
      <c r="U157" s="46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53" t="s">
        <v>240</v>
      </c>
      <c r="C158" s="125"/>
      <c r="D158" s="465">
        <v>7.3</v>
      </c>
      <c r="E158" s="465"/>
      <c r="F158" s="465"/>
      <c r="G158" s="127"/>
      <c r="H158" s="45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62"/>
      <c r="P158" s="462"/>
      <c r="Q158" s="462"/>
      <c r="R158" s="462"/>
      <c r="S158" s="462"/>
      <c r="T158" s="462"/>
      <c r="U158" s="46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453" t="s">
        <v>241</v>
      </c>
      <c r="C159" s="125"/>
      <c r="D159" s="465">
        <f>78*120/1000</f>
        <v>9.36</v>
      </c>
      <c r="E159" s="465"/>
      <c r="F159" s="465">
        <v>20170401</v>
      </c>
      <c r="G159" s="127">
        <f>54*24</f>
        <v>1296</v>
      </c>
      <c r="H159" s="454">
        <f t="shared" si="40"/>
        <v>12130.56</v>
      </c>
      <c r="I159" s="128">
        <f>13*12</f>
        <v>156</v>
      </c>
      <c r="J159" s="128">
        <f t="array" ref="J159">IF(ISERROR(G159/I159),"",G159/I159)</f>
        <v>8.3076923076923084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462"/>
      <c r="P159" s="462"/>
      <c r="Q159" s="462"/>
      <c r="R159" s="462"/>
      <c r="S159" s="462"/>
      <c r="T159" s="462"/>
      <c r="U159" s="462"/>
      <c r="V159" s="131">
        <f>SUM(X159:AA159)</f>
        <v>0</v>
      </c>
      <c r="W159" s="455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53" t="s">
        <v>242</v>
      </c>
      <c r="C160" s="125"/>
      <c r="D160" s="465">
        <v>4.5</v>
      </c>
      <c r="E160" s="465"/>
      <c r="F160" s="465"/>
      <c r="G160" s="127"/>
      <c r="H160" s="454">
        <f t="shared" si="40"/>
        <v>0</v>
      </c>
      <c r="I160" s="128"/>
      <c r="J160" s="129"/>
      <c r="K160" s="130"/>
      <c r="L160" s="128"/>
      <c r="M160" s="108"/>
      <c r="N160" s="129"/>
      <c r="O160" s="462"/>
      <c r="P160" s="462"/>
      <c r="Q160" s="462"/>
      <c r="R160" s="462"/>
      <c r="S160" s="462"/>
      <c r="T160" s="462"/>
      <c r="U160" s="46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53" t="s">
        <v>243</v>
      </c>
      <c r="C161" s="125"/>
      <c r="D161" s="465">
        <v>4.5</v>
      </c>
      <c r="E161" s="465"/>
      <c r="F161" s="465"/>
      <c r="G161" s="127"/>
      <c r="H161" s="454">
        <f t="shared" si="40"/>
        <v>0</v>
      </c>
      <c r="I161" s="128"/>
      <c r="J161" s="129"/>
      <c r="K161" s="130"/>
      <c r="L161" s="128"/>
      <c r="M161" s="108"/>
      <c r="N161" s="129"/>
      <c r="O161" s="462"/>
      <c r="P161" s="462"/>
      <c r="Q161" s="462"/>
      <c r="R161" s="462"/>
      <c r="S161" s="462"/>
      <c r="T161" s="462"/>
      <c r="U161" s="46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65">
        <v>5.03</v>
      </c>
      <c r="E162" s="465"/>
      <c r="F162" s="465"/>
      <c r="G162" s="127"/>
      <c r="H162" s="454">
        <f t="shared" si="40"/>
        <v>0</v>
      </c>
      <c r="I162" s="128"/>
      <c r="J162" s="129"/>
      <c r="K162" s="130"/>
      <c r="L162" s="128"/>
      <c r="M162" s="108"/>
      <c r="N162" s="129"/>
      <c r="O162" s="462"/>
      <c r="P162" s="462"/>
      <c r="Q162" s="462"/>
      <c r="R162" s="462"/>
      <c r="S162" s="462"/>
      <c r="T162" s="462"/>
      <c r="U162" s="462"/>
      <c r="V162" s="131"/>
      <c r="W162" s="132"/>
      <c r="X162" s="131"/>
      <c r="Y162" s="131"/>
      <c r="Z162" s="131"/>
      <c r="AA162" s="131"/>
    </row>
    <row r="163" spans="1:27" ht="20.100000000000001" customHeight="1">
      <c r="A163" s="611" t="s">
        <v>244</v>
      </c>
      <c r="B163" s="612"/>
      <c r="C163" s="463" t="s">
        <v>202</v>
      </c>
      <c r="D163" s="138"/>
      <c r="E163" s="138"/>
      <c r="F163" s="138"/>
      <c r="G163" s="139">
        <f>SUM(G149:G161)</f>
        <v>1832</v>
      </c>
      <c r="H163" s="140">
        <f>SUM(H149:H159)</f>
        <v>14808.56</v>
      </c>
      <c r="I163" s="140">
        <f>SUM(I149:I161)</f>
        <v>235.5</v>
      </c>
      <c r="J163" s="129">
        <f t="array" ref="J163">IF(ISERROR(G163/I163),"",G163/I163)</f>
        <v>7.7791932059447984</v>
      </c>
      <c r="K163" s="140">
        <f>SUM(K149:K159)</f>
        <v>96.641679160419798</v>
      </c>
      <c r="L163" s="141"/>
      <c r="M163" s="144">
        <f t="shared" ref="M163:V163" si="41">SUM(M149:M159)</f>
        <v>-17.141679160419795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13" t="s">
        <v>246</v>
      </c>
      <c r="B164" s="614"/>
      <c r="C164" s="614"/>
      <c r="D164" s="614"/>
      <c r="E164" s="614"/>
      <c r="F164" s="615"/>
      <c r="G164" s="147">
        <f>SUM(G28,G86,G121,G137,G148,G163)</f>
        <v>6426</v>
      </c>
      <c r="H164" s="147">
        <f>SUM(H28,H86,H121,H137,H148,H163)</f>
        <v>37969.22</v>
      </c>
      <c r="I164" s="147">
        <f>SUM(I28,I86,I121,I137,I148,I163)</f>
        <v>414.5</v>
      </c>
      <c r="J164" s="148">
        <f t="array" ref="J164">IF(ISERROR(G164/I164),"",G164/I164)</f>
        <v>15.50301568154403</v>
      </c>
      <c r="K164" s="147">
        <f>SUM(K28,K86,K121,K137,K148,K163)</f>
        <v>303.9903218140625</v>
      </c>
      <c r="L164" s="148">
        <f>IF(ISERROR(G164/K164),"",G164/K164)</f>
        <v>21.138830873472681</v>
      </c>
      <c r="M164" s="147">
        <f t="shared" ref="M164:AA164" si="42">SUM(M28,M86,M121,M137,M148,M163)</f>
        <v>-29.300506999247631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6" t="s">
        <v>471</v>
      </c>
      <c r="B165" s="456" t="s">
        <v>247</v>
      </c>
      <c r="C165" s="599" t="s">
        <v>248</v>
      </c>
      <c r="D165" s="600"/>
      <c r="E165" s="670" t="s">
        <v>249</v>
      </c>
      <c r="F165" s="670"/>
      <c r="G165" s="577" t="s">
        <v>250</v>
      </c>
      <c r="H165" s="577"/>
      <c r="I165" s="607" t="s">
        <v>251</v>
      </c>
      <c r="J165" s="607"/>
      <c r="K165" s="607" t="s">
        <v>252</v>
      </c>
      <c r="L165" s="607"/>
      <c r="M165" s="607" t="s">
        <v>253</v>
      </c>
      <c r="N165" s="607"/>
      <c r="O165" s="607" t="s">
        <v>254</v>
      </c>
      <c r="P165" s="577" t="s">
        <v>255</v>
      </c>
      <c r="Q165" s="577"/>
      <c r="R165" s="577" t="s">
        <v>252</v>
      </c>
      <c r="S165" s="577"/>
      <c r="T165" s="577" t="s">
        <v>256</v>
      </c>
      <c r="U165" s="577"/>
      <c r="V165" s="577" t="s">
        <v>257</v>
      </c>
      <c r="W165" s="577"/>
      <c r="X165" s="577" t="s">
        <v>252</v>
      </c>
      <c r="Y165" s="577"/>
      <c r="Z165" s="577" t="s">
        <v>256</v>
      </c>
      <c r="AA165" s="577"/>
    </row>
    <row r="166" spans="1:27" ht="20.100000000000001" customHeight="1">
      <c r="A166" s="617"/>
      <c r="B166" s="456" t="s">
        <v>258</v>
      </c>
      <c r="C166" s="599">
        <v>1</v>
      </c>
      <c r="D166" s="600"/>
      <c r="E166" s="670">
        <f>C166*11</f>
        <v>11</v>
      </c>
      <c r="F166" s="670"/>
      <c r="G166" s="577">
        <v>1</v>
      </c>
      <c r="H166" s="577"/>
      <c r="I166" s="610">
        <f>G166*11</f>
        <v>11</v>
      </c>
      <c r="J166" s="610"/>
      <c r="K166" s="610">
        <f>E166-I166</f>
        <v>0</v>
      </c>
      <c r="L166" s="610"/>
      <c r="M166" s="608">
        <f>IF(ISERROR(K166/E166),"",K166/E166)</f>
        <v>0</v>
      </c>
      <c r="N166" s="608"/>
      <c r="O166" s="607"/>
      <c r="P166" s="577" t="s">
        <v>201</v>
      </c>
      <c r="Q166" s="577"/>
      <c r="R166" s="606">
        <f>SUM(O28:U28)</f>
        <v>0</v>
      </c>
      <c r="S166" s="606"/>
      <c r="T166" s="601" t="str">
        <f t="array" ref="T166">IF(ISERROR(R166/R173),"",R166/R173)</f>
        <v/>
      </c>
      <c r="U166" s="601"/>
      <c r="V166" s="577" t="s">
        <v>259</v>
      </c>
      <c r="W166" s="577"/>
      <c r="X166" s="604">
        <f>SUM(P27,P85,P120,P136,P147,P161)</f>
        <v>0</v>
      </c>
      <c r="Y166" s="604"/>
      <c r="Z166" s="601" t="str">
        <f t="array" ref="Z166">IF(ISERROR(X166/X173),"",X166/X173)</f>
        <v/>
      </c>
      <c r="AA166" s="601"/>
    </row>
    <row r="167" spans="1:27" ht="20.100000000000001" customHeight="1">
      <c r="A167" s="617"/>
      <c r="B167" s="456" t="s">
        <v>260</v>
      </c>
      <c r="C167" s="599">
        <v>1</v>
      </c>
      <c r="D167" s="600"/>
      <c r="E167" s="670">
        <f>C167*11</f>
        <v>11</v>
      </c>
      <c r="F167" s="670"/>
      <c r="G167" s="577">
        <v>1</v>
      </c>
      <c r="H167" s="577"/>
      <c r="I167" s="610">
        <f>G167*11</f>
        <v>11</v>
      </c>
      <c r="J167" s="610"/>
      <c r="K167" s="610">
        <f>E167-I167</f>
        <v>0</v>
      </c>
      <c r="L167" s="610"/>
      <c r="M167" s="608">
        <f>IF(ISERROR(K167/E167),"",K167/E167)</f>
        <v>0</v>
      </c>
      <c r="N167" s="608"/>
      <c r="O167" s="607"/>
      <c r="P167" s="577" t="s">
        <v>216</v>
      </c>
      <c r="Q167" s="577"/>
      <c r="R167" s="606">
        <f>SUM(O86:U86)</f>
        <v>0</v>
      </c>
      <c r="S167" s="606"/>
      <c r="T167" s="601" t="str">
        <f>IF(ISERROR(R167/R173),"",R167/R173)</f>
        <v/>
      </c>
      <c r="U167" s="601"/>
      <c r="V167" s="577" t="s">
        <v>261</v>
      </c>
      <c r="W167" s="577"/>
      <c r="X167" s="604">
        <f>SUM(P28,P86,P121,P137,P148,P163)</f>
        <v>0</v>
      </c>
      <c r="Y167" s="604"/>
      <c r="Z167" s="601" t="str">
        <f>IF(ISERROR(X167/X173),"",X167/X173)</f>
        <v/>
      </c>
      <c r="AA167" s="601"/>
    </row>
    <row r="168" spans="1:27" ht="20.100000000000001" customHeight="1">
      <c r="A168" s="617"/>
      <c r="B168" s="456" t="s">
        <v>262</v>
      </c>
      <c r="C168" s="599">
        <v>1</v>
      </c>
      <c r="D168" s="600"/>
      <c r="E168" s="670">
        <f>C168*8</f>
        <v>8</v>
      </c>
      <c r="F168" s="670"/>
      <c r="G168" s="577">
        <v>1</v>
      </c>
      <c r="H168" s="577"/>
      <c r="I168" s="610">
        <f>G168*8</f>
        <v>8</v>
      </c>
      <c r="J168" s="610"/>
      <c r="K168" s="610">
        <f>E168-I168</f>
        <v>0</v>
      </c>
      <c r="L168" s="610"/>
      <c r="M168" s="608">
        <f>IF(ISERROR(K168/E168),"",K168/E168)</f>
        <v>0</v>
      </c>
      <c r="N168" s="608"/>
      <c r="O168" s="607"/>
      <c r="P168" s="577" t="s">
        <v>224</v>
      </c>
      <c r="Q168" s="577"/>
      <c r="R168" s="606">
        <f>SUM(O121:U121)</f>
        <v>0</v>
      </c>
      <c r="S168" s="606"/>
      <c r="T168" s="601" t="str">
        <f>IF(ISERROR(R168/R173),"",R168/R173)</f>
        <v/>
      </c>
      <c r="U168" s="601"/>
      <c r="V168" s="577" t="s">
        <v>263</v>
      </c>
      <c r="W168" s="577"/>
      <c r="X168" s="604">
        <f>SUM(P29,P87,P122,P138,P149,P164)</f>
        <v>0</v>
      </c>
      <c r="Y168" s="604"/>
      <c r="Z168" s="601" t="str">
        <f>IF(ISERROR(X168/X173),"",X168/X173)</f>
        <v/>
      </c>
      <c r="AA168" s="601"/>
    </row>
    <row r="169" spans="1:27" ht="20.100000000000001" customHeight="1">
      <c r="A169" s="617"/>
      <c r="B169" s="456" t="s">
        <v>264</v>
      </c>
      <c r="C169" s="599">
        <v>1</v>
      </c>
      <c r="D169" s="600"/>
      <c r="E169" s="670">
        <f>C169*11</f>
        <v>11</v>
      </c>
      <c r="F169" s="670"/>
      <c r="G169" s="577">
        <v>1</v>
      </c>
      <c r="H169" s="577"/>
      <c r="I169" s="610">
        <f>G169*11</f>
        <v>11</v>
      </c>
      <c r="J169" s="610"/>
      <c r="K169" s="610">
        <f>E169-I169</f>
        <v>0</v>
      </c>
      <c r="L169" s="610"/>
      <c r="M169" s="608">
        <f>IF(ISERROR(K169/E169),"",K169/E169)</f>
        <v>0</v>
      </c>
      <c r="N169" s="608"/>
      <c r="O169" s="607"/>
      <c r="P169" s="577" t="s">
        <v>231</v>
      </c>
      <c r="Q169" s="577"/>
      <c r="R169" s="606">
        <f>SUM(O137:U137)</f>
        <v>0</v>
      </c>
      <c r="S169" s="606"/>
      <c r="T169" s="601" t="str">
        <f>IF(ISERROR(R169/R173),"",R169/R173)</f>
        <v/>
      </c>
      <c r="U169" s="601"/>
      <c r="V169" s="577" t="s">
        <v>265</v>
      </c>
      <c r="W169" s="577"/>
      <c r="X169" s="604">
        <f>SUM(P31,P88,P123,P139,P150,P165)</f>
        <v>0</v>
      </c>
      <c r="Y169" s="604"/>
      <c r="Z169" s="601" t="str">
        <f>IF(ISERROR(X169/X173),"",X169/X173)</f>
        <v/>
      </c>
      <c r="AA169" s="601"/>
    </row>
    <row r="170" spans="1:27" ht="20.100000000000001" customHeight="1">
      <c r="A170" s="618"/>
      <c r="B170" s="456" t="s">
        <v>266</v>
      </c>
      <c r="C170" s="609">
        <f>SUM(C166:D169)</f>
        <v>4</v>
      </c>
      <c r="D170" s="583"/>
      <c r="E170" s="670">
        <f>SUM(E166:F169)</f>
        <v>41</v>
      </c>
      <c r="F170" s="670"/>
      <c r="G170" s="577">
        <f>SUM(G166:H169)</f>
        <v>4</v>
      </c>
      <c r="H170" s="577"/>
      <c r="I170" s="610">
        <f>SUM(I166:J169)</f>
        <v>41</v>
      </c>
      <c r="J170" s="610"/>
      <c r="K170" s="610">
        <f>SUM(K166:L169)</f>
        <v>0</v>
      </c>
      <c r="L170" s="610"/>
      <c r="M170" s="608">
        <f>IF(ISERROR(K170/E170),"",K170/E170)</f>
        <v>0</v>
      </c>
      <c r="N170" s="608"/>
      <c r="O170" s="607"/>
      <c r="P170" s="577" t="s">
        <v>234</v>
      </c>
      <c r="Q170" s="577"/>
      <c r="R170" s="606">
        <f>SUM(O148:U148)</f>
        <v>0</v>
      </c>
      <c r="S170" s="606"/>
      <c r="T170" s="601" t="str">
        <f>IF(ISERROR(R170/R173),"",R170/R173)</f>
        <v/>
      </c>
      <c r="U170" s="601"/>
      <c r="V170" s="577" t="s">
        <v>267</v>
      </c>
      <c r="W170" s="577"/>
      <c r="X170" s="604">
        <f>SUM(P32,P89,P124,P140,P151,P166)</f>
        <v>0</v>
      </c>
      <c r="Y170" s="604"/>
      <c r="Z170" s="601" t="str">
        <f>IF(ISERROR(X170/X173),"",X170/X173)</f>
        <v/>
      </c>
      <c r="AA170" s="601"/>
    </row>
    <row r="171" spans="1:27" ht="20.100000000000001" customHeight="1">
      <c r="A171" s="261" t="s">
        <v>472</v>
      </c>
      <c r="B171" s="456">
        <f>G164</f>
        <v>6426</v>
      </c>
      <c r="C171" s="587" t="s">
        <v>269</v>
      </c>
      <c r="D171" s="586"/>
      <c r="E171" s="669">
        <f>H164</f>
        <v>37969.22</v>
      </c>
      <c r="F171" s="669"/>
      <c r="G171" s="577" t="s">
        <v>270</v>
      </c>
      <c r="H171" s="577"/>
      <c r="I171" s="605">
        <f>L164</f>
        <v>21.138830873472681</v>
      </c>
      <c r="J171" s="605"/>
      <c r="K171" s="607" t="s">
        <v>271</v>
      </c>
      <c r="L171" s="607"/>
      <c r="M171" s="605">
        <f>J164</f>
        <v>15.50301568154403</v>
      </c>
      <c r="N171" s="605"/>
      <c r="O171" s="607"/>
      <c r="P171" s="577" t="s">
        <v>244</v>
      </c>
      <c r="Q171" s="577"/>
      <c r="R171" s="606">
        <f>SUM(O163:U163)</f>
        <v>0</v>
      </c>
      <c r="S171" s="606"/>
      <c r="T171" s="601" t="str">
        <f>IF(ISERROR(R171/R173),"",R171/R173)</f>
        <v/>
      </c>
      <c r="U171" s="601"/>
      <c r="V171" s="577" t="s">
        <v>272</v>
      </c>
      <c r="W171" s="577"/>
      <c r="X171" s="604">
        <f>SUM(P33,P90,P125,P141,P152,P167)</f>
        <v>0</v>
      </c>
      <c r="Y171" s="604"/>
      <c r="Z171" s="601" t="str">
        <f>IF(ISERROR(X171/X173),"",X171/X173)</f>
        <v/>
      </c>
      <c r="AA171" s="601"/>
    </row>
    <row r="172" spans="1:27" ht="20.100000000000001" customHeight="1">
      <c r="A172" s="262" t="s">
        <v>473</v>
      </c>
      <c r="B172" s="456">
        <f>I164+C170</f>
        <v>418.5</v>
      </c>
      <c r="C172" s="584" t="s">
        <v>251</v>
      </c>
      <c r="D172" s="585"/>
      <c r="E172" s="669">
        <f>K164+I170</f>
        <v>344.9903218140625</v>
      </c>
      <c r="F172" s="669"/>
      <c r="G172" s="577" t="s">
        <v>274</v>
      </c>
      <c r="H172" s="577"/>
      <c r="I172" s="605">
        <f>B172-E172</f>
        <v>73.509678185937503</v>
      </c>
      <c r="J172" s="605"/>
      <c r="K172" s="607" t="s">
        <v>275</v>
      </c>
      <c r="L172" s="607"/>
      <c r="M172" s="608">
        <f>IF(ISERROR(I172/E172),"",I172/E172)</f>
        <v>0.21307750837589179</v>
      </c>
      <c r="N172" s="608"/>
      <c r="O172" s="607"/>
      <c r="P172" s="577" t="s">
        <v>245</v>
      </c>
      <c r="Q172" s="577"/>
      <c r="R172" s="606"/>
      <c r="S172" s="606"/>
      <c r="T172" s="601" t="str">
        <f>IF(ISERROR(R172/R173),"",R172/R173)</f>
        <v/>
      </c>
      <c r="U172" s="601"/>
      <c r="V172" s="577" t="s">
        <v>264</v>
      </c>
      <c r="W172" s="577"/>
      <c r="X172" s="604"/>
      <c r="Y172" s="604"/>
      <c r="Z172" s="601" t="str">
        <f>IF(ISERROR(X172/X173),"",X172/X173)</f>
        <v/>
      </c>
      <c r="AA172" s="601"/>
    </row>
    <row r="173" spans="1:27" ht="20.100000000000001" customHeight="1">
      <c r="A173" s="262" t="s">
        <v>474</v>
      </c>
      <c r="B173" s="456">
        <f>N164</f>
        <v>0</v>
      </c>
      <c r="C173" s="584" t="s">
        <v>277</v>
      </c>
      <c r="D173" s="585"/>
      <c r="E173" s="669">
        <f>IF(ISERROR(B173/B172),"",B173/B172)</f>
        <v>0</v>
      </c>
      <c r="F173" s="669"/>
      <c r="G173" s="577" t="s">
        <v>278</v>
      </c>
      <c r="H173" s="577"/>
      <c r="I173" s="607">
        <f>V164</f>
        <v>0</v>
      </c>
      <c r="J173" s="607"/>
      <c r="K173" s="607" t="s">
        <v>279</v>
      </c>
      <c r="L173" s="607"/>
      <c r="M173" s="608">
        <f t="array" ref="M173">IF(ISERROR(I173/B171),"",I173/B171)</f>
        <v>0</v>
      </c>
      <c r="N173" s="608"/>
      <c r="O173" s="607"/>
      <c r="P173" s="577" t="s">
        <v>266</v>
      </c>
      <c r="Q173" s="577"/>
      <c r="R173" s="606">
        <f>SUM(R166:S172)</f>
        <v>0</v>
      </c>
      <c r="S173" s="606"/>
      <c r="T173" s="601"/>
      <c r="U173" s="601"/>
      <c r="V173" s="577" t="s">
        <v>266</v>
      </c>
      <c r="W173" s="577"/>
      <c r="X173" s="604">
        <f>SUM(X166:Y172)</f>
        <v>0</v>
      </c>
      <c r="Y173" s="604"/>
      <c r="Z173" s="601"/>
      <c r="AA173" s="60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27" t="s">
        <v>475</v>
      </c>
      <c r="B175" s="630" t="s">
        <v>280</v>
      </c>
      <c r="C175" s="630" t="s">
        <v>281</v>
      </c>
      <c r="D175" s="630" t="s">
        <v>282</v>
      </c>
      <c r="E175" s="624" t="s">
        <v>283</v>
      </c>
      <c r="F175" s="624" t="s">
        <v>284</v>
      </c>
      <c r="G175" s="607" t="s">
        <v>285</v>
      </c>
      <c r="H175" s="607"/>
      <c r="I175" s="630" t="s">
        <v>286</v>
      </c>
      <c r="J175" s="636" t="s">
        <v>271</v>
      </c>
      <c r="K175" s="639" t="s">
        <v>287</v>
      </c>
      <c r="L175" s="630" t="s">
        <v>270</v>
      </c>
      <c r="M175" s="620" t="s">
        <v>288</v>
      </c>
      <c r="N175" s="622" t="s">
        <v>252</v>
      </c>
      <c r="O175" s="607" t="s">
        <v>289</v>
      </c>
      <c r="P175" s="607"/>
      <c r="Q175" s="607"/>
      <c r="R175" s="607"/>
      <c r="S175" s="607"/>
      <c r="T175" s="607"/>
      <c r="U175" s="607"/>
      <c r="V175" s="607" t="s">
        <v>290</v>
      </c>
      <c r="W175" s="622" t="s">
        <v>291</v>
      </c>
      <c r="X175" s="607" t="s">
        <v>292</v>
      </c>
      <c r="Y175" s="607"/>
      <c r="Z175" s="607"/>
      <c r="AA175" s="607"/>
    </row>
    <row r="176" spans="1:27" ht="21.95" hidden="1" customHeight="1">
      <c r="A176" s="628"/>
      <c r="B176" s="631"/>
      <c r="C176" s="631"/>
      <c r="D176" s="631"/>
      <c r="E176" s="625"/>
      <c r="F176" s="625"/>
      <c r="G176" s="607"/>
      <c r="H176" s="607"/>
      <c r="I176" s="631"/>
      <c r="J176" s="637"/>
      <c r="K176" s="640"/>
      <c r="L176" s="631"/>
      <c r="M176" s="621"/>
      <c r="N176" s="622"/>
      <c r="O176" s="607" t="s">
        <v>259</v>
      </c>
      <c r="P176" s="607" t="s">
        <v>261</v>
      </c>
      <c r="Q176" s="607" t="s">
        <v>263</v>
      </c>
      <c r="R176" s="623" t="s">
        <v>265</v>
      </c>
      <c r="S176" s="577" t="s">
        <v>267</v>
      </c>
      <c r="T176" s="607" t="s">
        <v>272</v>
      </c>
      <c r="U176" s="607" t="s">
        <v>264</v>
      </c>
      <c r="V176" s="607"/>
      <c r="W176" s="622"/>
      <c r="X176" s="607" t="s">
        <v>293</v>
      </c>
      <c r="Y176" s="607" t="s">
        <v>294</v>
      </c>
      <c r="Z176" s="607" t="s">
        <v>295</v>
      </c>
      <c r="AA176" s="607" t="s">
        <v>264</v>
      </c>
    </row>
    <row r="177" spans="1:27" ht="21.95" hidden="1" customHeight="1">
      <c r="A177" s="629"/>
      <c r="B177" s="632"/>
      <c r="C177" s="632"/>
      <c r="D177" s="632"/>
      <c r="E177" s="626"/>
      <c r="F177" s="626"/>
      <c r="G177" s="302" t="s">
        <v>296</v>
      </c>
      <c r="H177" s="460" t="s">
        <v>297</v>
      </c>
      <c r="I177" s="632"/>
      <c r="J177" s="638"/>
      <c r="K177" s="641"/>
      <c r="L177" s="632"/>
      <c r="M177" s="621"/>
      <c r="N177" s="622"/>
      <c r="O177" s="607"/>
      <c r="P177" s="607"/>
      <c r="Q177" s="607"/>
      <c r="R177" s="623"/>
      <c r="S177" s="577"/>
      <c r="T177" s="607"/>
      <c r="U177" s="607"/>
      <c r="V177" s="607"/>
      <c r="W177" s="622"/>
      <c r="X177" s="607"/>
      <c r="Y177" s="607"/>
      <c r="Z177" s="607"/>
      <c r="AA177" s="607"/>
    </row>
    <row r="178" spans="1:27" ht="20.100000000000001" hidden="1" customHeight="1">
      <c r="A178" s="253">
        <v>30100030</v>
      </c>
      <c r="B178" s="453" t="s">
        <v>178</v>
      </c>
      <c r="C178" s="125" t="s">
        <v>179</v>
      </c>
      <c r="D178" s="465">
        <v>5.03</v>
      </c>
      <c r="E178" s="465"/>
      <c r="F178" s="465"/>
      <c r="G178" s="146"/>
      <c r="H178" s="454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62"/>
      <c r="P178" s="462"/>
      <c r="Q178" s="462"/>
      <c r="R178" s="462"/>
      <c r="S178" s="462"/>
      <c r="T178" s="462"/>
      <c r="U178" s="462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65">
        <v>5.03</v>
      </c>
      <c r="E179" s="465"/>
      <c r="F179" s="465"/>
      <c r="G179" s="127"/>
      <c r="H179" s="454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62"/>
      <c r="P179" s="462"/>
      <c r="Q179" s="462"/>
      <c r="R179" s="462"/>
      <c r="S179" s="462"/>
      <c r="T179" s="462"/>
      <c r="U179" s="462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65">
        <v>5.03</v>
      </c>
      <c r="E180" s="465"/>
      <c r="F180" s="465"/>
      <c r="G180" s="127"/>
      <c r="H180" s="454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62"/>
      <c r="P180" s="462"/>
      <c r="Q180" s="462"/>
      <c r="R180" s="462"/>
      <c r="S180" s="462"/>
      <c r="T180" s="462"/>
      <c r="U180" s="462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65">
        <v>5.03</v>
      </c>
      <c r="E181" s="465"/>
      <c r="F181" s="465"/>
      <c r="G181" s="127"/>
      <c r="H181" s="454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62"/>
      <c r="P181" s="462"/>
      <c r="Q181" s="462"/>
      <c r="R181" s="462"/>
      <c r="S181" s="462"/>
      <c r="T181" s="462"/>
      <c r="U181" s="462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65">
        <v>5.03</v>
      </c>
      <c r="E182" s="465"/>
      <c r="F182" s="465"/>
      <c r="G182" s="127"/>
      <c r="H182" s="454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62"/>
      <c r="P182" s="462"/>
      <c r="Q182" s="462"/>
      <c r="R182" s="462"/>
      <c r="S182" s="462"/>
      <c r="T182" s="462"/>
      <c r="U182" s="462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65">
        <v>5.04</v>
      </c>
      <c r="E183" s="465"/>
      <c r="F183" s="366"/>
      <c r="G183" s="134"/>
      <c r="H183" s="454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62"/>
      <c r="P183" s="462"/>
      <c r="Q183" s="462"/>
      <c r="R183" s="462"/>
      <c r="S183" s="462"/>
      <c r="T183" s="462"/>
      <c r="U183" s="462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65">
        <v>5.03</v>
      </c>
      <c r="E184" s="465"/>
      <c r="F184" s="465"/>
      <c r="G184" s="127"/>
      <c r="H184" s="45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62"/>
      <c r="P184" s="462"/>
      <c r="Q184" s="462"/>
      <c r="R184" s="462"/>
      <c r="S184" s="462"/>
      <c r="T184" s="462"/>
      <c r="U184" s="46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65">
        <v>5.03</v>
      </c>
      <c r="E185" s="465"/>
      <c r="F185" s="465"/>
      <c r="G185" s="127"/>
      <c r="H185" s="45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62"/>
      <c r="P185" s="462"/>
      <c r="Q185" s="462"/>
      <c r="R185" s="462"/>
      <c r="S185" s="462"/>
      <c r="T185" s="462"/>
      <c r="U185" s="46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65">
        <v>5.04</v>
      </c>
      <c r="E186" s="465"/>
      <c r="F186" s="367"/>
      <c r="G186" s="127"/>
      <c r="H186" s="454">
        <f t="shared" si="43"/>
        <v>0</v>
      </c>
      <c r="I186" s="45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62"/>
      <c r="P186" s="462"/>
      <c r="Q186" s="462"/>
      <c r="R186" s="462"/>
      <c r="S186" s="462"/>
      <c r="T186" s="462"/>
      <c r="U186" s="46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65">
        <v>5.04</v>
      </c>
      <c r="E187" s="465"/>
      <c r="F187" s="367"/>
      <c r="G187" s="127"/>
      <c r="H187" s="454">
        <f t="shared" si="43"/>
        <v>0</v>
      </c>
      <c r="I187" s="45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62"/>
      <c r="P187" s="462"/>
      <c r="Q187" s="462"/>
      <c r="R187" s="462"/>
      <c r="S187" s="462"/>
      <c r="T187" s="462"/>
      <c r="U187" s="46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65"/>
      <c r="E188" s="465"/>
      <c r="F188" s="465"/>
      <c r="G188" s="127"/>
      <c r="H188" s="45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62"/>
      <c r="P188" s="462"/>
      <c r="Q188" s="462"/>
      <c r="R188" s="462"/>
      <c r="S188" s="462"/>
      <c r="T188" s="462"/>
      <c r="U188" s="46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65"/>
      <c r="E189" s="465"/>
      <c r="F189" s="465"/>
      <c r="G189" s="127"/>
      <c r="H189" s="45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62"/>
      <c r="P189" s="462"/>
      <c r="Q189" s="462"/>
      <c r="R189" s="462"/>
      <c r="S189" s="462"/>
      <c r="T189" s="462"/>
      <c r="U189" s="46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65">
        <v>5.0599999999999996</v>
      </c>
      <c r="E190" s="465"/>
      <c r="F190" s="465"/>
      <c r="G190" s="127"/>
      <c r="H190" s="45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62"/>
      <c r="P190" s="462"/>
      <c r="Q190" s="462"/>
      <c r="R190" s="462"/>
      <c r="S190" s="462"/>
      <c r="T190" s="462"/>
      <c r="U190" s="46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65">
        <v>5.09</v>
      </c>
      <c r="E191" s="465"/>
      <c r="F191" s="465"/>
      <c r="G191" s="127"/>
      <c r="H191" s="45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62"/>
      <c r="P191" s="462"/>
      <c r="Q191" s="462"/>
      <c r="R191" s="462"/>
      <c r="S191" s="462"/>
      <c r="T191" s="462"/>
      <c r="U191" s="46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65">
        <v>5.09</v>
      </c>
      <c r="E192" s="465"/>
      <c r="F192" s="465"/>
      <c r="G192" s="127"/>
      <c r="H192" s="45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62"/>
      <c r="P192" s="462"/>
      <c r="Q192" s="462"/>
      <c r="R192" s="462"/>
      <c r="S192" s="462"/>
      <c r="T192" s="462"/>
      <c r="U192" s="46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60" t="s">
        <v>190</v>
      </c>
      <c r="D193" s="465">
        <v>4.8</v>
      </c>
      <c r="E193" s="465"/>
      <c r="F193" s="465"/>
      <c r="G193" s="127"/>
      <c r="H193" s="45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62"/>
      <c r="P193" s="462"/>
      <c r="Q193" s="462"/>
      <c r="R193" s="462"/>
      <c r="S193" s="462"/>
      <c r="T193" s="462"/>
      <c r="U193" s="46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60" t="s">
        <v>187</v>
      </c>
      <c r="D194" s="465">
        <v>4.8</v>
      </c>
      <c r="E194" s="465"/>
      <c r="F194" s="465"/>
      <c r="G194" s="127"/>
      <c r="H194" s="45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62"/>
      <c r="P194" s="462"/>
      <c r="Q194" s="462"/>
      <c r="R194" s="462"/>
      <c r="S194" s="462"/>
      <c r="T194" s="462"/>
      <c r="U194" s="46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60" t="s">
        <v>179</v>
      </c>
      <c r="D195" s="465">
        <v>4.8</v>
      </c>
      <c r="E195" s="465"/>
      <c r="F195" s="465"/>
      <c r="G195" s="127"/>
      <c r="H195" s="45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62"/>
      <c r="P195" s="462"/>
      <c r="Q195" s="462"/>
      <c r="R195" s="462"/>
      <c r="S195" s="462"/>
      <c r="T195" s="462"/>
      <c r="U195" s="46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60" t="s">
        <v>199</v>
      </c>
      <c r="D196" s="465">
        <v>4.8</v>
      </c>
      <c r="E196" s="465"/>
      <c r="F196" s="465"/>
      <c r="G196" s="127"/>
      <c r="H196" s="45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62"/>
      <c r="P196" s="462"/>
      <c r="Q196" s="462"/>
      <c r="R196" s="462"/>
      <c r="S196" s="462"/>
      <c r="T196" s="462"/>
      <c r="U196" s="46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65">
        <v>4.99</v>
      </c>
      <c r="E197" s="465"/>
      <c r="F197" s="465"/>
      <c r="G197" s="127"/>
      <c r="H197" s="45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62"/>
      <c r="P197" s="462"/>
      <c r="Q197" s="462"/>
      <c r="R197" s="462"/>
      <c r="S197" s="462"/>
      <c r="T197" s="462"/>
      <c r="U197" s="46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65">
        <v>4.99</v>
      </c>
      <c r="E198" s="465"/>
      <c r="F198" s="465"/>
      <c r="G198" s="127"/>
      <c r="H198" s="45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62"/>
      <c r="P198" s="462"/>
      <c r="Q198" s="462"/>
      <c r="R198" s="462"/>
      <c r="S198" s="462"/>
      <c r="T198" s="462"/>
      <c r="U198" s="46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11" t="s">
        <v>201</v>
      </c>
      <c r="B199" s="612"/>
      <c r="C199" s="463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53" t="s">
        <v>206</v>
      </c>
      <c r="C200" s="125" t="s">
        <v>199</v>
      </c>
      <c r="D200" s="465">
        <v>5.03</v>
      </c>
      <c r="E200" s="465"/>
      <c r="F200" s="465"/>
      <c r="G200" s="127"/>
      <c r="H200" s="45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58"/>
      <c r="P200" s="458"/>
      <c r="Q200" s="458"/>
      <c r="R200" s="458"/>
      <c r="S200" s="458"/>
      <c r="T200" s="458"/>
      <c r="U200" s="45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53" t="s">
        <v>425</v>
      </c>
      <c r="C201" s="177" t="s">
        <v>427</v>
      </c>
      <c r="D201" s="465">
        <v>5.03</v>
      </c>
      <c r="E201" s="465"/>
      <c r="F201" s="465"/>
      <c r="G201" s="127"/>
      <c r="H201" s="45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58"/>
      <c r="P201" s="458"/>
      <c r="Q201" s="458"/>
      <c r="R201" s="458"/>
      <c r="S201" s="458"/>
      <c r="T201" s="458"/>
      <c r="U201" s="4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53" t="s">
        <v>206</v>
      </c>
      <c r="C202" s="125" t="s">
        <v>186</v>
      </c>
      <c r="D202" s="465">
        <v>5.03</v>
      </c>
      <c r="E202" s="465"/>
      <c r="F202" s="465"/>
      <c r="G202" s="127"/>
      <c r="H202" s="45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58"/>
      <c r="P202" s="458"/>
      <c r="Q202" s="458"/>
      <c r="R202" s="458"/>
      <c r="S202" s="458"/>
      <c r="T202" s="458"/>
      <c r="U202" s="4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53" t="s">
        <v>206</v>
      </c>
      <c r="C203" s="125" t="s">
        <v>203</v>
      </c>
      <c r="D203" s="465">
        <v>5.03</v>
      </c>
      <c r="E203" s="465"/>
      <c r="F203" s="465"/>
      <c r="G203" s="127"/>
      <c r="H203" s="45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58"/>
      <c r="P203" s="458"/>
      <c r="Q203" s="458"/>
      <c r="R203" s="458"/>
      <c r="S203" s="458"/>
      <c r="T203" s="458"/>
      <c r="U203" s="45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53" t="s">
        <v>206</v>
      </c>
      <c r="C204" s="125" t="s">
        <v>207</v>
      </c>
      <c r="D204" s="465">
        <v>5.03</v>
      </c>
      <c r="E204" s="465"/>
      <c r="F204" s="465"/>
      <c r="G204" s="127"/>
      <c r="H204" s="45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58"/>
      <c r="P204" s="458"/>
      <c r="Q204" s="458"/>
      <c r="R204" s="458"/>
      <c r="S204" s="458"/>
      <c r="T204" s="458"/>
      <c r="U204" s="4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53" t="s">
        <v>414</v>
      </c>
      <c r="C205" s="177" t="s">
        <v>415</v>
      </c>
      <c r="D205" s="465">
        <v>5.03</v>
      </c>
      <c r="E205" s="465"/>
      <c r="F205" s="465"/>
      <c r="G205" s="127"/>
      <c r="H205" s="45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58"/>
      <c r="P205" s="458"/>
      <c r="Q205" s="458"/>
      <c r="R205" s="458"/>
      <c r="S205" s="458"/>
      <c r="T205" s="458"/>
      <c r="U205" s="4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53" t="s">
        <v>414</v>
      </c>
      <c r="C206" s="177" t="s">
        <v>416</v>
      </c>
      <c r="D206" s="465">
        <v>5.03</v>
      </c>
      <c r="E206" s="465"/>
      <c r="F206" s="465"/>
      <c r="G206" s="127"/>
      <c r="H206" s="45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58"/>
      <c r="P206" s="458"/>
      <c r="Q206" s="458"/>
      <c r="R206" s="458"/>
      <c r="S206" s="458"/>
      <c r="T206" s="458"/>
      <c r="U206" s="4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53" t="s">
        <v>414</v>
      </c>
      <c r="C207" s="177" t="s">
        <v>61</v>
      </c>
      <c r="D207" s="465">
        <v>5.03</v>
      </c>
      <c r="E207" s="465"/>
      <c r="F207" s="465"/>
      <c r="G207" s="127"/>
      <c r="H207" s="45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58"/>
      <c r="P207" s="458"/>
      <c r="Q207" s="458"/>
      <c r="R207" s="458"/>
      <c r="S207" s="458"/>
      <c r="T207" s="458"/>
      <c r="U207" s="4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53" t="s">
        <v>208</v>
      </c>
      <c r="C208" s="125" t="s">
        <v>179</v>
      </c>
      <c r="D208" s="465">
        <v>5.08</v>
      </c>
      <c r="E208" s="465"/>
      <c r="F208" s="465"/>
      <c r="G208" s="127"/>
      <c r="H208" s="45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58"/>
      <c r="P208" s="458"/>
      <c r="Q208" s="458"/>
      <c r="R208" s="458"/>
      <c r="S208" s="458"/>
      <c r="T208" s="458"/>
      <c r="U208" s="4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53" t="s">
        <v>208</v>
      </c>
      <c r="C209" s="125" t="s">
        <v>204</v>
      </c>
      <c r="D209" s="465">
        <v>5.08</v>
      </c>
      <c r="E209" s="465"/>
      <c r="F209" s="465"/>
      <c r="G209" s="127"/>
      <c r="H209" s="45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58"/>
      <c r="P209" s="458"/>
      <c r="Q209" s="458"/>
      <c r="R209" s="458"/>
      <c r="S209" s="458"/>
      <c r="T209" s="458"/>
      <c r="U209" s="4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53" t="s">
        <v>208</v>
      </c>
      <c r="C210" s="125" t="s">
        <v>205</v>
      </c>
      <c r="D210" s="465">
        <v>5.08</v>
      </c>
      <c r="E210" s="465"/>
      <c r="F210" s="465"/>
      <c r="G210" s="127"/>
      <c r="H210" s="45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58"/>
      <c r="P210" s="458"/>
      <c r="Q210" s="458"/>
      <c r="R210" s="458"/>
      <c r="S210" s="458"/>
      <c r="T210" s="458"/>
      <c r="U210" s="4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53" t="s">
        <v>208</v>
      </c>
      <c r="C211" s="125" t="s">
        <v>186</v>
      </c>
      <c r="D211" s="465">
        <v>5.08</v>
      </c>
      <c r="E211" s="465"/>
      <c r="F211" s="465"/>
      <c r="G211" s="127"/>
      <c r="H211" s="454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58"/>
      <c r="P211" s="458"/>
      <c r="Q211" s="458"/>
      <c r="R211" s="458"/>
      <c r="S211" s="458"/>
      <c r="T211" s="458"/>
      <c r="U211" s="4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53" t="s">
        <v>208</v>
      </c>
      <c r="C212" s="125" t="s">
        <v>203</v>
      </c>
      <c r="D212" s="465">
        <v>5.08</v>
      </c>
      <c r="E212" s="465"/>
      <c r="F212" s="465"/>
      <c r="G212" s="127"/>
      <c r="H212" s="454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58"/>
      <c r="P212" s="458"/>
      <c r="Q212" s="458"/>
      <c r="R212" s="458"/>
      <c r="S212" s="458"/>
      <c r="T212" s="458"/>
      <c r="U212" s="4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53" t="s">
        <v>208</v>
      </c>
      <c r="C213" s="125" t="s">
        <v>199</v>
      </c>
      <c r="D213" s="465">
        <v>5.08</v>
      </c>
      <c r="E213" s="465"/>
      <c r="F213" s="465"/>
      <c r="G213" s="127"/>
      <c r="H213" s="454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62"/>
      <c r="P213" s="462"/>
      <c r="Q213" s="462"/>
      <c r="R213" s="462"/>
      <c r="S213" s="462"/>
      <c r="T213" s="462"/>
      <c r="U213" s="462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53" t="s">
        <v>208</v>
      </c>
      <c r="C214" s="125" t="s">
        <v>187</v>
      </c>
      <c r="D214" s="465">
        <v>5.08</v>
      </c>
      <c r="E214" s="465"/>
      <c r="F214" s="465"/>
      <c r="G214" s="127"/>
      <c r="H214" s="454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58"/>
      <c r="P214" s="458"/>
      <c r="Q214" s="458"/>
      <c r="R214" s="458"/>
      <c r="S214" s="458"/>
      <c r="T214" s="458"/>
      <c r="U214" s="4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53" t="s">
        <v>208</v>
      </c>
      <c r="C215" s="125" t="s">
        <v>207</v>
      </c>
      <c r="D215" s="465">
        <v>5.08</v>
      </c>
      <c r="E215" s="465"/>
      <c r="F215" s="465"/>
      <c r="G215" s="127"/>
      <c r="H215" s="454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62"/>
      <c r="P215" s="462"/>
      <c r="Q215" s="462"/>
      <c r="R215" s="462"/>
      <c r="S215" s="462"/>
      <c r="T215" s="462"/>
      <c r="U215" s="462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53" t="s">
        <v>209</v>
      </c>
      <c r="C216" s="125" t="s">
        <v>194</v>
      </c>
      <c r="D216" s="465">
        <v>5.03</v>
      </c>
      <c r="E216" s="465"/>
      <c r="F216" s="465"/>
      <c r="G216" s="127"/>
      <c r="H216" s="454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58"/>
      <c r="P216" s="458"/>
      <c r="Q216" s="458"/>
      <c r="R216" s="458"/>
      <c r="S216" s="458"/>
      <c r="T216" s="458"/>
      <c r="U216" s="4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53" t="s">
        <v>209</v>
      </c>
      <c r="C217" s="125" t="s">
        <v>179</v>
      </c>
      <c r="D217" s="465">
        <v>5.03</v>
      </c>
      <c r="E217" s="465"/>
      <c r="F217" s="465"/>
      <c r="G217" s="127"/>
      <c r="H217" s="454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58"/>
      <c r="P217" s="458"/>
      <c r="Q217" s="458"/>
      <c r="R217" s="458"/>
      <c r="S217" s="458"/>
      <c r="T217" s="458"/>
      <c r="U217" s="4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53" t="s">
        <v>209</v>
      </c>
      <c r="C218" s="125" t="s">
        <v>195</v>
      </c>
      <c r="D218" s="465">
        <v>5.03</v>
      </c>
      <c r="E218" s="465"/>
      <c r="F218" s="465"/>
      <c r="G218" s="127"/>
      <c r="H218" s="454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58"/>
      <c r="P218" s="458"/>
      <c r="Q218" s="458"/>
      <c r="R218" s="458"/>
      <c r="S218" s="458"/>
      <c r="T218" s="458"/>
      <c r="U218" s="4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53" t="s">
        <v>209</v>
      </c>
      <c r="C219" s="125" t="s">
        <v>204</v>
      </c>
      <c r="D219" s="465">
        <v>5.03</v>
      </c>
      <c r="E219" s="465"/>
      <c r="F219" s="465"/>
      <c r="G219" s="127"/>
      <c r="H219" s="454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58"/>
      <c r="P219" s="458"/>
      <c r="Q219" s="458"/>
      <c r="R219" s="458"/>
      <c r="S219" s="458"/>
      <c r="T219" s="458"/>
      <c r="U219" s="4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53" t="s">
        <v>382</v>
      </c>
      <c r="C220" s="177" t="s">
        <v>383</v>
      </c>
      <c r="D220" s="465">
        <v>5.03</v>
      </c>
      <c r="E220" s="465"/>
      <c r="F220" s="465"/>
      <c r="G220" s="127"/>
      <c r="H220" s="454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58"/>
      <c r="P220" s="458"/>
      <c r="Q220" s="458"/>
      <c r="R220" s="458"/>
      <c r="S220" s="458"/>
      <c r="T220" s="458"/>
      <c r="U220" s="45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53" t="s">
        <v>382</v>
      </c>
      <c r="C221" s="177" t="s">
        <v>384</v>
      </c>
      <c r="D221" s="465">
        <v>5.03</v>
      </c>
      <c r="E221" s="465"/>
      <c r="F221" s="465"/>
      <c r="G221" s="127"/>
      <c r="H221" s="454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58"/>
      <c r="P221" s="458"/>
      <c r="Q221" s="458"/>
      <c r="R221" s="458"/>
      <c r="S221" s="458"/>
      <c r="T221" s="458"/>
      <c r="U221" s="45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53" t="s">
        <v>382</v>
      </c>
      <c r="C222" s="177" t="s">
        <v>389</v>
      </c>
      <c r="D222" s="465">
        <v>5.03</v>
      </c>
      <c r="E222" s="465"/>
      <c r="F222" s="465"/>
      <c r="G222" s="127"/>
      <c r="H222" s="454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58"/>
      <c r="P222" s="458"/>
      <c r="Q222" s="458"/>
      <c r="R222" s="458"/>
      <c r="S222" s="458"/>
      <c r="T222" s="458"/>
      <c r="U222" s="4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53" t="s">
        <v>382</v>
      </c>
      <c r="C223" s="177" t="s">
        <v>391</v>
      </c>
      <c r="D223" s="465">
        <v>5.03</v>
      </c>
      <c r="E223" s="465"/>
      <c r="F223" s="465"/>
      <c r="G223" s="127"/>
      <c r="H223" s="454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58"/>
      <c r="P223" s="458"/>
      <c r="Q223" s="458"/>
      <c r="R223" s="458"/>
      <c r="S223" s="458"/>
      <c r="T223" s="458"/>
      <c r="U223" s="4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53" t="s">
        <v>418</v>
      </c>
      <c r="C224" s="177" t="s">
        <v>364</v>
      </c>
      <c r="D224" s="465">
        <v>5.03</v>
      </c>
      <c r="E224" s="465"/>
      <c r="F224" s="465"/>
      <c r="G224" s="127"/>
      <c r="H224" s="454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58"/>
      <c r="P224" s="458"/>
      <c r="Q224" s="458"/>
      <c r="R224" s="458"/>
      <c r="S224" s="458"/>
      <c r="T224" s="458"/>
      <c r="U224" s="4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53" t="s">
        <v>418</v>
      </c>
      <c r="C225" s="177" t="s">
        <v>365</v>
      </c>
      <c r="D225" s="465">
        <v>5.03</v>
      </c>
      <c r="E225" s="465"/>
      <c r="F225" s="465"/>
      <c r="G225" s="127"/>
      <c r="H225" s="454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58"/>
      <c r="P225" s="458"/>
      <c r="Q225" s="458"/>
      <c r="R225" s="458"/>
      <c r="S225" s="458"/>
      <c r="T225" s="458"/>
      <c r="U225" s="4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53" t="s">
        <v>418</v>
      </c>
      <c r="C226" s="177" t="s">
        <v>366</v>
      </c>
      <c r="D226" s="465">
        <v>5.03</v>
      </c>
      <c r="E226" s="465"/>
      <c r="F226" s="465"/>
      <c r="G226" s="127"/>
      <c r="H226" s="454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58"/>
      <c r="P226" s="458"/>
      <c r="Q226" s="458"/>
      <c r="R226" s="458"/>
      <c r="S226" s="458"/>
      <c r="T226" s="458"/>
      <c r="U226" s="4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53" t="s">
        <v>418</v>
      </c>
      <c r="C227" s="177" t="s">
        <v>367</v>
      </c>
      <c r="D227" s="465">
        <v>5.03</v>
      </c>
      <c r="E227" s="465"/>
      <c r="F227" s="465"/>
      <c r="G227" s="127"/>
      <c r="H227" s="454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58"/>
      <c r="P227" s="458"/>
      <c r="Q227" s="458"/>
      <c r="R227" s="458"/>
      <c r="S227" s="458"/>
      <c r="T227" s="458"/>
      <c r="U227" s="4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65">
        <v>5.03</v>
      </c>
      <c r="E228" s="465"/>
      <c r="F228" s="465"/>
      <c r="G228" s="146"/>
      <c r="H228" s="454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62"/>
      <c r="P228" s="462"/>
      <c r="Q228" s="462"/>
      <c r="R228" s="462"/>
      <c r="S228" s="462"/>
      <c r="T228" s="462"/>
      <c r="U228" s="462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65">
        <v>5.03</v>
      </c>
      <c r="E229" s="465"/>
      <c r="F229" s="465"/>
      <c r="G229" s="146"/>
      <c r="H229" s="454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62"/>
      <c r="P229" s="462"/>
      <c r="Q229" s="462"/>
      <c r="R229" s="462"/>
      <c r="S229" s="462"/>
      <c r="T229" s="462"/>
      <c r="U229" s="462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65">
        <v>5.03</v>
      </c>
      <c r="E230" s="465"/>
      <c r="F230" s="465"/>
      <c r="G230" s="146"/>
      <c r="H230" s="454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62"/>
      <c r="P230" s="462"/>
      <c r="Q230" s="462"/>
      <c r="R230" s="462"/>
      <c r="S230" s="462"/>
      <c r="T230" s="462"/>
      <c r="U230" s="462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65">
        <v>5.03</v>
      </c>
      <c r="E231" s="465"/>
      <c r="F231" s="465"/>
      <c r="G231" s="127"/>
      <c r="H231" s="454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62"/>
      <c r="P231" s="462"/>
      <c r="Q231" s="462"/>
      <c r="R231" s="462"/>
      <c r="S231" s="462"/>
      <c r="T231" s="462"/>
      <c r="U231" s="462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65">
        <v>5.03</v>
      </c>
      <c r="E232" s="465"/>
      <c r="F232" s="465"/>
      <c r="G232" s="127"/>
      <c r="H232" s="454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62"/>
      <c r="P232" s="462"/>
      <c r="Q232" s="462"/>
      <c r="R232" s="462"/>
      <c r="S232" s="462"/>
      <c r="T232" s="462"/>
      <c r="U232" s="462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65">
        <v>5.03</v>
      </c>
      <c r="E233" s="465"/>
      <c r="F233" s="465"/>
      <c r="G233" s="127"/>
      <c r="H233" s="454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62"/>
      <c r="P233" s="462"/>
      <c r="Q233" s="462"/>
      <c r="R233" s="462"/>
      <c r="S233" s="462"/>
      <c r="T233" s="462"/>
      <c r="U233" s="462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65">
        <v>5.03</v>
      </c>
      <c r="E234" s="465"/>
      <c r="F234" s="465"/>
      <c r="G234" s="127"/>
      <c r="H234" s="454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62"/>
      <c r="P234" s="462"/>
      <c r="Q234" s="462"/>
      <c r="R234" s="462"/>
      <c r="S234" s="462"/>
      <c r="T234" s="462"/>
      <c r="U234" s="462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65">
        <v>5.03</v>
      </c>
      <c r="E235" s="465"/>
      <c r="F235" s="465"/>
      <c r="G235" s="127"/>
      <c r="H235" s="454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62"/>
      <c r="P235" s="462"/>
      <c r="Q235" s="462"/>
      <c r="R235" s="462"/>
      <c r="S235" s="462"/>
      <c r="T235" s="462"/>
      <c r="U235" s="462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65">
        <v>5.03</v>
      </c>
      <c r="E236" s="465"/>
      <c r="F236" s="465"/>
      <c r="G236" s="127"/>
      <c r="H236" s="454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62"/>
      <c r="P236" s="462"/>
      <c r="Q236" s="462"/>
      <c r="R236" s="462"/>
      <c r="S236" s="462"/>
      <c r="T236" s="462"/>
      <c r="U236" s="462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65">
        <v>5.03</v>
      </c>
      <c r="E237" s="465"/>
      <c r="F237" s="465"/>
      <c r="G237" s="127"/>
      <c r="H237" s="454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62"/>
      <c r="P237" s="462"/>
      <c r="Q237" s="462"/>
      <c r="R237" s="462"/>
      <c r="S237" s="462"/>
      <c r="T237" s="462"/>
      <c r="U237" s="462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65">
        <v>5.03</v>
      </c>
      <c r="E238" s="465"/>
      <c r="F238" s="465"/>
      <c r="G238" s="127"/>
      <c r="H238" s="454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62"/>
      <c r="P238" s="462"/>
      <c r="Q238" s="462"/>
      <c r="R238" s="462"/>
      <c r="S238" s="462"/>
      <c r="T238" s="462"/>
      <c r="U238" s="46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65">
        <v>5</v>
      </c>
      <c r="E239" s="465"/>
      <c r="F239" s="465"/>
      <c r="G239" s="127"/>
      <c r="H239" s="454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62"/>
      <c r="P239" s="462"/>
      <c r="Q239" s="462"/>
      <c r="R239" s="462"/>
      <c r="S239" s="462"/>
      <c r="T239" s="462"/>
      <c r="U239" s="46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65">
        <v>5.03</v>
      </c>
      <c r="E240" s="465"/>
      <c r="F240" s="465"/>
      <c r="G240" s="127"/>
      <c r="H240" s="454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62"/>
      <c r="P240" s="462"/>
      <c r="Q240" s="462"/>
      <c r="R240" s="462"/>
      <c r="S240" s="462"/>
      <c r="T240" s="462"/>
      <c r="U240" s="46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65">
        <v>5.03</v>
      </c>
      <c r="E241" s="465"/>
      <c r="F241" s="465"/>
      <c r="G241" s="127"/>
      <c r="H241" s="454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62"/>
      <c r="P241" s="462"/>
      <c r="Q241" s="462"/>
      <c r="R241" s="462"/>
      <c r="S241" s="462"/>
      <c r="T241" s="462"/>
      <c r="U241" s="46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65"/>
      <c r="E242" s="465"/>
      <c r="F242" s="465"/>
      <c r="G242" s="127"/>
      <c r="H242" s="45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62"/>
      <c r="P242" s="462"/>
      <c r="Q242" s="462"/>
      <c r="R242" s="462"/>
      <c r="S242" s="462"/>
      <c r="T242" s="462"/>
      <c r="U242" s="46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65">
        <v>5.0599999999999996</v>
      </c>
      <c r="E243" s="465"/>
      <c r="F243" s="465"/>
      <c r="G243" s="127"/>
      <c r="H243" s="45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62"/>
      <c r="P243" s="462"/>
      <c r="Q243" s="462"/>
      <c r="R243" s="462"/>
      <c r="S243" s="462"/>
      <c r="T243" s="462"/>
      <c r="U243" s="46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65">
        <v>5.0599999999999996</v>
      </c>
      <c r="E244" s="465"/>
      <c r="F244" s="465"/>
      <c r="G244" s="127"/>
      <c r="H244" s="45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62"/>
      <c r="P244" s="462"/>
      <c r="Q244" s="462"/>
      <c r="R244" s="462"/>
      <c r="S244" s="462"/>
      <c r="T244" s="462"/>
      <c r="U244" s="46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65">
        <v>5.0599999999999996</v>
      </c>
      <c r="E245" s="465"/>
      <c r="F245" s="465"/>
      <c r="G245" s="127"/>
      <c r="H245" s="45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62"/>
      <c r="P245" s="462"/>
      <c r="Q245" s="462"/>
      <c r="R245" s="462"/>
      <c r="S245" s="462"/>
      <c r="T245" s="462"/>
      <c r="U245" s="46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65">
        <v>5.0599999999999996</v>
      </c>
      <c r="E246" s="465"/>
      <c r="F246" s="465"/>
      <c r="G246" s="127"/>
      <c r="H246" s="45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62"/>
      <c r="P246" s="462"/>
      <c r="Q246" s="462"/>
      <c r="R246" s="462"/>
      <c r="S246" s="462"/>
      <c r="T246" s="462"/>
      <c r="U246" s="46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65"/>
      <c r="E247" s="465"/>
      <c r="F247" s="465"/>
      <c r="G247" s="127"/>
      <c r="H247" s="45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62"/>
      <c r="P247" s="462"/>
      <c r="Q247" s="462"/>
      <c r="R247" s="462"/>
      <c r="S247" s="462"/>
      <c r="T247" s="462"/>
      <c r="U247" s="46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65"/>
      <c r="E248" s="465"/>
      <c r="F248" s="465"/>
      <c r="G248" s="127"/>
      <c r="H248" s="45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62"/>
      <c r="P248" s="462"/>
      <c r="Q248" s="462"/>
      <c r="R248" s="462"/>
      <c r="S248" s="462"/>
      <c r="T248" s="462"/>
      <c r="U248" s="46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65"/>
      <c r="E249" s="465"/>
      <c r="F249" s="465"/>
      <c r="G249" s="127"/>
      <c r="H249" s="45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62"/>
      <c r="P249" s="462"/>
      <c r="Q249" s="462"/>
      <c r="R249" s="462"/>
      <c r="S249" s="462"/>
      <c r="T249" s="462"/>
      <c r="U249" s="46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65"/>
      <c r="E250" s="465"/>
      <c r="F250" s="465"/>
      <c r="G250" s="127"/>
      <c r="H250" s="45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62"/>
      <c r="P250" s="462"/>
      <c r="Q250" s="462"/>
      <c r="R250" s="462"/>
      <c r="S250" s="462"/>
      <c r="T250" s="462"/>
      <c r="U250" s="46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65"/>
      <c r="E251" s="465"/>
      <c r="F251" s="465"/>
      <c r="G251" s="127"/>
      <c r="H251" s="45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62"/>
      <c r="P251" s="462"/>
      <c r="Q251" s="462"/>
      <c r="R251" s="462"/>
      <c r="S251" s="462"/>
      <c r="T251" s="462"/>
      <c r="U251" s="46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65"/>
      <c r="E252" s="465"/>
      <c r="F252" s="465"/>
      <c r="G252" s="127"/>
      <c r="H252" s="45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62"/>
      <c r="P252" s="462"/>
      <c r="Q252" s="462"/>
      <c r="R252" s="462"/>
      <c r="S252" s="462"/>
      <c r="T252" s="462"/>
      <c r="U252" s="46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65"/>
      <c r="E253" s="465"/>
      <c r="F253" s="465"/>
      <c r="G253" s="127"/>
      <c r="H253" s="45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62"/>
      <c r="P253" s="462"/>
      <c r="Q253" s="462"/>
      <c r="R253" s="462"/>
      <c r="S253" s="462"/>
      <c r="T253" s="462"/>
      <c r="U253" s="46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65"/>
      <c r="E254" s="465"/>
      <c r="F254" s="465"/>
      <c r="G254" s="127"/>
      <c r="H254" s="45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62"/>
      <c r="P254" s="462"/>
      <c r="Q254" s="462"/>
      <c r="R254" s="462"/>
      <c r="S254" s="462"/>
      <c r="T254" s="462"/>
      <c r="U254" s="46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65"/>
      <c r="E255" s="465"/>
      <c r="F255" s="465"/>
      <c r="G255" s="127"/>
      <c r="H255" s="45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62"/>
      <c r="P255" s="462"/>
      <c r="Q255" s="462"/>
      <c r="R255" s="462"/>
      <c r="S255" s="462"/>
      <c r="T255" s="462"/>
      <c r="U255" s="46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65"/>
      <c r="E256" s="465"/>
      <c r="F256" s="465"/>
      <c r="G256" s="127"/>
      <c r="H256" s="45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62"/>
      <c r="P256" s="462"/>
      <c r="Q256" s="462"/>
      <c r="R256" s="462"/>
      <c r="S256" s="462"/>
      <c r="T256" s="462"/>
      <c r="U256" s="462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9" t="s">
        <v>216</v>
      </c>
      <c r="B257" s="619"/>
      <c r="C257" s="463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53" t="s">
        <v>217</v>
      </c>
      <c r="C258" s="125" t="s">
        <v>179</v>
      </c>
      <c r="D258" s="465">
        <v>5.03</v>
      </c>
      <c r="E258" s="465"/>
      <c r="F258" s="465"/>
      <c r="G258" s="127"/>
      <c r="H258" s="45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62"/>
      <c r="P258" s="462"/>
      <c r="Q258" s="462"/>
      <c r="R258" s="462"/>
      <c r="S258" s="462"/>
      <c r="T258" s="462"/>
      <c r="U258" s="46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53" t="s">
        <v>217</v>
      </c>
      <c r="C259" s="125" t="s">
        <v>186</v>
      </c>
      <c r="D259" s="465">
        <v>5.03</v>
      </c>
      <c r="E259" s="465"/>
      <c r="F259" s="465"/>
      <c r="G259" s="127"/>
      <c r="H259" s="45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62"/>
      <c r="P259" s="462"/>
      <c r="Q259" s="462"/>
      <c r="R259" s="462"/>
      <c r="S259" s="462"/>
      <c r="T259" s="462"/>
      <c r="U259" s="46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53" t="s">
        <v>217</v>
      </c>
      <c r="C260" s="125" t="s">
        <v>204</v>
      </c>
      <c r="D260" s="465">
        <v>5.03</v>
      </c>
      <c r="E260" s="465"/>
      <c r="F260" s="465"/>
      <c r="G260" s="127"/>
      <c r="H260" s="45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62"/>
      <c r="P260" s="462"/>
      <c r="Q260" s="462"/>
      <c r="R260" s="462"/>
      <c r="S260" s="462"/>
      <c r="T260" s="462"/>
      <c r="U260" s="46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65">
        <v>5.03</v>
      </c>
      <c r="E261" s="465"/>
      <c r="F261" s="465"/>
      <c r="G261" s="127"/>
      <c r="H261" s="45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62"/>
      <c r="P261" s="462"/>
      <c r="Q261" s="462"/>
      <c r="R261" s="462"/>
      <c r="S261" s="462"/>
      <c r="T261" s="462"/>
      <c r="U261" s="46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65">
        <v>5.03</v>
      </c>
      <c r="E262" s="465"/>
      <c r="F262" s="465"/>
      <c r="G262" s="127"/>
      <c r="H262" s="45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62"/>
      <c r="P262" s="462"/>
      <c r="Q262" s="462"/>
      <c r="R262" s="462"/>
      <c r="S262" s="462"/>
      <c r="T262" s="462"/>
      <c r="U262" s="46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65">
        <v>5.03</v>
      </c>
      <c r="E263" s="465"/>
      <c r="F263" s="465"/>
      <c r="G263" s="127"/>
      <c r="H263" s="45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62"/>
      <c r="P263" s="462"/>
      <c r="Q263" s="462"/>
      <c r="R263" s="462"/>
      <c r="S263" s="462"/>
      <c r="T263" s="462"/>
      <c r="U263" s="46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65">
        <v>5.03</v>
      </c>
      <c r="E264" s="465"/>
      <c r="F264" s="465"/>
      <c r="G264" s="127"/>
      <c r="H264" s="45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62"/>
      <c r="P264" s="462"/>
      <c r="Q264" s="462"/>
      <c r="R264" s="462"/>
      <c r="S264" s="462"/>
      <c r="T264" s="462"/>
      <c r="U264" s="46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65">
        <v>5.03</v>
      </c>
      <c r="E265" s="465"/>
      <c r="F265" s="465"/>
      <c r="G265" s="127"/>
      <c r="H265" s="45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62"/>
      <c r="P265" s="462"/>
      <c r="Q265" s="462"/>
      <c r="R265" s="462"/>
      <c r="S265" s="462"/>
      <c r="T265" s="462"/>
      <c r="U265" s="46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65">
        <v>5.03</v>
      </c>
      <c r="E266" s="465"/>
      <c r="F266" s="465"/>
      <c r="G266" s="146"/>
      <c r="H266" s="45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62"/>
      <c r="P266" s="462"/>
      <c r="Q266" s="462"/>
      <c r="R266" s="462"/>
      <c r="S266" s="462"/>
      <c r="T266" s="462"/>
      <c r="U266" s="46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65">
        <v>5.03</v>
      </c>
      <c r="E267" s="465"/>
      <c r="F267" s="465"/>
      <c r="G267" s="127"/>
      <c r="H267" s="45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62"/>
      <c r="P267" s="462"/>
      <c r="Q267" s="462"/>
      <c r="R267" s="462"/>
      <c r="S267" s="462"/>
      <c r="T267" s="462"/>
      <c r="U267" s="46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65">
        <v>5.03</v>
      </c>
      <c r="E268" s="465"/>
      <c r="F268" s="465"/>
      <c r="G268" s="127"/>
      <c r="H268" s="45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62"/>
      <c r="P268" s="462"/>
      <c r="Q268" s="462"/>
      <c r="R268" s="462"/>
      <c r="S268" s="462"/>
      <c r="T268" s="462"/>
      <c r="U268" s="46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65">
        <v>5.03</v>
      </c>
      <c r="E269" s="465"/>
      <c r="F269" s="465"/>
      <c r="G269" s="127"/>
      <c r="H269" s="45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62"/>
      <c r="P269" s="462"/>
      <c r="Q269" s="462"/>
      <c r="R269" s="462"/>
      <c r="S269" s="462"/>
      <c r="T269" s="462"/>
      <c r="U269" s="46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65">
        <v>5.03</v>
      </c>
      <c r="E270" s="465"/>
      <c r="F270" s="465"/>
      <c r="G270" s="127"/>
      <c r="H270" s="45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62"/>
      <c r="P270" s="462"/>
      <c r="Q270" s="462"/>
      <c r="R270" s="462"/>
      <c r="S270" s="462"/>
      <c r="T270" s="462"/>
      <c r="U270" s="46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65">
        <v>5.03</v>
      </c>
      <c r="E271" s="465"/>
      <c r="F271" s="465"/>
      <c r="G271" s="127"/>
      <c r="H271" s="45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62"/>
      <c r="P271" s="462"/>
      <c r="Q271" s="462"/>
      <c r="R271" s="462"/>
      <c r="S271" s="462"/>
      <c r="T271" s="462"/>
      <c r="U271" s="46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65">
        <v>5.03</v>
      </c>
      <c r="E272" s="465"/>
      <c r="F272" s="465"/>
      <c r="G272" s="127"/>
      <c r="H272" s="45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62"/>
      <c r="P272" s="462"/>
      <c r="Q272" s="462"/>
      <c r="R272" s="462"/>
      <c r="S272" s="462"/>
      <c r="T272" s="462"/>
      <c r="U272" s="46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65">
        <v>5.03</v>
      </c>
      <c r="E273" s="465"/>
      <c r="F273" s="465"/>
      <c r="G273" s="127"/>
      <c r="H273" s="45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62"/>
      <c r="P273" s="462"/>
      <c r="Q273" s="462"/>
      <c r="R273" s="462"/>
      <c r="S273" s="462"/>
      <c r="T273" s="462"/>
      <c r="U273" s="46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53" t="s">
        <v>222</v>
      </c>
      <c r="C274" s="125" t="s">
        <v>181</v>
      </c>
      <c r="D274" s="465">
        <v>9.36</v>
      </c>
      <c r="E274" s="465"/>
      <c r="F274" s="465"/>
      <c r="G274" s="127"/>
      <c r="H274" s="45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62"/>
      <c r="P274" s="462"/>
      <c r="Q274" s="462"/>
      <c r="R274" s="462"/>
      <c r="S274" s="462"/>
      <c r="T274" s="462"/>
      <c r="U274" s="46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53" t="s">
        <v>222</v>
      </c>
      <c r="C275" s="125" t="s">
        <v>179</v>
      </c>
      <c r="D275" s="465">
        <v>9.36</v>
      </c>
      <c r="E275" s="465"/>
      <c r="F275" s="465"/>
      <c r="G275" s="127"/>
      <c r="H275" s="45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62"/>
      <c r="P275" s="462"/>
      <c r="Q275" s="462"/>
      <c r="R275" s="462"/>
      <c r="S275" s="462"/>
      <c r="T275" s="462"/>
      <c r="U275" s="46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53" t="s">
        <v>222</v>
      </c>
      <c r="C276" s="125" t="s">
        <v>221</v>
      </c>
      <c r="D276" s="465">
        <v>9.36</v>
      </c>
      <c r="E276" s="465"/>
      <c r="F276" s="465"/>
      <c r="G276" s="127"/>
      <c r="H276" s="45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62"/>
      <c r="P276" s="462"/>
      <c r="Q276" s="462"/>
      <c r="R276" s="462"/>
      <c r="S276" s="462"/>
      <c r="T276" s="462"/>
      <c r="U276" s="46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53" t="s">
        <v>222</v>
      </c>
      <c r="C277" s="125" t="s">
        <v>186</v>
      </c>
      <c r="D277" s="465">
        <v>9.36</v>
      </c>
      <c r="E277" s="465"/>
      <c r="F277" s="465"/>
      <c r="G277" s="127"/>
      <c r="H277" s="45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62"/>
      <c r="P277" s="462"/>
      <c r="Q277" s="462"/>
      <c r="R277" s="462"/>
      <c r="S277" s="462"/>
      <c r="T277" s="462"/>
      <c r="U277" s="46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53" t="s">
        <v>393</v>
      </c>
      <c r="C278" s="177" t="s">
        <v>395</v>
      </c>
      <c r="D278" s="465">
        <v>5</v>
      </c>
      <c r="E278" s="465"/>
      <c r="F278" s="465"/>
      <c r="G278" s="127"/>
      <c r="H278" s="45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62"/>
      <c r="P278" s="462"/>
      <c r="Q278" s="462"/>
      <c r="R278" s="462"/>
      <c r="S278" s="462"/>
      <c r="T278" s="462"/>
      <c r="U278" s="46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53" t="s">
        <v>393</v>
      </c>
      <c r="C279" s="177" t="s">
        <v>402</v>
      </c>
      <c r="D279" s="465">
        <v>5</v>
      </c>
      <c r="E279" s="465"/>
      <c r="F279" s="465"/>
      <c r="G279" s="127"/>
      <c r="H279" s="45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62"/>
      <c r="P279" s="462"/>
      <c r="Q279" s="462"/>
      <c r="R279" s="462"/>
      <c r="S279" s="462"/>
      <c r="T279" s="462"/>
      <c r="U279" s="46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53" t="s">
        <v>404</v>
      </c>
      <c r="C280" s="177" t="s">
        <v>405</v>
      </c>
      <c r="D280" s="465">
        <v>5</v>
      </c>
      <c r="E280" s="465"/>
      <c r="F280" s="465"/>
      <c r="G280" s="127"/>
      <c r="H280" s="45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62"/>
      <c r="P280" s="462"/>
      <c r="Q280" s="462"/>
      <c r="R280" s="462"/>
      <c r="S280" s="462"/>
      <c r="T280" s="462"/>
      <c r="U280" s="46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53" t="s">
        <v>342</v>
      </c>
      <c r="C281" s="177" t="s">
        <v>372</v>
      </c>
      <c r="D281" s="465">
        <v>5</v>
      </c>
      <c r="E281" s="465"/>
      <c r="F281" s="465"/>
      <c r="G281" s="127"/>
      <c r="H281" s="45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62"/>
      <c r="P281" s="462"/>
      <c r="Q281" s="462"/>
      <c r="R281" s="462"/>
      <c r="S281" s="462"/>
      <c r="T281" s="462"/>
      <c r="U281" s="46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53" t="s">
        <v>343</v>
      </c>
      <c r="C282" s="125" t="s">
        <v>345</v>
      </c>
      <c r="D282" s="465">
        <v>5</v>
      </c>
      <c r="E282" s="465"/>
      <c r="F282" s="465"/>
      <c r="G282" s="127"/>
      <c r="H282" s="45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62"/>
      <c r="P282" s="462"/>
      <c r="Q282" s="462"/>
      <c r="R282" s="462"/>
      <c r="S282" s="462"/>
      <c r="T282" s="462"/>
      <c r="U282" s="46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53" t="s">
        <v>343</v>
      </c>
      <c r="C283" s="125" t="s">
        <v>347</v>
      </c>
      <c r="D283" s="465">
        <v>5</v>
      </c>
      <c r="E283" s="465"/>
      <c r="F283" s="465"/>
      <c r="G283" s="127"/>
      <c r="H283" s="45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62"/>
      <c r="P283" s="462"/>
      <c r="Q283" s="462"/>
      <c r="R283" s="462"/>
      <c r="S283" s="462"/>
      <c r="T283" s="462"/>
      <c r="U283" s="46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65">
        <v>5.0599999999999996</v>
      </c>
      <c r="E284" s="465"/>
      <c r="F284" s="465"/>
      <c r="G284" s="127"/>
      <c r="H284" s="45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62"/>
      <c r="P284" s="462"/>
      <c r="Q284" s="462"/>
      <c r="R284" s="462"/>
      <c r="S284" s="462"/>
      <c r="T284" s="462"/>
      <c r="U284" s="46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65">
        <v>5.0599999999999996</v>
      </c>
      <c r="E285" s="465"/>
      <c r="F285" s="465"/>
      <c r="G285" s="127"/>
      <c r="H285" s="45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62"/>
      <c r="P285" s="462"/>
      <c r="Q285" s="462"/>
      <c r="R285" s="462"/>
      <c r="S285" s="462"/>
      <c r="T285" s="462"/>
      <c r="U285" s="46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65">
        <v>5.03</v>
      </c>
      <c r="E286" s="465"/>
      <c r="F286" s="465"/>
      <c r="G286" s="127"/>
      <c r="H286" s="45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62"/>
      <c r="P286" s="462"/>
      <c r="Q286" s="462"/>
      <c r="R286" s="462"/>
      <c r="S286" s="462"/>
      <c r="T286" s="462"/>
      <c r="U286" s="46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65">
        <v>5.03</v>
      </c>
      <c r="E287" s="465"/>
      <c r="F287" s="465"/>
      <c r="G287" s="127"/>
      <c r="H287" s="45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62"/>
      <c r="P287" s="462"/>
      <c r="Q287" s="462"/>
      <c r="R287" s="462"/>
      <c r="S287" s="462"/>
      <c r="T287" s="462"/>
      <c r="U287" s="46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65">
        <v>5.03</v>
      </c>
      <c r="E288" s="465"/>
      <c r="F288" s="465"/>
      <c r="G288" s="127"/>
      <c r="H288" s="45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62"/>
      <c r="P288" s="462"/>
      <c r="Q288" s="462"/>
      <c r="R288" s="462"/>
      <c r="S288" s="462"/>
      <c r="T288" s="462"/>
      <c r="U288" s="46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65">
        <v>5.07</v>
      </c>
      <c r="E289" s="465"/>
      <c r="F289" s="465"/>
      <c r="G289" s="127"/>
      <c r="H289" s="45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62"/>
      <c r="P289" s="462"/>
      <c r="Q289" s="462"/>
      <c r="R289" s="462"/>
      <c r="S289" s="462"/>
      <c r="T289" s="462"/>
      <c r="U289" s="46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65">
        <v>5.07</v>
      </c>
      <c r="E290" s="465"/>
      <c r="F290" s="465"/>
      <c r="G290" s="127"/>
      <c r="H290" s="45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62"/>
      <c r="P290" s="462"/>
      <c r="Q290" s="462"/>
      <c r="R290" s="462"/>
      <c r="S290" s="462"/>
      <c r="T290" s="462"/>
      <c r="U290" s="46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65">
        <v>5.0599999999999996</v>
      </c>
      <c r="E291" s="465"/>
      <c r="F291" s="466"/>
      <c r="G291" s="127"/>
      <c r="H291" s="454">
        <f>D291*G291</f>
        <v>0</v>
      </c>
      <c r="I291" s="128"/>
      <c r="J291" s="129" t="str">
        <f t="array" ref="J291">IF(ISERROR(G291/I291),"",G291/I291)</f>
        <v/>
      </c>
      <c r="K291" s="45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62"/>
      <c r="P291" s="462"/>
      <c r="Q291" s="462"/>
      <c r="R291" s="462"/>
      <c r="S291" s="462"/>
      <c r="T291" s="462"/>
      <c r="U291" s="46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11" t="s">
        <v>224</v>
      </c>
      <c r="B292" s="612"/>
      <c r="C292" s="46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65">
        <v>5.03</v>
      </c>
      <c r="E293" s="465"/>
      <c r="F293" s="465"/>
      <c r="G293" s="146"/>
      <c r="H293" s="45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62"/>
      <c r="P293" s="462"/>
      <c r="Q293" s="462"/>
      <c r="R293" s="462"/>
      <c r="S293" s="462"/>
      <c r="T293" s="462"/>
      <c r="U293" s="46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65">
        <v>5.03</v>
      </c>
      <c r="E294" s="465"/>
      <c r="F294" s="465"/>
      <c r="G294" s="127"/>
      <c r="H294" s="45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62"/>
      <c r="P294" s="462"/>
      <c r="Q294" s="462"/>
      <c r="R294" s="462"/>
      <c r="S294" s="462"/>
      <c r="T294" s="462"/>
      <c r="U294" s="46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65">
        <v>5.04</v>
      </c>
      <c r="E295" s="465"/>
      <c r="F295" s="465"/>
      <c r="G295" s="127"/>
      <c r="H295" s="454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62"/>
      <c r="P295" s="462"/>
      <c r="Q295" s="462"/>
      <c r="R295" s="462"/>
      <c r="S295" s="462"/>
      <c r="T295" s="462"/>
      <c r="U295" s="462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65">
        <v>5.03</v>
      </c>
      <c r="E296" s="465"/>
      <c r="F296" s="465"/>
      <c r="G296" s="127"/>
      <c r="H296" s="45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62"/>
      <c r="P296" s="462"/>
      <c r="Q296" s="462"/>
      <c r="R296" s="462"/>
      <c r="S296" s="462"/>
      <c r="T296" s="462"/>
      <c r="U296" s="46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59" t="s">
        <v>203</v>
      </c>
      <c r="D297" s="465">
        <v>5.03</v>
      </c>
      <c r="E297" s="465"/>
      <c r="F297" s="465"/>
      <c r="G297" s="146"/>
      <c r="H297" s="45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62"/>
      <c r="P297" s="462"/>
      <c r="Q297" s="462"/>
      <c r="R297" s="462"/>
      <c r="S297" s="462"/>
      <c r="T297" s="462"/>
      <c r="U297" s="46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65">
        <v>5.03</v>
      </c>
      <c r="E298" s="465"/>
      <c r="F298" s="465"/>
      <c r="G298" s="127"/>
      <c r="H298" s="45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62"/>
      <c r="P298" s="462"/>
      <c r="Q298" s="462"/>
      <c r="R298" s="462"/>
      <c r="S298" s="462"/>
      <c r="T298" s="462"/>
      <c r="U298" s="46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65">
        <v>5.03</v>
      </c>
      <c r="E299" s="465"/>
      <c r="F299" s="465"/>
      <c r="G299" s="127"/>
      <c r="H299" s="45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62"/>
      <c r="P299" s="462"/>
      <c r="Q299" s="462"/>
      <c r="R299" s="462"/>
      <c r="S299" s="462"/>
      <c r="T299" s="462"/>
      <c r="U299" s="46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59" t="s">
        <v>228</v>
      </c>
      <c r="D300" s="465">
        <v>5.03</v>
      </c>
      <c r="E300" s="465"/>
      <c r="F300" s="465"/>
      <c r="G300" s="127"/>
      <c r="H300" s="45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62"/>
      <c r="P300" s="462"/>
      <c r="Q300" s="462"/>
      <c r="R300" s="462"/>
      <c r="S300" s="462"/>
      <c r="T300" s="462"/>
      <c r="U300" s="46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59" t="s">
        <v>212</v>
      </c>
      <c r="D301" s="465">
        <v>5.03</v>
      </c>
      <c r="E301" s="465"/>
      <c r="F301" s="465"/>
      <c r="G301" s="127"/>
      <c r="H301" s="45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62"/>
      <c r="P301" s="462"/>
      <c r="Q301" s="462"/>
      <c r="R301" s="462"/>
      <c r="S301" s="462"/>
      <c r="T301" s="462"/>
      <c r="U301" s="46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59" t="s">
        <v>203</v>
      </c>
      <c r="D302" s="465">
        <v>5.03</v>
      </c>
      <c r="E302" s="465"/>
      <c r="F302" s="465"/>
      <c r="G302" s="127"/>
      <c r="H302" s="45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62"/>
      <c r="P302" s="462"/>
      <c r="Q302" s="462"/>
      <c r="R302" s="462"/>
      <c r="S302" s="462"/>
      <c r="T302" s="462"/>
      <c r="U302" s="46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59" t="s">
        <v>186</v>
      </c>
      <c r="D303" s="465">
        <v>5.03</v>
      </c>
      <c r="E303" s="465"/>
      <c r="F303" s="465"/>
      <c r="G303" s="127"/>
      <c r="H303" s="45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62"/>
      <c r="P303" s="462"/>
      <c r="Q303" s="462"/>
      <c r="R303" s="462"/>
      <c r="S303" s="462"/>
      <c r="T303" s="462"/>
      <c r="U303" s="46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59" t="s">
        <v>228</v>
      </c>
      <c r="D304" s="465">
        <v>5.03</v>
      </c>
      <c r="E304" s="465"/>
      <c r="F304" s="465"/>
      <c r="G304" s="127"/>
      <c r="H304" s="45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62"/>
      <c r="P304" s="462"/>
      <c r="Q304" s="462"/>
      <c r="R304" s="462"/>
      <c r="S304" s="462"/>
      <c r="T304" s="462"/>
      <c r="U304" s="46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59" t="s">
        <v>199</v>
      </c>
      <c r="D305" s="465">
        <v>5.03</v>
      </c>
      <c r="E305" s="465"/>
      <c r="F305" s="465"/>
      <c r="G305" s="127"/>
      <c r="H305" s="45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62"/>
      <c r="P305" s="462"/>
      <c r="Q305" s="462"/>
      <c r="R305" s="462"/>
      <c r="S305" s="462"/>
      <c r="T305" s="462"/>
      <c r="U305" s="46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65">
        <v>5.0599999999999996</v>
      </c>
      <c r="E306" s="465"/>
      <c r="F306" s="465"/>
      <c r="G306" s="127"/>
      <c r="H306" s="45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62"/>
      <c r="P306" s="462"/>
      <c r="Q306" s="462"/>
      <c r="R306" s="462"/>
      <c r="S306" s="462"/>
      <c r="T306" s="462"/>
      <c r="U306" s="46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65">
        <v>5.0599999999999996</v>
      </c>
      <c r="E307" s="465"/>
      <c r="F307" s="465"/>
      <c r="G307" s="127"/>
      <c r="H307" s="45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62"/>
      <c r="P307" s="462"/>
      <c r="Q307" s="462"/>
      <c r="R307" s="462"/>
      <c r="S307" s="462"/>
      <c r="T307" s="462"/>
      <c r="U307" s="46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11" t="s">
        <v>231</v>
      </c>
      <c r="B308" s="612"/>
      <c r="C308" s="463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65">
        <v>5.04</v>
      </c>
      <c r="E309" s="465"/>
      <c r="F309" s="465"/>
      <c r="G309" s="127"/>
      <c r="H309" s="45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62"/>
      <c r="P309" s="462"/>
      <c r="Q309" s="462"/>
      <c r="R309" s="462"/>
      <c r="S309" s="462"/>
      <c r="T309" s="462"/>
      <c r="U309" s="46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65">
        <v>5.04</v>
      </c>
      <c r="E310" s="465"/>
      <c r="F310" s="465"/>
      <c r="G310" s="127"/>
      <c r="H310" s="45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62"/>
      <c r="P310" s="462"/>
      <c r="Q310" s="462"/>
      <c r="R310" s="462"/>
      <c r="S310" s="462"/>
      <c r="T310" s="462"/>
      <c r="U310" s="46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65">
        <v>5.04</v>
      </c>
      <c r="E311" s="465"/>
      <c r="F311" s="465"/>
      <c r="G311" s="127"/>
      <c r="H311" s="45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62"/>
      <c r="P311" s="462"/>
      <c r="Q311" s="462"/>
      <c r="R311" s="462"/>
      <c r="S311" s="462"/>
      <c r="T311" s="462"/>
      <c r="U311" s="46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65">
        <v>5.04</v>
      </c>
      <c r="E312" s="465"/>
      <c r="F312" s="465"/>
      <c r="G312" s="127"/>
      <c r="H312" s="45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62"/>
      <c r="P312" s="462"/>
      <c r="Q312" s="462"/>
      <c r="R312" s="462"/>
      <c r="S312" s="462"/>
      <c r="T312" s="462"/>
      <c r="U312" s="46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65">
        <v>5.04</v>
      </c>
      <c r="E313" s="465"/>
      <c r="F313" s="465"/>
      <c r="G313" s="127"/>
      <c r="H313" s="45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62"/>
      <c r="P313" s="462"/>
      <c r="Q313" s="462"/>
      <c r="R313" s="462"/>
      <c r="S313" s="462"/>
      <c r="T313" s="462"/>
      <c r="U313" s="46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65">
        <v>5.03</v>
      </c>
      <c r="E314" s="465"/>
      <c r="F314" s="465"/>
      <c r="G314" s="127"/>
      <c r="H314" s="454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62"/>
      <c r="P314" s="462"/>
      <c r="Q314" s="462"/>
      <c r="R314" s="462"/>
      <c r="S314" s="462"/>
      <c r="T314" s="462"/>
      <c r="U314" s="46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65">
        <v>5.03</v>
      </c>
      <c r="E315" s="465"/>
      <c r="F315" s="465"/>
      <c r="G315" s="127"/>
      <c r="H315" s="45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62"/>
      <c r="P315" s="462"/>
      <c r="Q315" s="462"/>
      <c r="R315" s="462"/>
      <c r="S315" s="462"/>
      <c r="T315" s="462"/>
      <c r="U315" s="46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65">
        <v>5.03</v>
      </c>
      <c r="E316" s="465"/>
      <c r="F316" s="465"/>
      <c r="G316" s="127"/>
      <c r="H316" s="45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62"/>
      <c r="P316" s="462"/>
      <c r="Q316" s="462"/>
      <c r="R316" s="462"/>
      <c r="S316" s="462"/>
      <c r="T316" s="462"/>
      <c r="U316" s="46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65">
        <v>5.03</v>
      </c>
      <c r="E317" s="465"/>
      <c r="F317" s="465"/>
      <c r="G317" s="127"/>
      <c r="H317" s="454">
        <f t="shared" si="75"/>
        <v>0</v>
      </c>
      <c r="I317" s="128"/>
      <c r="J317" s="129"/>
      <c r="K317" s="130"/>
      <c r="L317" s="128"/>
      <c r="M317" s="108"/>
      <c r="N317" s="129"/>
      <c r="O317" s="462"/>
      <c r="P317" s="462"/>
      <c r="Q317" s="462"/>
      <c r="R317" s="462"/>
      <c r="S317" s="462"/>
      <c r="T317" s="462"/>
      <c r="U317" s="46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65">
        <v>5.04</v>
      </c>
      <c r="E318" s="465"/>
      <c r="F318" s="465"/>
      <c r="G318" s="127"/>
      <c r="H318" s="45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62"/>
      <c r="P318" s="462"/>
      <c r="Q318" s="462"/>
      <c r="R318" s="462"/>
      <c r="S318" s="462"/>
      <c r="T318" s="462"/>
      <c r="U318" s="46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11" t="s">
        <v>234</v>
      </c>
      <c r="B319" s="612"/>
      <c r="C319" s="463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60"/>
      <c r="D320" s="465">
        <v>3.65</v>
      </c>
      <c r="E320" s="465"/>
      <c r="F320" s="466"/>
      <c r="G320" s="127"/>
      <c r="H320" s="454">
        <f t="shared" ref="H320:H329" si="83">D320*G320</f>
        <v>0</v>
      </c>
      <c r="I320" s="128"/>
      <c r="J320" s="129" t="str">
        <f t="array" ref="J320">IF(ISERROR(G320/I320),"",G320/I320)</f>
        <v/>
      </c>
      <c r="K320" s="45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62"/>
      <c r="P320" s="462"/>
      <c r="Q320" s="462"/>
      <c r="R320" s="462"/>
      <c r="S320" s="462"/>
      <c r="T320" s="462"/>
      <c r="U320" s="46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60"/>
      <c r="D321" s="465">
        <v>6.58</v>
      </c>
      <c r="E321" s="465"/>
      <c r="F321" s="465"/>
      <c r="G321" s="127"/>
      <c r="H321" s="45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62"/>
      <c r="P321" s="462"/>
      <c r="Q321" s="462"/>
      <c r="R321" s="462"/>
      <c r="S321" s="462"/>
      <c r="T321" s="462"/>
      <c r="U321" s="46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60"/>
      <c r="D322" s="465">
        <v>7.8</v>
      </c>
      <c r="E322" s="465"/>
      <c r="F322" s="465"/>
      <c r="G322" s="127"/>
      <c r="H322" s="45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62"/>
      <c r="P322" s="462"/>
      <c r="Q322" s="462"/>
      <c r="R322" s="462"/>
      <c r="S322" s="462"/>
      <c r="T322" s="462"/>
      <c r="U322" s="46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60"/>
      <c r="D323" s="465">
        <v>4.4000000000000004</v>
      </c>
      <c r="E323" s="465"/>
      <c r="F323" s="465"/>
      <c r="G323" s="127"/>
      <c r="H323" s="45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62"/>
      <c r="P323" s="462"/>
      <c r="Q323" s="462"/>
      <c r="R323" s="462"/>
      <c r="S323" s="462"/>
      <c r="T323" s="462"/>
      <c r="U323" s="46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60"/>
      <c r="D324" s="465"/>
      <c r="E324" s="465"/>
      <c r="F324" s="465"/>
      <c r="G324" s="127"/>
      <c r="H324" s="45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62"/>
      <c r="P324" s="462"/>
      <c r="Q324" s="462"/>
      <c r="R324" s="462"/>
      <c r="S324" s="462"/>
      <c r="T324" s="462"/>
      <c r="U324" s="46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60" t="s">
        <v>239</v>
      </c>
      <c r="C325" s="460" t="s">
        <v>179</v>
      </c>
      <c r="D325" s="465">
        <v>6.04</v>
      </c>
      <c r="E325" s="465"/>
      <c r="F325" s="465"/>
      <c r="G325" s="127"/>
      <c r="H325" s="45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62"/>
      <c r="P325" s="462"/>
      <c r="Q325" s="462"/>
      <c r="R325" s="462"/>
      <c r="S325" s="462"/>
      <c r="T325" s="462"/>
      <c r="U325" s="46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60" t="s">
        <v>239</v>
      </c>
      <c r="C326" s="460" t="s">
        <v>186</v>
      </c>
      <c r="D326" s="465">
        <v>6.04</v>
      </c>
      <c r="E326" s="465"/>
      <c r="F326" s="465"/>
      <c r="G326" s="127"/>
      <c r="H326" s="45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62"/>
      <c r="P326" s="462"/>
      <c r="Q326" s="462"/>
      <c r="R326" s="462"/>
      <c r="S326" s="462"/>
      <c r="T326" s="462"/>
      <c r="U326" s="46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60" t="s">
        <v>440</v>
      </c>
      <c r="C327" s="460" t="s">
        <v>179</v>
      </c>
      <c r="D327" s="465">
        <v>6</v>
      </c>
      <c r="E327" s="465"/>
      <c r="F327" s="465"/>
      <c r="G327" s="127"/>
      <c r="H327" s="454">
        <f t="shared" si="83"/>
        <v>0</v>
      </c>
      <c r="I327" s="128"/>
      <c r="J327" s="129"/>
      <c r="K327" s="130"/>
      <c r="L327" s="128"/>
      <c r="M327" s="108"/>
      <c r="N327" s="129"/>
      <c r="O327" s="462"/>
      <c r="P327" s="462"/>
      <c r="Q327" s="462"/>
      <c r="R327" s="462"/>
      <c r="S327" s="462"/>
      <c r="T327" s="462"/>
      <c r="U327" s="46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60" t="s">
        <v>440</v>
      </c>
      <c r="C328" s="460" t="s">
        <v>60</v>
      </c>
      <c r="D328" s="465">
        <v>6</v>
      </c>
      <c r="E328" s="465"/>
      <c r="F328" s="465"/>
      <c r="G328" s="127"/>
      <c r="H328" s="45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62"/>
      <c r="P328" s="462"/>
      <c r="Q328" s="462"/>
      <c r="R328" s="462"/>
      <c r="S328" s="462"/>
      <c r="T328" s="462"/>
      <c r="U328" s="46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53" t="s">
        <v>240</v>
      </c>
      <c r="C329" s="125"/>
      <c r="D329" s="465">
        <v>7.3</v>
      </c>
      <c r="E329" s="465"/>
      <c r="F329" s="465"/>
      <c r="G329" s="127"/>
      <c r="H329" s="454">
        <f t="shared" si="83"/>
        <v>0</v>
      </c>
      <c r="I329" s="128"/>
      <c r="J329" s="129"/>
      <c r="K329" s="130"/>
      <c r="L329" s="128"/>
      <c r="M329" s="108"/>
      <c r="N329" s="129"/>
      <c r="O329" s="462"/>
      <c r="P329" s="462"/>
      <c r="Q329" s="462"/>
      <c r="R329" s="462"/>
      <c r="S329" s="462"/>
      <c r="T329" s="462"/>
      <c r="U329" s="46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53" t="s">
        <v>241</v>
      </c>
      <c r="C330" s="125"/>
      <c r="D330" s="465">
        <f>78*120/1000</f>
        <v>9.36</v>
      </c>
      <c r="E330" s="465"/>
      <c r="F330" s="465"/>
      <c r="G330" s="127"/>
      <c r="H330" s="454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62"/>
      <c r="P330" s="462"/>
      <c r="Q330" s="462"/>
      <c r="R330" s="462"/>
      <c r="S330" s="462"/>
      <c r="T330" s="462"/>
      <c r="U330" s="46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53" t="s">
        <v>242</v>
      </c>
      <c r="C331" s="125"/>
      <c r="D331" s="465">
        <v>4.5</v>
      </c>
      <c r="E331" s="465"/>
      <c r="F331" s="465"/>
      <c r="G331" s="127"/>
      <c r="H331" s="45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62"/>
      <c r="P331" s="462"/>
      <c r="Q331" s="462"/>
      <c r="R331" s="462"/>
      <c r="S331" s="462"/>
      <c r="T331" s="462"/>
      <c r="U331" s="46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53" t="s">
        <v>243</v>
      </c>
      <c r="C332" s="125"/>
      <c r="D332" s="465">
        <v>4.5</v>
      </c>
      <c r="E332" s="465"/>
      <c r="F332" s="465"/>
      <c r="G332" s="127"/>
      <c r="H332" s="45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62"/>
      <c r="P332" s="462"/>
      <c r="Q332" s="462"/>
      <c r="R332" s="462"/>
      <c r="S332" s="462"/>
      <c r="T332" s="462"/>
      <c r="U332" s="46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65">
        <v>4.5</v>
      </c>
      <c r="E333" s="465"/>
      <c r="F333" s="465"/>
      <c r="G333" s="127"/>
      <c r="H333" s="45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62"/>
      <c r="P333" s="462"/>
      <c r="Q333" s="462"/>
      <c r="R333" s="462"/>
      <c r="S333" s="462"/>
      <c r="T333" s="462"/>
      <c r="U333" s="46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11" t="s">
        <v>244</v>
      </c>
      <c r="B334" s="612"/>
      <c r="C334" s="463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13" t="s">
        <v>246</v>
      </c>
      <c r="B335" s="614"/>
      <c r="C335" s="614"/>
      <c r="D335" s="614"/>
      <c r="E335" s="614"/>
      <c r="F335" s="61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16" t="s">
        <v>471</v>
      </c>
      <c r="B336" s="456" t="s">
        <v>247</v>
      </c>
      <c r="C336" s="599" t="s">
        <v>248</v>
      </c>
      <c r="D336" s="600"/>
      <c r="E336" s="670" t="s">
        <v>249</v>
      </c>
      <c r="F336" s="670"/>
      <c r="G336" s="577" t="s">
        <v>250</v>
      </c>
      <c r="H336" s="577"/>
      <c r="I336" s="607" t="s">
        <v>251</v>
      </c>
      <c r="J336" s="607"/>
      <c r="K336" s="607" t="s">
        <v>252</v>
      </c>
      <c r="L336" s="607"/>
      <c r="M336" s="607" t="s">
        <v>253</v>
      </c>
      <c r="N336" s="607"/>
      <c r="O336" s="607" t="s">
        <v>254</v>
      </c>
      <c r="P336" s="577" t="s">
        <v>255</v>
      </c>
      <c r="Q336" s="577"/>
      <c r="R336" s="577" t="s">
        <v>252</v>
      </c>
      <c r="S336" s="577"/>
      <c r="T336" s="577" t="s">
        <v>256</v>
      </c>
      <c r="U336" s="577"/>
      <c r="V336" s="577" t="s">
        <v>257</v>
      </c>
      <c r="W336" s="577"/>
      <c r="X336" s="577" t="s">
        <v>252</v>
      </c>
      <c r="Y336" s="577"/>
      <c r="Z336" s="577" t="s">
        <v>256</v>
      </c>
      <c r="AA336" s="577"/>
    </row>
    <row r="337" spans="1:27" ht="20.100000000000001" hidden="1" customHeight="1">
      <c r="A337" s="617"/>
      <c r="B337" s="456" t="s">
        <v>258</v>
      </c>
      <c r="C337" s="642">
        <v>1</v>
      </c>
      <c r="D337" s="643"/>
      <c r="E337" s="670">
        <f>C337*11</f>
        <v>11</v>
      </c>
      <c r="F337" s="670"/>
      <c r="G337" s="577">
        <v>1</v>
      </c>
      <c r="H337" s="577"/>
      <c r="I337" s="610">
        <f>G337*11</f>
        <v>11</v>
      </c>
      <c r="J337" s="610"/>
      <c r="K337" s="610">
        <f>E337-I337</f>
        <v>0</v>
      </c>
      <c r="L337" s="610"/>
      <c r="M337" s="608">
        <f>IF(ISERROR(K337/E337),"",K337/E337)</f>
        <v>0</v>
      </c>
      <c r="N337" s="608"/>
      <c r="O337" s="607"/>
      <c r="P337" s="577" t="s">
        <v>201</v>
      </c>
      <c r="Q337" s="577"/>
      <c r="R337" s="606">
        <f>SUM(O199:U199)</f>
        <v>0</v>
      </c>
      <c r="S337" s="606"/>
      <c r="T337" s="601" t="str">
        <f t="array" ref="T337">IF(ISERROR(R337/R344),"",R337/R344)</f>
        <v/>
      </c>
      <c r="U337" s="601"/>
      <c r="V337" s="577" t="s">
        <v>259</v>
      </c>
      <c r="W337" s="577"/>
      <c r="X337" s="578">
        <f>SUM(P198,P256,P291,P307,P318,P333)</f>
        <v>0</v>
      </c>
      <c r="Y337" s="579"/>
      <c r="Z337" s="601" t="str">
        <f t="array" ref="Z337">IF(ISERROR(X337/X344),"",X337/X344)</f>
        <v/>
      </c>
      <c r="AA337" s="601"/>
    </row>
    <row r="338" spans="1:27" ht="20.100000000000001" hidden="1" customHeight="1">
      <c r="A338" s="617"/>
      <c r="B338" s="456" t="s">
        <v>260</v>
      </c>
      <c r="C338" s="599">
        <v>0</v>
      </c>
      <c r="D338" s="600"/>
      <c r="E338" s="670">
        <f>C338*11</f>
        <v>0</v>
      </c>
      <c r="F338" s="670"/>
      <c r="G338" s="577">
        <v>0</v>
      </c>
      <c r="H338" s="577"/>
      <c r="I338" s="610">
        <f>G338*11</f>
        <v>0</v>
      </c>
      <c r="J338" s="610"/>
      <c r="K338" s="610">
        <f>E338-I338</f>
        <v>0</v>
      </c>
      <c r="L338" s="610"/>
      <c r="M338" s="608" t="str">
        <f>IF(ISERROR(K338/E338),"",K338/E338)</f>
        <v/>
      </c>
      <c r="N338" s="608"/>
      <c r="O338" s="607"/>
      <c r="P338" s="577" t="s">
        <v>216</v>
      </c>
      <c r="Q338" s="577"/>
      <c r="R338" s="606">
        <f>SUM(O257:U257)</f>
        <v>0</v>
      </c>
      <c r="S338" s="606"/>
      <c r="T338" s="601" t="str">
        <f>IF(ISERROR(R338/R344),"",R338/R344)</f>
        <v/>
      </c>
      <c r="U338" s="601"/>
      <c r="V338" s="577" t="s">
        <v>261</v>
      </c>
      <c r="W338" s="577"/>
      <c r="X338" s="578">
        <f>SUM(P199,P257,P292,P308,P319,P334)</f>
        <v>0</v>
      </c>
      <c r="Y338" s="579"/>
      <c r="Z338" s="601" t="str">
        <f>IF(ISERROR(X338/X344),"",X338/X344)</f>
        <v/>
      </c>
      <c r="AA338" s="601"/>
    </row>
    <row r="339" spans="1:27" ht="20.100000000000001" hidden="1" customHeight="1">
      <c r="A339" s="617"/>
      <c r="B339" s="456" t="s">
        <v>262</v>
      </c>
      <c r="C339" s="599">
        <v>0</v>
      </c>
      <c r="D339" s="600"/>
      <c r="E339" s="670">
        <f>C339*8</f>
        <v>0</v>
      </c>
      <c r="F339" s="670"/>
      <c r="G339" s="577">
        <v>1</v>
      </c>
      <c r="H339" s="577"/>
      <c r="I339" s="610">
        <f>G339*8</f>
        <v>8</v>
      </c>
      <c r="J339" s="610"/>
      <c r="K339" s="610">
        <f>E339-I339</f>
        <v>-8</v>
      </c>
      <c r="L339" s="610"/>
      <c r="M339" s="608" t="str">
        <f>IF(ISERROR(K339/E339),"",K339/E339)</f>
        <v/>
      </c>
      <c r="N339" s="608"/>
      <c r="O339" s="607"/>
      <c r="P339" s="577" t="s">
        <v>224</v>
      </c>
      <c r="Q339" s="577"/>
      <c r="R339" s="606">
        <f>SUM(O292:U292)</f>
        <v>0</v>
      </c>
      <c r="S339" s="606"/>
      <c r="T339" s="601" t="str">
        <f>IF(ISERROR(R339/R344),"",R339/R344)</f>
        <v/>
      </c>
      <c r="U339" s="601"/>
      <c r="V339" s="577" t="s">
        <v>263</v>
      </c>
      <c r="W339" s="577"/>
      <c r="X339" s="578">
        <f>SUM(P200,P258,P293,P309,P320,P335)</f>
        <v>0</v>
      </c>
      <c r="Y339" s="579"/>
      <c r="Z339" s="601" t="str">
        <f>IF(ISERROR(X339/X344),"",X339/X344)</f>
        <v/>
      </c>
      <c r="AA339" s="601"/>
    </row>
    <row r="340" spans="1:27" ht="20.100000000000001" hidden="1" customHeight="1">
      <c r="A340" s="617"/>
      <c r="B340" s="456" t="s">
        <v>264</v>
      </c>
      <c r="C340" s="599">
        <v>1</v>
      </c>
      <c r="D340" s="600"/>
      <c r="E340" s="670">
        <f>C340*11</f>
        <v>11</v>
      </c>
      <c r="F340" s="670"/>
      <c r="G340" s="577">
        <v>1</v>
      </c>
      <c r="H340" s="577"/>
      <c r="I340" s="610">
        <f>G340*11</f>
        <v>11</v>
      </c>
      <c r="J340" s="610"/>
      <c r="K340" s="610">
        <f>E340-I340</f>
        <v>0</v>
      </c>
      <c r="L340" s="610"/>
      <c r="M340" s="608">
        <f>IF(ISERROR(K340/E340),"",K340/E340)</f>
        <v>0</v>
      </c>
      <c r="N340" s="608"/>
      <c r="O340" s="607"/>
      <c r="P340" s="577" t="s">
        <v>231</v>
      </c>
      <c r="Q340" s="577"/>
      <c r="R340" s="606">
        <f>SUM(O308:U308)</f>
        <v>0</v>
      </c>
      <c r="S340" s="606"/>
      <c r="T340" s="601" t="str">
        <f>IF(ISERROR(R340/R344),"",R340/R344)</f>
        <v/>
      </c>
      <c r="U340" s="601"/>
      <c r="V340" s="577" t="s">
        <v>265</v>
      </c>
      <c r="W340" s="577"/>
      <c r="X340" s="578">
        <f>SUM(P202,P259,P294,P310,P321,P336)</f>
        <v>0</v>
      </c>
      <c r="Y340" s="579"/>
      <c r="Z340" s="601" t="str">
        <f>IF(ISERROR(X340/X344),"",X340/X344)</f>
        <v/>
      </c>
      <c r="AA340" s="601"/>
    </row>
    <row r="341" spans="1:27" ht="20.100000000000001" hidden="1" customHeight="1">
      <c r="A341" s="618"/>
      <c r="B341" s="456" t="s">
        <v>266</v>
      </c>
      <c r="C341" s="609">
        <f>SUM(C337:D340)</f>
        <v>2</v>
      </c>
      <c r="D341" s="583"/>
      <c r="E341" s="670">
        <f>SUM(E337:F340)</f>
        <v>22</v>
      </c>
      <c r="F341" s="670"/>
      <c r="G341" s="577">
        <f>SUM(G337:H340)</f>
        <v>3</v>
      </c>
      <c r="H341" s="577"/>
      <c r="I341" s="610">
        <f>SUM(I337:J340)</f>
        <v>30</v>
      </c>
      <c r="J341" s="610"/>
      <c r="K341" s="610">
        <f>SUM(K337:L340)</f>
        <v>-8</v>
      </c>
      <c r="L341" s="610"/>
      <c r="M341" s="608">
        <f>IF(ISERROR(K341/E341),"",K341/E341)</f>
        <v>-0.36363636363636365</v>
      </c>
      <c r="N341" s="608"/>
      <c r="O341" s="607"/>
      <c r="P341" s="577" t="s">
        <v>234</v>
      </c>
      <c r="Q341" s="577"/>
      <c r="R341" s="606">
        <f>SUM(O319:U319)</f>
        <v>0</v>
      </c>
      <c r="S341" s="606"/>
      <c r="T341" s="601" t="str">
        <f>IF(ISERROR(R341/R344),"",R341/R344)</f>
        <v/>
      </c>
      <c r="U341" s="601"/>
      <c r="V341" s="577" t="s">
        <v>267</v>
      </c>
      <c r="W341" s="577"/>
      <c r="X341" s="578">
        <f>SUM(P203,P260,P295,P311,P322,P337)</f>
        <v>0</v>
      </c>
      <c r="Y341" s="579"/>
      <c r="Z341" s="601" t="str">
        <f>IF(ISERROR(X341/X344),"",X341/X344)</f>
        <v/>
      </c>
      <c r="AA341" s="601"/>
    </row>
    <row r="342" spans="1:27" ht="20.100000000000001" hidden="1" customHeight="1">
      <c r="A342" s="263" t="s">
        <v>472</v>
      </c>
      <c r="B342" s="456">
        <f>G335</f>
        <v>0</v>
      </c>
      <c r="C342" s="587" t="s">
        <v>269</v>
      </c>
      <c r="D342" s="586"/>
      <c r="E342" s="669">
        <f>H335</f>
        <v>0</v>
      </c>
      <c r="F342" s="669"/>
      <c r="G342" s="577" t="s">
        <v>270</v>
      </c>
      <c r="H342" s="577"/>
      <c r="I342" s="605" t="str">
        <f>L335</f>
        <v/>
      </c>
      <c r="J342" s="605"/>
      <c r="K342" s="607" t="s">
        <v>271</v>
      </c>
      <c r="L342" s="607"/>
      <c r="M342" s="605" t="str">
        <f>J335</f>
        <v/>
      </c>
      <c r="N342" s="605"/>
      <c r="O342" s="607"/>
      <c r="P342" s="577" t="s">
        <v>244</v>
      </c>
      <c r="Q342" s="577"/>
      <c r="R342" s="606">
        <f>SUM(O334:U334)</f>
        <v>0</v>
      </c>
      <c r="S342" s="606"/>
      <c r="T342" s="601" t="str">
        <f>IF(ISERROR(R342/R344),"",R342/R344)</f>
        <v/>
      </c>
      <c r="U342" s="601"/>
      <c r="V342" s="577" t="s">
        <v>272</v>
      </c>
      <c r="W342" s="577"/>
      <c r="X342" s="578">
        <f>SUM(P204,P261,P296,P312,P323,P338)</f>
        <v>0</v>
      </c>
      <c r="Y342" s="579"/>
      <c r="Z342" s="601" t="str">
        <f>IF(ISERROR(X342/X344),"",X342/X344)</f>
        <v/>
      </c>
      <c r="AA342" s="601"/>
    </row>
    <row r="343" spans="1:27" ht="20.100000000000001" hidden="1" customHeight="1">
      <c r="A343" s="264" t="s">
        <v>473</v>
      </c>
      <c r="B343" s="456">
        <f>I335+C341</f>
        <v>2</v>
      </c>
      <c r="C343" s="584" t="s">
        <v>251</v>
      </c>
      <c r="D343" s="585"/>
      <c r="E343" s="669">
        <f>K335+I341</f>
        <v>30</v>
      </c>
      <c r="F343" s="669"/>
      <c r="G343" s="577" t="s">
        <v>274</v>
      </c>
      <c r="H343" s="577"/>
      <c r="I343" s="605">
        <f>B343-E343</f>
        <v>-28</v>
      </c>
      <c r="J343" s="605"/>
      <c r="K343" s="607" t="s">
        <v>275</v>
      </c>
      <c r="L343" s="607"/>
      <c r="M343" s="608">
        <f>IF(ISERROR(I343/E343),"",I343/E343)</f>
        <v>-0.93333333333333335</v>
      </c>
      <c r="N343" s="608"/>
      <c r="O343" s="607"/>
      <c r="P343" s="577" t="s">
        <v>245</v>
      </c>
      <c r="Q343" s="577"/>
      <c r="R343" s="606"/>
      <c r="S343" s="606"/>
      <c r="T343" s="601" t="str">
        <f>IF(ISERROR(R343/R344),"",R343/R344)</f>
        <v/>
      </c>
      <c r="U343" s="601"/>
      <c r="V343" s="577" t="s">
        <v>264</v>
      </c>
      <c r="W343" s="577"/>
      <c r="X343" s="578">
        <f>SUM(P205,P262,P297,P313,P324,P339)</f>
        <v>0</v>
      </c>
      <c r="Y343" s="579"/>
      <c r="Z343" s="601" t="str">
        <f>IF(ISERROR(X343/X344),"",X343/X344)</f>
        <v/>
      </c>
      <c r="AA343" s="601"/>
    </row>
    <row r="344" spans="1:27" ht="20.100000000000001" hidden="1" customHeight="1">
      <c r="A344" s="264" t="s">
        <v>474</v>
      </c>
      <c r="B344" s="456">
        <f>N335</f>
        <v>0</v>
      </c>
      <c r="C344" s="584" t="s">
        <v>277</v>
      </c>
      <c r="D344" s="585"/>
      <c r="E344" s="669">
        <f>IF(ISERROR(B344/B343),"",B344/B343)</f>
        <v>0</v>
      </c>
      <c r="F344" s="669"/>
      <c r="G344" s="577" t="s">
        <v>278</v>
      </c>
      <c r="H344" s="577"/>
      <c r="I344" s="607">
        <f>V335</f>
        <v>0</v>
      </c>
      <c r="J344" s="607"/>
      <c r="K344" s="607" t="s">
        <v>279</v>
      </c>
      <c r="L344" s="607"/>
      <c r="M344" s="608" t="str">
        <f t="array" ref="M344">IF(ISERROR(I344/B342),"",I344/B342)</f>
        <v/>
      </c>
      <c r="N344" s="608"/>
      <c r="O344" s="607"/>
      <c r="P344" s="577" t="s">
        <v>266</v>
      </c>
      <c r="Q344" s="577"/>
      <c r="R344" s="606">
        <f>SUM(R337:S343)</f>
        <v>0</v>
      </c>
      <c r="S344" s="606"/>
      <c r="T344" s="601"/>
      <c r="U344" s="601"/>
      <c r="V344" s="577" t="s">
        <v>266</v>
      </c>
      <c r="W344" s="577"/>
      <c r="X344" s="604">
        <f>SUM(X337:Y343)</f>
        <v>0</v>
      </c>
      <c r="Y344" s="604"/>
      <c r="Z344" s="601"/>
      <c r="AA344" s="60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27" t="s">
        <v>475</v>
      </c>
      <c r="B346" s="630" t="s">
        <v>280</v>
      </c>
      <c r="C346" s="630" t="s">
        <v>281</v>
      </c>
      <c r="D346" s="630" t="s">
        <v>282</v>
      </c>
      <c r="E346" s="624" t="s">
        <v>283</v>
      </c>
      <c r="F346" s="624" t="s">
        <v>284</v>
      </c>
      <c r="G346" s="607" t="s">
        <v>285</v>
      </c>
      <c r="H346" s="607"/>
      <c r="I346" s="630" t="s">
        <v>286</v>
      </c>
      <c r="J346" s="636" t="s">
        <v>271</v>
      </c>
      <c r="K346" s="639" t="s">
        <v>287</v>
      </c>
      <c r="L346" s="630" t="s">
        <v>270</v>
      </c>
      <c r="M346" s="620" t="s">
        <v>288</v>
      </c>
      <c r="N346" s="622" t="s">
        <v>252</v>
      </c>
      <c r="O346" s="607" t="s">
        <v>289</v>
      </c>
      <c r="P346" s="607"/>
      <c r="Q346" s="607"/>
      <c r="R346" s="607"/>
      <c r="S346" s="607"/>
      <c r="T346" s="607"/>
      <c r="U346" s="607"/>
      <c r="V346" s="607" t="s">
        <v>290</v>
      </c>
      <c r="W346" s="622" t="s">
        <v>291</v>
      </c>
      <c r="X346" s="607" t="s">
        <v>292</v>
      </c>
      <c r="Y346" s="607"/>
      <c r="Z346" s="607"/>
      <c r="AA346" s="607"/>
    </row>
    <row r="347" spans="1:27" ht="21.95" hidden="1" customHeight="1">
      <c r="A347" s="628"/>
      <c r="B347" s="631"/>
      <c r="C347" s="631"/>
      <c r="D347" s="631"/>
      <c r="E347" s="625"/>
      <c r="F347" s="625"/>
      <c r="G347" s="607"/>
      <c r="H347" s="607"/>
      <c r="I347" s="631"/>
      <c r="J347" s="637"/>
      <c r="K347" s="640"/>
      <c r="L347" s="631"/>
      <c r="M347" s="621"/>
      <c r="N347" s="622"/>
      <c r="O347" s="607" t="s">
        <v>259</v>
      </c>
      <c r="P347" s="607" t="s">
        <v>261</v>
      </c>
      <c r="Q347" s="607" t="s">
        <v>263</v>
      </c>
      <c r="R347" s="623" t="s">
        <v>265</v>
      </c>
      <c r="S347" s="577" t="s">
        <v>267</v>
      </c>
      <c r="T347" s="607" t="s">
        <v>272</v>
      </c>
      <c r="U347" s="607" t="s">
        <v>264</v>
      </c>
      <c r="V347" s="607"/>
      <c r="W347" s="622"/>
      <c r="X347" s="607" t="s">
        <v>293</v>
      </c>
      <c r="Y347" s="607" t="s">
        <v>294</v>
      </c>
      <c r="Z347" s="607" t="s">
        <v>295</v>
      </c>
      <c r="AA347" s="607" t="s">
        <v>264</v>
      </c>
    </row>
    <row r="348" spans="1:27" ht="21.95" hidden="1" customHeight="1">
      <c r="A348" s="629"/>
      <c r="B348" s="632"/>
      <c r="C348" s="632"/>
      <c r="D348" s="632"/>
      <c r="E348" s="626"/>
      <c r="F348" s="626"/>
      <c r="G348" s="302" t="s">
        <v>296</v>
      </c>
      <c r="H348" s="460" t="s">
        <v>297</v>
      </c>
      <c r="I348" s="632"/>
      <c r="J348" s="638"/>
      <c r="K348" s="641"/>
      <c r="L348" s="632"/>
      <c r="M348" s="621"/>
      <c r="N348" s="622"/>
      <c r="O348" s="607"/>
      <c r="P348" s="607"/>
      <c r="Q348" s="607"/>
      <c r="R348" s="623"/>
      <c r="S348" s="577"/>
      <c r="T348" s="607"/>
      <c r="U348" s="607"/>
      <c r="V348" s="607"/>
      <c r="W348" s="622"/>
      <c r="X348" s="607"/>
      <c r="Y348" s="607"/>
      <c r="Z348" s="607"/>
      <c r="AA348" s="607"/>
    </row>
    <row r="349" spans="1:27" ht="20.100000000000001" hidden="1" customHeight="1">
      <c r="A349" s="253">
        <v>30100030</v>
      </c>
      <c r="B349" s="453" t="s">
        <v>178</v>
      </c>
      <c r="C349" s="125" t="s">
        <v>179</v>
      </c>
      <c r="D349" s="465">
        <v>5.03</v>
      </c>
      <c r="E349" s="465"/>
      <c r="F349" s="465"/>
      <c r="G349" s="127"/>
      <c r="H349" s="45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62"/>
      <c r="P349" s="462"/>
      <c r="Q349" s="462"/>
      <c r="R349" s="462"/>
      <c r="S349" s="462"/>
      <c r="T349" s="462"/>
      <c r="U349" s="46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65">
        <v>5.03</v>
      </c>
      <c r="E350" s="465"/>
      <c r="F350" s="465"/>
      <c r="G350" s="127"/>
      <c r="H350" s="45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62"/>
      <c r="P350" s="462"/>
      <c r="Q350" s="462"/>
      <c r="R350" s="462"/>
      <c r="S350" s="462"/>
      <c r="T350" s="462"/>
      <c r="U350" s="46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65">
        <v>5.03</v>
      </c>
      <c r="E351" s="465"/>
      <c r="F351" s="465"/>
      <c r="G351" s="127"/>
      <c r="H351" s="45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62"/>
      <c r="P351" s="462"/>
      <c r="Q351" s="462"/>
      <c r="R351" s="462"/>
      <c r="S351" s="462"/>
      <c r="T351" s="462"/>
      <c r="U351" s="46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65">
        <v>5.03</v>
      </c>
      <c r="E352" s="465"/>
      <c r="F352" s="465"/>
      <c r="G352" s="127"/>
      <c r="H352" s="45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62"/>
      <c r="P352" s="462"/>
      <c r="Q352" s="462"/>
      <c r="R352" s="462"/>
      <c r="S352" s="462"/>
      <c r="T352" s="462"/>
      <c r="U352" s="46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65">
        <v>5.03</v>
      </c>
      <c r="E353" s="465"/>
      <c r="F353" s="465"/>
      <c r="G353" s="127"/>
      <c r="H353" s="45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62"/>
      <c r="P353" s="462"/>
      <c r="Q353" s="462"/>
      <c r="R353" s="462"/>
      <c r="S353" s="462"/>
      <c r="T353" s="462"/>
      <c r="U353" s="46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65">
        <v>5.04</v>
      </c>
      <c r="E354" s="465"/>
      <c r="F354" s="366"/>
      <c r="G354" s="134"/>
      <c r="H354" s="45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62"/>
      <c r="P354" s="462"/>
      <c r="Q354" s="462"/>
      <c r="R354" s="462"/>
      <c r="S354" s="462"/>
      <c r="T354" s="462"/>
      <c r="U354" s="46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65">
        <v>5.03</v>
      </c>
      <c r="E355" s="465"/>
      <c r="F355" s="465"/>
      <c r="G355" s="127"/>
      <c r="H355" s="45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62"/>
      <c r="P355" s="462"/>
      <c r="Q355" s="462"/>
      <c r="R355" s="462"/>
      <c r="S355" s="462"/>
      <c r="T355" s="462"/>
      <c r="U355" s="46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65">
        <v>5.03</v>
      </c>
      <c r="E356" s="465"/>
      <c r="F356" s="465"/>
      <c r="G356" s="127"/>
      <c r="H356" s="45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62"/>
      <c r="P356" s="462"/>
      <c r="Q356" s="462"/>
      <c r="R356" s="462"/>
      <c r="S356" s="462"/>
      <c r="T356" s="462"/>
      <c r="U356" s="46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65">
        <v>5.04</v>
      </c>
      <c r="E357" s="465"/>
      <c r="F357" s="367"/>
      <c r="G357" s="127"/>
      <c r="H357" s="454">
        <f t="shared" si="86"/>
        <v>0</v>
      </c>
      <c r="I357" s="45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62"/>
      <c r="P357" s="462"/>
      <c r="Q357" s="462"/>
      <c r="R357" s="462"/>
      <c r="S357" s="462"/>
      <c r="T357" s="462"/>
      <c r="U357" s="46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65">
        <v>5.04</v>
      </c>
      <c r="E358" s="465"/>
      <c r="F358" s="367"/>
      <c r="G358" s="127"/>
      <c r="H358" s="454">
        <f t="shared" si="86"/>
        <v>0</v>
      </c>
      <c r="I358" s="45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62"/>
      <c r="P358" s="462"/>
      <c r="Q358" s="462"/>
      <c r="R358" s="462"/>
      <c r="S358" s="462"/>
      <c r="T358" s="462"/>
      <c r="U358" s="46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65">
        <v>5.03</v>
      </c>
      <c r="E359" s="465"/>
      <c r="F359" s="367"/>
      <c r="G359" s="127"/>
      <c r="H359" s="454">
        <f t="shared" si="86"/>
        <v>0</v>
      </c>
      <c r="I359" s="454"/>
      <c r="J359" s="129"/>
      <c r="K359" s="130"/>
      <c r="L359" s="128"/>
      <c r="M359" s="108"/>
      <c r="N359" s="129"/>
      <c r="O359" s="462"/>
      <c r="P359" s="462"/>
      <c r="Q359" s="462"/>
      <c r="R359" s="462"/>
      <c r="S359" s="462"/>
      <c r="T359" s="462"/>
      <c r="U359" s="46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65">
        <v>5.03</v>
      </c>
      <c r="E360" s="465"/>
      <c r="F360" s="367"/>
      <c r="G360" s="127"/>
      <c r="H360" s="454">
        <f t="shared" si="86"/>
        <v>0</v>
      </c>
      <c r="I360" s="454"/>
      <c r="J360" s="129"/>
      <c r="K360" s="130"/>
      <c r="L360" s="128"/>
      <c r="M360" s="108"/>
      <c r="N360" s="129"/>
      <c r="O360" s="462"/>
      <c r="P360" s="462"/>
      <c r="Q360" s="462"/>
      <c r="R360" s="462"/>
      <c r="S360" s="462"/>
      <c r="T360" s="462"/>
      <c r="U360" s="46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65">
        <v>5.0599999999999996</v>
      </c>
      <c r="E361" s="465"/>
      <c r="F361" s="465"/>
      <c r="G361" s="127"/>
      <c r="H361" s="45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62"/>
      <c r="P361" s="462"/>
      <c r="Q361" s="462"/>
      <c r="R361" s="462"/>
      <c r="S361" s="462"/>
      <c r="T361" s="462"/>
      <c r="U361" s="46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65">
        <v>5.09</v>
      </c>
      <c r="E362" s="465"/>
      <c r="F362" s="465"/>
      <c r="G362" s="127"/>
      <c r="H362" s="45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62"/>
      <c r="P362" s="462"/>
      <c r="Q362" s="462"/>
      <c r="R362" s="462"/>
      <c r="S362" s="462"/>
      <c r="T362" s="462"/>
      <c r="U362" s="46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65">
        <v>5.09</v>
      </c>
      <c r="E363" s="465"/>
      <c r="F363" s="465"/>
      <c r="G363" s="127"/>
      <c r="H363" s="45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62"/>
      <c r="P363" s="462"/>
      <c r="Q363" s="462"/>
      <c r="R363" s="462"/>
      <c r="S363" s="462"/>
      <c r="T363" s="462"/>
      <c r="U363" s="46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60" t="s">
        <v>190</v>
      </c>
      <c r="D364" s="465">
        <v>4.8</v>
      </c>
      <c r="E364" s="465"/>
      <c r="F364" s="465"/>
      <c r="G364" s="127"/>
      <c r="H364" s="45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62"/>
      <c r="P364" s="462"/>
      <c r="Q364" s="462"/>
      <c r="R364" s="462"/>
      <c r="S364" s="462"/>
      <c r="T364" s="462"/>
      <c r="U364" s="46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60" t="s">
        <v>187</v>
      </c>
      <c r="D365" s="465">
        <v>4.8</v>
      </c>
      <c r="E365" s="465"/>
      <c r="F365" s="465"/>
      <c r="G365" s="127"/>
      <c r="H365" s="45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62"/>
      <c r="P365" s="462"/>
      <c r="Q365" s="462"/>
      <c r="R365" s="462"/>
      <c r="S365" s="462"/>
      <c r="T365" s="462"/>
      <c r="U365" s="46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60" t="s">
        <v>179</v>
      </c>
      <c r="D366" s="465">
        <v>4.8</v>
      </c>
      <c r="E366" s="465"/>
      <c r="F366" s="465"/>
      <c r="G366" s="127"/>
      <c r="H366" s="45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62"/>
      <c r="P366" s="462"/>
      <c r="Q366" s="462"/>
      <c r="R366" s="462"/>
      <c r="S366" s="462"/>
      <c r="T366" s="462"/>
      <c r="U366" s="46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60" t="s">
        <v>199</v>
      </c>
      <c r="D367" s="465">
        <v>4.8</v>
      </c>
      <c r="E367" s="465"/>
      <c r="F367" s="465"/>
      <c r="G367" s="127"/>
      <c r="H367" s="45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62"/>
      <c r="P367" s="462"/>
      <c r="Q367" s="462"/>
      <c r="R367" s="462"/>
      <c r="S367" s="462"/>
      <c r="T367" s="462"/>
      <c r="U367" s="46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65">
        <v>4.99</v>
      </c>
      <c r="E368" s="465"/>
      <c r="F368" s="465"/>
      <c r="G368" s="127"/>
      <c r="H368" s="45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62"/>
      <c r="P368" s="462"/>
      <c r="Q368" s="462"/>
      <c r="R368" s="462"/>
      <c r="S368" s="462"/>
      <c r="T368" s="462"/>
      <c r="U368" s="46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65">
        <v>4.99</v>
      </c>
      <c r="E369" s="465"/>
      <c r="F369" s="465"/>
      <c r="G369" s="127"/>
      <c r="H369" s="45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62"/>
      <c r="P369" s="462"/>
      <c r="Q369" s="462"/>
      <c r="R369" s="462"/>
      <c r="S369" s="462"/>
      <c r="T369" s="462"/>
      <c r="U369" s="46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11" t="s">
        <v>201</v>
      </c>
      <c r="B370" s="612"/>
      <c r="C370" s="46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53" t="s">
        <v>206</v>
      </c>
      <c r="C371" s="125" t="s">
        <v>199</v>
      </c>
      <c r="D371" s="465">
        <v>5.03</v>
      </c>
      <c r="E371" s="465"/>
      <c r="F371" s="465"/>
      <c r="G371" s="127"/>
      <c r="H371" s="45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58"/>
      <c r="P371" s="458"/>
      <c r="Q371" s="458"/>
      <c r="R371" s="458"/>
      <c r="S371" s="458"/>
      <c r="T371" s="458"/>
      <c r="U371" s="4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53" t="s">
        <v>425</v>
      </c>
      <c r="C372" s="177" t="s">
        <v>427</v>
      </c>
      <c r="D372" s="465">
        <v>5.03</v>
      </c>
      <c r="E372" s="465"/>
      <c r="F372" s="465"/>
      <c r="G372" s="127"/>
      <c r="H372" s="45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58"/>
      <c r="P372" s="458"/>
      <c r="Q372" s="458"/>
      <c r="R372" s="458"/>
      <c r="S372" s="458"/>
      <c r="T372" s="458"/>
      <c r="U372" s="4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53" t="s">
        <v>206</v>
      </c>
      <c r="C373" s="125" t="s">
        <v>186</v>
      </c>
      <c r="D373" s="465">
        <v>5.03</v>
      </c>
      <c r="E373" s="465"/>
      <c r="F373" s="465"/>
      <c r="G373" s="127"/>
      <c r="H373" s="45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58"/>
      <c r="P373" s="458"/>
      <c r="Q373" s="458"/>
      <c r="R373" s="458"/>
      <c r="S373" s="458"/>
      <c r="T373" s="458"/>
      <c r="U373" s="4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53" t="s">
        <v>206</v>
      </c>
      <c r="C374" s="125" t="s">
        <v>203</v>
      </c>
      <c r="D374" s="465">
        <v>5.03</v>
      </c>
      <c r="E374" s="465"/>
      <c r="F374" s="465"/>
      <c r="G374" s="127"/>
      <c r="H374" s="45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58"/>
      <c r="P374" s="458"/>
      <c r="Q374" s="458"/>
      <c r="R374" s="458"/>
      <c r="S374" s="458"/>
      <c r="T374" s="458"/>
      <c r="U374" s="4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53" t="s">
        <v>206</v>
      </c>
      <c r="C375" s="125" t="s">
        <v>207</v>
      </c>
      <c r="D375" s="465">
        <v>5.03</v>
      </c>
      <c r="E375" s="465"/>
      <c r="F375" s="465"/>
      <c r="G375" s="127"/>
      <c r="H375" s="45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58"/>
      <c r="P375" s="458"/>
      <c r="Q375" s="458"/>
      <c r="R375" s="458"/>
      <c r="S375" s="458"/>
      <c r="T375" s="458"/>
      <c r="U375" s="4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53" t="s">
        <v>414</v>
      </c>
      <c r="C376" s="177" t="s">
        <v>415</v>
      </c>
      <c r="D376" s="465"/>
      <c r="E376" s="465"/>
      <c r="F376" s="465"/>
      <c r="G376" s="127"/>
      <c r="H376" s="45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58"/>
      <c r="P376" s="458"/>
      <c r="Q376" s="458"/>
      <c r="R376" s="458"/>
      <c r="S376" s="458"/>
      <c r="T376" s="458"/>
      <c r="U376" s="4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53" t="s">
        <v>414</v>
      </c>
      <c r="C377" s="177" t="s">
        <v>416</v>
      </c>
      <c r="D377" s="465"/>
      <c r="E377" s="465"/>
      <c r="F377" s="465"/>
      <c r="G377" s="127"/>
      <c r="H377" s="45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58"/>
      <c r="P377" s="458"/>
      <c r="Q377" s="458"/>
      <c r="R377" s="458"/>
      <c r="S377" s="458"/>
      <c r="T377" s="458"/>
      <c r="U377" s="4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53" t="s">
        <v>414</v>
      </c>
      <c r="C378" s="177" t="s">
        <v>61</v>
      </c>
      <c r="D378" s="465"/>
      <c r="E378" s="465"/>
      <c r="F378" s="465"/>
      <c r="G378" s="127"/>
      <c r="H378" s="45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58"/>
      <c r="P378" s="458"/>
      <c r="Q378" s="458"/>
      <c r="R378" s="458"/>
      <c r="S378" s="458"/>
      <c r="T378" s="458"/>
      <c r="U378" s="4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53" t="s">
        <v>208</v>
      </c>
      <c r="C379" s="125" t="s">
        <v>179</v>
      </c>
      <c r="D379" s="465">
        <v>5.08</v>
      </c>
      <c r="E379" s="465"/>
      <c r="F379" s="465"/>
      <c r="G379" s="127"/>
      <c r="H379" s="45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58"/>
      <c r="P379" s="458"/>
      <c r="Q379" s="458"/>
      <c r="R379" s="458"/>
      <c r="S379" s="458"/>
      <c r="T379" s="458"/>
      <c r="U379" s="4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53" t="s">
        <v>208</v>
      </c>
      <c r="C380" s="125" t="s">
        <v>204</v>
      </c>
      <c r="D380" s="465">
        <v>5.08</v>
      </c>
      <c r="E380" s="465"/>
      <c r="F380" s="465"/>
      <c r="G380" s="127"/>
      <c r="H380" s="45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58"/>
      <c r="P380" s="458"/>
      <c r="Q380" s="458"/>
      <c r="R380" s="458"/>
      <c r="S380" s="458"/>
      <c r="T380" s="458"/>
      <c r="U380" s="4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53" t="s">
        <v>208</v>
      </c>
      <c r="C381" s="125" t="s">
        <v>205</v>
      </c>
      <c r="D381" s="465">
        <v>5.08</v>
      </c>
      <c r="E381" s="465"/>
      <c r="F381" s="465"/>
      <c r="G381" s="127"/>
      <c r="H381" s="45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58"/>
      <c r="P381" s="458"/>
      <c r="Q381" s="458"/>
      <c r="R381" s="458"/>
      <c r="S381" s="458"/>
      <c r="T381" s="458"/>
      <c r="U381" s="4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53" t="s">
        <v>208</v>
      </c>
      <c r="C382" s="125" t="s">
        <v>186</v>
      </c>
      <c r="D382" s="465">
        <v>5.08</v>
      </c>
      <c r="E382" s="465"/>
      <c r="F382" s="465"/>
      <c r="G382" s="127"/>
      <c r="H382" s="45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58"/>
      <c r="P382" s="458"/>
      <c r="Q382" s="458"/>
      <c r="R382" s="458"/>
      <c r="S382" s="458"/>
      <c r="T382" s="458"/>
      <c r="U382" s="4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53" t="s">
        <v>208</v>
      </c>
      <c r="C383" s="125" t="s">
        <v>203</v>
      </c>
      <c r="D383" s="465">
        <v>5.08</v>
      </c>
      <c r="E383" s="465"/>
      <c r="F383" s="465"/>
      <c r="G383" s="127"/>
      <c r="H383" s="45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58"/>
      <c r="P383" s="458"/>
      <c r="Q383" s="458"/>
      <c r="R383" s="458"/>
      <c r="S383" s="458"/>
      <c r="T383" s="458"/>
      <c r="U383" s="4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53" t="s">
        <v>208</v>
      </c>
      <c r="C384" s="125" t="s">
        <v>199</v>
      </c>
      <c r="D384" s="465">
        <v>5.08</v>
      </c>
      <c r="E384" s="465"/>
      <c r="F384" s="465"/>
      <c r="G384" s="127"/>
      <c r="H384" s="45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62"/>
      <c r="P384" s="462"/>
      <c r="Q384" s="462"/>
      <c r="R384" s="462"/>
      <c r="S384" s="462"/>
      <c r="T384" s="462"/>
      <c r="U384" s="46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53" t="s">
        <v>208</v>
      </c>
      <c r="C385" s="125" t="s">
        <v>187</v>
      </c>
      <c r="D385" s="465">
        <v>5.08</v>
      </c>
      <c r="E385" s="465"/>
      <c r="F385" s="465"/>
      <c r="G385" s="127"/>
      <c r="H385" s="45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58"/>
      <c r="P385" s="458"/>
      <c r="Q385" s="458"/>
      <c r="R385" s="458"/>
      <c r="S385" s="458"/>
      <c r="T385" s="458"/>
      <c r="U385" s="4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53" t="s">
        <v>208</v>
      </c>
      <c r="C386" s="125" t="s">
        <v>207</v>
      </c>
      <c r="D386" s="465">
        <v>5.08</v>
      </c>
      <c r="E386" s="465"/>
      <c r="F386" s="465"/>
      <c r="G386" s="127"/>
      <c r="H386" s="45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62"/>
      <c r="P386" s="462"/>
      <c r="Q386" s="462"/>
      <c r="R386" s="462"/>
      <c r="S386" s="462"/>
      <c r="T386" s="462"/>
      <c r="U386" s="46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53" t="s">
        <v>209</v>
      </c>
      <c r="C387" s="125" t="s">
        <v>194</v>
      </c>
      <c r="D387" s="465">
        <v>5.03</v>
      </c>
      <c r="E387" s="465"/>
      <c r="F387" s="465"/>
      <c r="G387" s="127"/>
      <c r="H387" s="45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58"/>
      <c r="P387" s="458"/>
      <c r="Q387" s="458"/>
      <c r="R387" s="458"/>
      <c r="S387" s="458"/>
      <c r="T387" s="458"/>
      <c r="U387" s="4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53" t="s">
        <v>209</v>
      </c>
      <c r="C388" s="125" t="s">
        <v>179</v>
      </c>
      <c r="D388" s="465">
        <v>5.03</v>
      </c>
      <c r="E388" s="465"/>
      <c r="F388" s="465"/>
      <c r="G388" s="127"/>
      <c r="H388" s="45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58"/>
      <c r="P388" s="458"/>
      <c r="Q388" s="458"/>
      <c r="R388" s="458"/>
      <c r="S388" s="458"/>
      <c r="T388" s="458"/>
      <c r="U388" s="4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53" t="s">
        <v>209</v>
      </c>
      <c r="C389" s="125" t="s">
        <v>195</v>
      </c>
      <c r="D389" s="465">
        <v>5.03</v>
      </c>
      <c r="E389" s="465"/>
      <c r="F389" s="465"/>
      <c r="G389" s="127"/>
      <c r="H389" s="45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58"/>
      <c r="P389" s="458"/>
      <c r="Q389" s="458"/>
      <c r="R389" s="458"/>
      <c r="S389" s="458"/>
      <c r="T389" s="458"/>
      <c r="U389" s="4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53" t="s">
        <v>209</v>
      </c>
      <c r="C390" s="125" t="s">
        <v>204</v>
      </c>
      <c r="D390" s="465">
        <v>5.03</v>
      </c>
      <c r="E390" s="465"/>
      <c r="F390" s="465"/>
      <c r="G390" s="127"/>
      <c r="H390" s="45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58"/>
      <c r="P390" s="458"/>
      <c r="Q390" s="458"/>
      <c r="R390" s="458"/>
      <c r="S390" s="458"/>
      <c r="T390" s="458"/>
      <c r="U390" s="4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53" t="s">
        <v>382</v>
      </c>
      <c r="C391" s="177" t="s">
        <v>383</v>
      </c>
      <c r="D391" s="465">
        <v>5.03</v>
      </c>
      <c r="E391" s="465"/>
      <c r="F391" s="465"/>
      <c r="G391" s="127"/>
      <c r="H391" s="45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58"/>
      <c r="P391" s="458"/>
      <c r="Q391" s="458"/>
      <c r="R391" s="458"/>
      <c r="S391" s="458"/>
      <c r="T391" s="458"/>
      <c r="U391" s="4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53" t="s">
        <v>382</v>
      </c>
      <c r="C392" s="177" t="s">
        <v>384</v>
      </c>
      <c r="D392" s="465">
        <v>5.03</v>
      </c>
      <c r="E392" s="465"/>
      <c r="F392" s="465"/>
      <c r="G392" s="127"/>
      <c r="H392" s="45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58"/>
      <c r="P392" s="458"/>
      <c r="Q392" s="458"/>
      <c r="R392" s="458"/>
      <c r="S392" s="458"/>
      <c r="T392" s="458"/>
      <c r="U392" s="4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53" t="s">
        <v>382</v>
      </c>
      <c r="C393" s="177" t="s">
        <v>389</v>
      </c>
      <c r="D393" s="465">
        <v>5.03</v>
      </c>
      <c r="E393" s="465"/>
      <c r="F393" s="465"/>
      <c r="G393" s="127"/>
      <c r="H393" s="45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58"/>
      <c r="P393" s="458"/>
      <c r="Q393" s="458"/>
      <c r="R393" s="458"/>
      <c r="S393" s="458"/>
      <c r="T393" s="458"/>
      <c r="U393" s="4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53" t="s">
        <v>382</v>
      </c>
      <c r="C394" s="177" t="s">
        <v>391</v>
      </c>
      <c r="D394" s="465">
        <v>5.03</v>
      </c>
      <c r="E394" s="465"/>
      <c r="F394" s="465"/>
      <c r="G394" s="127"/>
      <c r="H394" s="45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58"/>
      <c r="P394" s="458"/>
      <c r="Q394" s="458"/>
      <c r="R394" s="458"/>
      <c r="S394" s="458"/>
      <c r="T394" s="458"/>
      <c r="U394" s="4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53" t="s">
        <v>418</v>
      </c>
      <c r="C395" s="177" t="s">
        <v>364</v>
      </c>
      <c r="D395" s="465">
        <v>5.03</v>
      </c>
      <c r="E395" s="465"/>
      <c r="F395" s="465"/>
      <c r="G395" s="127"/>
      <c r="H395" s="45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58"/>
      <c r="P395" s="458"/>
      <c r="Q395" s="458"/>
      <c r="R395" s="458"/>
      <c r="S395" s="458"/>
      <c r="T395" s="458"/>
      <c r="U395" s="4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53" t="s">
        <v>418</v>
      </c>
      <c r="C396" s="177" t="s">
        <v>365</v>
      </c>
      <c r="D396" s="465">
        <v>5.03</v>
      </c>
      <c r="E396" s="465"/>
      <c r="F396" s="465"/>
      <c r="G396" s="127"/>
      <c r="H396" s="45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58"/>
      <c r="P396" s="458"/>
      <c r="Q396" s="458"/>
      <c r="R396" s="458"/>
      <c r="S396" s="458"/>
      <c r="T396" s="458"/>
      <c r="U396" s="4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53" t="s">
        <v>418</v>
      </c>
      <c r="C397" s="177" t="s">
        <v>366</v>
      </c>
      <c r="D397" s="465">
        <v>5.03</v>
      </c>
      <c r="E397" s="465"/>
      <c r="F397" s="465"/>
      <c r="G397" s="127"/>
      <c r="H397" s="45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58"/>
      <c r="P397" s="458"/>
      <c r="Q397" s="458"/>
      <c r="R397" s="458"/>
      <c r="S397" s="458"/>
      <c r="T397" s="458"/>
      <c r="U397" s="4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53" t="s">
        <v>418</v>
      </c>
      <c r="C398" s="177" t="s">
        <v>367</v>
      </c>
      <c r="D398" s="465">
        <v>5.03</v>
      </c>
      <c r="E398" s="465"/>
      <c r="F398" s="465"/>
      <c r="G398" s="127"/>
      <c r="H398" s="45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58"/>
      <c r="P398" s="458"/>
      <c r="Q398" s="458"/>
      <c r="R398" s="458"/>
      <c r="S398" s="458"/>
      <c r="T398" s="458"/>
      <c r="U398" s="4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65">
        <v>5.03</v>
      </c>
      <c r="E399" s="465"/>
      <c r="F399" s="465"/>
      <c r="G399" s="127"/>
      <c r="H399" s="45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62"/>
      <c r="P399" s="462"/>
      <c r="Q399" s="462"/>
      <c r="R399" s="462"/>
      <c r="S399" s="462"/>
      <c r="T399" s="462"/>
      <c r="U399" s="46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65">
        <v>5.03</v>
      </c>
      <c r="E400" s="465"/>
      <c r="F400" s="465"/>
      <c r="G400" s="127"/>
      <c r="H400" s="45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62"/>
      <c r="P400" s="462"/>
      <c r="Q400" s="462"/>
      <c r="R400" s="462"/>
      <c r="S400" s="462"/>
      <c r="T400" s="462"/>
      <c r="U400" s="46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65">
        <v>5.03</v>
      </c>
      <c r="E401" s="465"/>
      <c r="F401" s="465"/>
      <c r="G401" s="127"/>
      <c r="H401" s="45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62"/>
      <c r="P401" s="462"/>
      <c r="Q401" s="462"/>
      <c r="R401" s="462"/>
      <c r="S401" s="462"/>
      <c r="T401" s="462"/>
      <c r="U401" s="46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65">
        <v>5.03</v>
      </c>
      <c r="E402" s="465"/>
      <c r="F402" s="465"/>
      <c r="G402" s="127"/>
      <c r="H402" s="45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62"/>
      <c r="P402" s="462"/>
      <c r="Q402" s="462"/>
      <c r="R402" s="462"/>
      <c r="S402" s="462"/>
      <c r="T402" s="462"/>
      <c r="U402" s="46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65">
        <v>5.03</v>
      </c>
      <c r="E403" s="465"/>
      <c r="F403" s="465"/>
      <c r="G403" s="127"/>
      <c r="H403" s="45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62"/>
      <c r="P403" s="462"/>
      <c r="Q403" s="462"/>
      <c r="R403" s="462"/>
      <c r="S403" s="462"/>
      <c r="T403" s="462"/>
      <c r="U403" s="46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65">
        <v>5.03</v>
      </c>
      <c r="E404" s="465"/>
      <c r="F404" s="465"/>
      <c r="G404" s="127"/>
      <c r="H404" s="45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62"/>
      <c r="P404" s="462"/>
      <c r="Q404" s="462"/>
      <c r="R404" s="462"/>
      <c r="S404" s="462"/>
      <c r="T404" s="462"/>
      <c r="U404" s="46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65">
        <v>5.03</v>
      </c>
      <c r="E405" s="465"/>
      <c r="F405" s="465"/>
      <c r="G405" s="127"/>
      <c r="H405" s="45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62"/>
      <c r="P405" s="462"/>
      <c r="Q405" s="462"/>
      <c r="R405" s="462"/>
      <c r="S405" s="462"/>
      <c r="T405" s="462"/>
      <c r="U405" s="46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65">
        <v>5.03</v>
      </c>
      <c r="E406" s="465"/>
      <c r="F406" s="465"/>
      <c r="G406" s="127"/>
      <c r="H406" s="45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62"/>
      <c r="P406" s="462"/>
      <c r="Q406" s="462"/>
      <c r="R406" s="462"/>
      <c r="S406" s="462"/>
      <c r="T406" s="462"/>
      <c r="U406" s="46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65">
        <v>5.03</v>
      </c>
      <c r="E407" s="465"/>
      <c r="F407" s="465"/>
      <c r="G407" s="127"/>
      <c r="H407" s="45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62"/>
      <c r="P407" s="462"/>
      <c r="Q407" s="462"/>
      <c r="R407" s="462"/>
      <c r="S407" s="462"/>
      <c r="T407" s="462"/>
      <c r="U407" s="46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65">
        <v>5.03</v>
      </c>
      <c r="E408" s="465"/>
      <c r="F408" s="465"/>
      <c r="G408" s="127"/>
      <c r="H408" s="45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62"/>
      <c r="P408" s="462"/>
      <c r="Q408" s="462"/>
      <c r="R408" s="462"/>
      <c r="S408" s="462"/>
      <c r="T408" s="462"/>
      <c r="U408" s="46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65">
        <v>50.3</v>
      </c>
      <c r="E409" s="465"/>
      <c r="F409" s="465"/>
      <c r="G409" s="127"/>
      <c r="H409" s="45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62"/>
      <c r="P409" s="462"/>
      <c r="Q409" s="462"/>
      <c r="R409" s="462"/>
      <c r="S409" s="462"/>
      <c r="T409" s="462"/>
      <c r="U409" s="46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65">
        <v>5</v>
      </c>
      <c r="E410" s="465"/>
      <c r="F410" s="465"/>
      <c r="G410" s="127"/>
      <c r="H410" s="45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62"/>
      <c r="P410" s="462"/>
      <c r="Q410" s="462"/>
      <c r="R410" s="462"/>
      <c r="S410" s="462"/>
      <c r="T410" s="462"/>
      <c r="U410" s="46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65">
        <v>5.03</v>
      </c>
      <c r="E411" s="465"/>
      <c r="F411" s="465"/>
      <c r="G411" s="127"/>
      <c r="H411" s="45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62"/>
      <c r="P411" s="462"/>
      <c r="Q411" s="462"/>
      <c r="R411" s="462"/>
      <c r="S411" s="462"/>
      <c r="T411" s="462"/>
      <c r="U411" s="46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65">
        <v>5.03</v>
      </c>
      <c r="E412" s="465"/>
      <c r="F412" s="465"/>
      <c r="G412" s="127"/>
      <c r="H412" s="45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62"/>
      <c r="P412" s="462"/>
      <c r="Q412" s="462"/>
      <c r="R412" s="462"/>
      <c r="S412" s="462"/>
      <c r="T412" s="462"/>
      <c r="U412" s="46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65"/>
      <c r="E413" s="465"/>
      <c r="F413" s="465"/>
      <c r="G413" s="127"/>
      <c r="H413" s="454">
        <f t="shared" si="93"/>
        <v>0</v>
      </c>
      <c r="I413" s="128"/>
      <c r="J413" s="129"/>
      <c r="K413" s="130"/>
      <c r="L413" s="128"/>
      <c r="M413" s="108"/>
      <c r="N413" s="129"/>
      <c r="O413" s="462"/>
      <c r="P413" s="462"/>
      <c r="Q413" s="462"/>
      <c r="R413" s="462"/>
      <c r="S413" s="462"/>
      <c r="T413" s="462"/>
      <c r="U413" s="46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65">
        <v>5.0599999999999996</v>
      </c>
      <c r="E414" s="465"/>
      <c r="F414" s="465"/>
      <c r="G414" s="127"/>
      <c r="H414" s="45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62"/>
      <c r="P414" s="462"/>
      <c r="Q414" s="462"/>
      <c r="R414" s="462"/>
      <c r="S414" s="462"/>
      <c r="T414" s="462"/>
      <c r="U414" s="46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65">
        <v>5.0599999999999996</v>
      </c>
      <c r="E415" s="465"/>
      <c r="F415" s="465"/>
      <c r="G415" s="127"/>
      <c r="H415" s="45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62"/>
      <c r="P415" s="462"/>
      <c r="Q415" s="462"/>
      <c r="R415" s="462"/>
      <c r="S415" s="462"/>
      <c r="T415" s="462"/>
      <c r="U415" s="46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65">
        <v>5.0599999999999996</v>
      </c>
      <c r="E416" s="465"/>
      <c r="F416" s="465"/>
      <c r="G416" s="127"/>
      <c r="H416" s="45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62"/>
      <c r="P416" s="462"/>
      <c r="Q416" s="462"/>
      <c r="R416" s="462"/>
      <c r="S416" s="462"/>
      <c r="T416" s="462"/>
      <c r="U416" s="46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65">
        <v>5.0599999999999996</v>
      </c>
      <c r="E417" s="465"/>
      <c r="F417" s="465"/>
      <c r="G417" s="127"/>
      <c r="H417" s="45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62"/>
      <c r="P417" s="462"/>
      <c r="Q417" s="462"/>
      <c r="R417" s="462"/>
      <c r="S417" s="462"/>
      <c r="T417" s="462"/>
      <c r="U417" s="46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65"/>
      <c r="E418" s="465"/>
      <c r="F418" s="465"/>
      <c r="G418" s="127"/>
      <c r="H418" s="45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62"/>
      <c r="P418" s="462"/>
      <c r="Q418" s="462"/>
      <c r="R418" s="462"/>
      <c r="S418" s="462"/>
      <c r="T418" s="462"/>
      <c r="U418" s="46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65"/>
      <c r="E419" s="465"/>
      <c r="F419" s="465"/>
      <c r="G419" s="127"/>
      <c r="H419" s="45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62"/>
      <c r="P419" s="462"/>
      <c r="Q419" s="462"/>
      <c r="R419" s="462"/>
      <c r="S419" s="462"/>
      <c r="T419" s="462"/>
      <c r="U419" s="46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65"/>
      <c r="E420" s="465"/>
      <c r="F420" s="465"/>
      <c r="G420" s="127"/>
      <c r="H420" s="45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62"/>
      <c r="P420" s="462"/>
      <c r="Q420" s="462"/>
      <c r="R420" s="462"/>
      <c r="S420" s="462"/>
      <c r="T420" s="462"/>
      <c r="U420" s="46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65"/>
      <c r="E421" s="465"/>
      <c r="F421" s="465"/>
      <c r="G421" s="127"/>
      <c r="H421" s="45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62"/>
      <c r="P421" s="462"/>
      <c r="Q421" s="462"/>
      <c r="R421" s="462"/>
      <c r="S421" s="462"/>
      <c r="T421" s="462"/>
      <c r="U421" s="46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65"/>
      <c r="E422" s="465"/>
      <c r="F422" s="465"/>
      <c r="G422" s="127"/>
      <c r="H422" s="45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62"/>
      <c r="P422" s="462"/>
      <c r="Q422" s="462"/>
      <c r="R422" s="462"/>
      <c r="S422" s="462"/>
      <c r="T422" s="462"/>
      <c r="U422" s="46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65"/>
      <c r="E423" s="465"/>
      <c r="F423" s="465"/>
      <c r="G423" s="127"/>
      <c r="H423" s="45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62"/>
      <c r="P423" s="462"/>
      <c r="Q423" s="462"/>
      <c r="R423" s="462"/>
      <c r="S423" s="462"/>
      <c r="T423" s="462"/>
      <c r="U423" s="46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65"/>
      <c r="E424" s="465"/>
      <c r="F424" s="465"/>
      <c r="G424" s="127"/>
      <c r="H424" s="45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62"/>
      <c r="P424" s="462"/>
      <c r="Q424" s="462"/>
      <c r="R424" s="462"/>
      <c r="S424" s="462"/>
      <c r="T424" s="462"/>
      <c r="U424" s="46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65"/>
      <c r="E425" s="465"/>
      <c r="F425" s="465"/>
      <c r="G425" s="127"/>
      <c r="H425" s="45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62"/>
      <c r="P425" s="462"/>
      <c r="Q425" s="462"/>
      <c r="R425" s="462"/>
      <c r="S425" s="462"/>
      <c r="T425" s="462"/>
      <c r="U425" s="46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65"/>
      <c r="E426" s="465"/>
      <c r="F426" s="465"/>
      <c r="G426" s="127"/>
      <c r="H426" s="45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62"/>
      <c r="P426" s="462"/>
      <c r="Q426" s="462"/>
      <c r="R426" s="462"/>
      <c r="S426" s="462"/>
      <c r="T426" s="462"/>
      <c r="U426" s="46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65"/>
      <c r="E427" s="465"/>
      <c r="F427" s="465"/>
      <c r="G427" s="127"/>
      <c r="H427" s="45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62"/>
      <c r="P427" s="462"/>
      <c r="Q427" s="462"/>
      <c r="R427" s="462"/>
      <c r="S427" s="462"/>
      <c r="T427" s="462"/>
      <c r="U427" s="46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9" t="s">
        <v>216</v>
      </c>
      <c r="B428" s="619"/>
      <c r="C428" s="46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53" t="s">
        <v>217</v>
      </c>
      <c r="C429" s="125" t="s">
        <v>179</v>
      </c>
      <c r="D429" s="465">
        <v>5.03</v>
      </c>
      <c r="E429" s="465"/>
      <c r="F429" s="465"/>
      <c r="G429" s="127"/>
      <c r="H429" s="45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62"/>
      <c r="P429" s="462"/>
      <c r="Q429" s="462"/>
      <c r="R429" s="462"/>
      <c r="S429" s="462"/>
      <c r="T429" s="462"/>
      <c r="U429" s="46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53" t="s">
        <v>217</v>
      </c>
      <c r="C430" s="125" t="s">
        <v>186</v>
      </c>
      <c r="D430" s="465">
        <v>5.03</v>
      </c>
      <c r="E430" s="465"/>
      <c r="F430" s="465"/>
      <c r="G430" s="127"/>
      <c r="H430" s="45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62"/>
      <c r="P430" s="462"/>
      <c r="Q430" s="462"/>
      <c r="R430" s="462"/>
      <c r="S430" s="462"/>
      <c r="T430" s="462"/>
      <c r="U430" s="46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53" t="s">
        <v>217</v>
      </c>
      <c r="C431" s="125" t="s">
        <v>204</v>
      </c>
      <c r="D431" s="465">
        <v>5.03</v>
      </c>
      <c r="E431" s="465"/>
      <c r="F431" s="465"/>
      <c r="G431" s="127"/>
      <c r="H431" s="45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62"/>
      <c r="P431" s="462"/>
      <c r="Q431" s="462"/>
      <c r="R431" s="462"/>
      <c r="S431" s="462"/>
      <c r="T431" s="462"/>
      <c r="U431" s="46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65">
        <v>5.03</v>
      </c>
      <c r="E432" s="465"/>
      <c r="F432" s="465"/>
      <c r="G432" s="127"/>
      <c r="H432" s="45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62"/>
      <c r="P432" s="462"/>
      <c r="Q432" s="462"/>
      <c r="R432" s="462"/>
      <c r="S432" s="462"/>
      <c r="T432" s="462"/>
      <c r="U432" s="46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65">
        <v>5.03</v>
      </c>
      <c r="E433" s="465"/>
      <c r="F433" s="465"/>
      <c r="G433" s="127"/>
      <c r="H433" s="45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62"/>
      <c r="P433" s="462"/>
      <c r="Q433" s="462"/>
      <c r="R433" s="462"/>
      <c r="S433" s="462"/>
      <c r="T433" s="462"/>
      <c r="U433" s="46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65">
        <v>5.03</v>
      </c>
      <c r="E434" s="465"/>
      <c r="F434" s="465"/>
      <c r="G434" s="127"/>
      <c r="H434" s="45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62"/>
      <c r="P434" s="462"/>
      <c r="Q434" s="462"/>
      <c r="R434" s="462"/>
      <c r="S434" s="462"/>
      <c r="T434" s="462"/>
      <c r="U434" s="46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65">
        <v>5.03</v>
      </c>
      <c r="E435" s="465"/>
      <c r="F435" s="465"/>
      <c r="G435" s="127"/>
      <c r="H435" s="45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62"/>
      <c r="P435" s="462"/>
      <c r="Q435" s="462"/>
      <c r="R435" s="462"/>
      <c r="S435" s="462"/>
      <c r="T435" s="462"/>
      <c r="U435" s="46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65">
        <v>5.03</v>
      </c>
      <c r="E436" s="465"/>
      <c r="F436" s="465"/>
      <c r="G436" s="127"/>
      <c r="H436" s="45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62"/>
      <c r="P436" s="462"/>
      <c r="Q436" s="462"/>
      <c r="R436" s="462"/>
      <c r="S436" s="462"/>
      <c r="T436" s="462"/>
      <c r="U436" s="46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65">
        <v>5.03</v>
      </c>
      <c r="E437" s="465"/>
      <c r="F437" s="465"/>
      <c r="G437" s="146"/>
      <c r="H437" s="45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62"/>
      <c r="P437" s="462"/>
      <c r="Q437" s="462"/>
      <c r="R437" s="462"/>
      <c r="S437" s="462"/>
      <c r="T437" s="462"/>
      <c r="U437" s="46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65">
        <v>5.03</v>
      </c>
      <c r="E438" s="465"/>
      <c r="F438" s="465"/>
      <c r="G438" s="127"/>
      <c r="H438" s="45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62"/>
      <c r="P438" s="462"/>
      <c r="Q438" s="462"/>
      <c r="R438" s="462"/>
      <c r="S438" s="462"/>
      <c r="T438" s="462"/>
      <c r="U438" s="46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65">
        <v>5.03</v>
      </c>
      <c r="E439" s="465"/>
      <c r="F439" s="465"/>
      <c r="G439" s="127"/>
      <c r="H439" s="45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62"/>
      <c r="P439" s="462"/>
      <c r="Q439" s="462"/>
      <c r="R439" s="462"/>
      <c r="S439" s="462"/>
      <c r="T439" s="462"/>
      <c r="U439" s="46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65">
        <v>5.03</v>
      </c>
      <c r="E440" s="465"/>
      <c r="F440" s="465"/>
      <c r="G440" s="127"/>
      <c r="H440" s="45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62"/>
      <c r="P440" s="462"/>
      <c r="Q440" s="462"/>
      <c r="R440" s="462"/>
      <c r="S440" s="462"/>
      <c r="T440" s="462"/>
      <c r="U440" s="46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65">
        <v>5.03</v>
      </c>
      <c r="E441" s="465"/>
      <c r="F441" s="465"/>
      <c r="G441" s="127"/>
      <c r="H441" s="45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62"/>
      <c r="P441" s="462"/>
      <c r="Q441" s="462"/>
      <c r="R441" s="462"/>
      <c r="S441" s="462"/>
      <c r="T441" s="462"/>
      <c r="U441" s="46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65">
        <v>5.03</v>
      </c>
      <c r="E442" s="465"/>
      <c r="F442" s="465"/>
      <c r="G442" s="127"/>
      <c r="H442" s="45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62"/>
      <c r="P442" s="462"/>
      <c r="Q442" s="462"/>
      <c r="R442" s="462"/>
      <c r="S442" s="462"/>
      <c r="T442" s="462"/>
      <c r="U442" s="46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65">
        <v>5.03</v>
      </c>
      <c r="E443" s="465"/>
      <c r="F443" s="465"/>
      <c r="G443" s="127"/>
      <c r="H443" s="45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62"/>
      <c r="P443" s="462"/>
      <c r="Q443" s="462"/>
      <c r="R443" s="462"/>
      <c r="S443" s="462"/>
      <c r="T443" s="462"/>
      <c r="U443" s="46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65">
        <v>5.03</v>
      </c>
      <c r="E444" s="465"/>
      <c r="F444" s="465"/>
      <c r="G444" s="127"/>
      <c r="H444" s="45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62"/>
      <c r="P444" s="462"/>
      <c r="Q444" s="462"/>
      <c r="R444" s="462"/>
      <c r="S444" s="462"/>
      <c r="T444" s="462"/>
      <c r="U444" s="46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53" t="s">
        <v>222</v>
      </c>
      <c r="C445" s="125" t="s">
        <v>181</v>
      </c>
      <c r="D445" s="465">
        <v>9.36</v>
      </c>
      <c r="E445" s="465"/>
      <c r="F445" s="465"/>
      <c r="G445" s="127"/>
      <c r="H445" s="45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62"/>
      <c r="P445" s="462"/>
      <c r="Q445" s="462"/>
      <c r="R445" s="462"/>
      <c r="S445" s="462"/>
      <c r="T445" s="462"/>
      <c r="U445" s="46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53" t="s">
        <v>222</v>
      </c>
      <c r="C446" s="125" t="s">
        <v>179</v>
      </c>
      <c r="D446" s="465">
        <v>9.36</v>
      </c>
      <c r="E446" s="465"/>
      <c r="F446" s="465"/>
      <c r="G446" s="127"/>
      <c r="H446" s="45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62"/>
      <c r="P446" s="462"/>
      <c r="Q446" s="462"/>
      <c r="R446" s="462"/>
      <c r="S446" s="462"/>
      <c r="T446" s="462"/>
      <c r="U446" s="46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53" t="s">
        <v>222</v>
      </c>
      <c r="C447" s="125" t="s">
        <v>221</v>
      </c>
      <c r="D447" s="465">
        <v>9.36</v>
      </c>
      <c r="E447" s="465"/>
      <c r="F447" s="465"/>
      <c r="G447" s="127"/>
      <c r="H447" s="45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62"/>
      <c r="P447" s="462"/>
      <c r="Q447" s="462"/>
      <c r="R447" s="462"/>
      <c r="S447" s="462"/>
      <c r="T447" s="462"/>
      <c r="U447" s="46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53" t="s">
        <v>222</v>
      </c>
      <c r="C448" s="125" t="s">
        <v>186</v>
      </c>
      <c r="D448" s="465">
        <v>9.36</v>
      </c>
      <c r="E448" s="465"/>
      <c r="F448" s="465"/>
      <c r="G448" s="127"/>
      <c r="H448" s="45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62"/>
      <c r="P448" s="462"/>
      <c r="Q448" s="462"/>
      <c r="R448" s="462"/>
      <c r="S448" s="462"/>
      <c r="T448" s="462"/>
      <c r="U448" s="46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53" t="s">
        <v>393</v>
      </c>
      <c r="C449" s="177" t="s">
        <v>395</v>
      </c>
      <c r="D449" s="465">
        <v>5</v>
      </c>
      <c r="E449" s="465"/>
      <c r="F449" s="465"/>
      <c r="G449" s="127"/>
      <c r="H449" s="45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62"/>
      <c r="P449" s="462"/>
      <c r="Q449" s="462"/>
      <c r="R449" s="462"/>
      <c r="S449" s="462"/>
      <c r="T449" s="462"/>
      <c r="U449" s="46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53" t="s">
        <v>393</v>
      </c>
      <c r="C450" s="177" t="s">
        <v>402</v>
      </c>
      <c r="D450" s="465">
        <v>5</v>
      </c>
      <c r="E450" s="465"/>
      <c r="F450" s="465"/>
      <c r="G450" s="127"/>
      <c r="H450" s="45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62"/>
      <c r="P450" s="462"/>
      <c r="Q450" s="462"/>
      <c r="R450" s="462"/>
      <c r="S450" s="462"/>
      <c r="T450" s="462"/>
      <c r="U450" s="46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53" t="s">
        <v>404</v>
      </c>
      <c r="C451" s="177" t="s">
        <v>405</v>
      </c>
      <c r="D451" s="465">
        <v>5</v>
      </c>
      <c r="E451" s="465"/>
      <c r="F451" s="465"/>
      <c r="G451" s="127"/>
      <c r="H451" s="45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62"/>
      <c r="P451" s="462"/>
      <c r="Q451" s="462"/>
      <c r="R451" s="462"/>
      <c r="S451" s="462"/>
      <c r="T451" s="462"/>
      <c r="U451" s="46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53" t="s">
        <v>342</v>
      </c>
      <c r="C452" s="177" t="s">
        <v>372</v>
      </c>
      <c r="D452" s="465">
        <v>5</v>
      </c>
      <c r="E452" s="465"/>
      <c r="F452" s="465"/>
      <c r="G452" s="127"/>
      <c r="H452" s="45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62"/>
      <c r="P452" s="462"/>
      <c r="Q452" s="462"/>
      <c r="R452" s="462"/>
      <c r="S452" s="462"/>
      <c r="T452" s="462"/>
      <c r="U452" s="46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53" t="s">
        <v>343</v>
      </c>
      <c r="C453" s="125" t="s">
        <v>345</v>
      </c>
      <c r="D453" s="465">
        <v>5</v>
      </c>
      <c r="E453" s="465"/>
      <c r="F453" s="465"/>
      <c r="G453" s="127"/>
      <c r="H453" s="45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62"/>
      <c r="P453" s="462"/>
      <c r="Q453" s="462"/>
      <c r="R453" s="462"/>
      <c r="S453" s="462"/>
      <c r="T453" s="462"/>
      <c r="U453" s="46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53" t="s">
        <v>343</v>
      </c>
      <c r="C454" s="125" t="s">
        <v>347</v>
      </c>
      <c r="D454" s="465">
        <v>5</v>
      </c>
      <c r="E454" s="465"/>
      <c r="F454" s="465"/>
      <c r="G454" s="127"/>
      <c r="H454" s="45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62"/>
      <c r="P454" s="462"/>
      <c r="Q454" s="462"/>
      <c r="R454" s="462"/>
      <c r="S454" s="462"/>
      <c r="T454" s="462"/>
      <c r="U454" s="46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65">
        <v>5.0599999999999996</v>
      </c>
      <c r="E455" s="465"/>
      <c r="F455" s="465"/>
      <c r="G455" s="127"/>
      <c r="H455" s="45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62"/>
      <c r="P455" s="462"/>
      <c r="Q455" s="462"/>
      <c r="R455" s="462"/>
      <c r="S455" s="462"/>
      <c r="T455" s="462"/>
      <c r="U455" s="46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65">
        <v>5.0599999999999996</v>
      </c>
      <c r="E456" s="465"/>
      <c r="F456" s="465"/>
      <c r="G456" s="127"/>
      <c r="H456" s="45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62"/>
      <c r="P456" s="462"/>
      <c r="Q456" s="462"/>
      <c r="R456" s="462"/>
      <c r="S456" s="462"/>
      <c r="T456" s="462"/>
      <c r="U456" s="46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65"/>
      <c r="E457" s="465"/>
      <c r="F457" s="465"/>
      <c r="G457" s="127"/>
      <c r="H457" s="45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62"/>
      <c r="P457" s="462"/>
      <c r="Q457" s="462"/>
      <c r="R457" s="462"/>
      <c r="S457" s="462"/>
      <c r="T457" s="462"/>
      <c r="U457" s="46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65"/>
      <c r="E458" s="465"/>
      <c r="F458" s="465"/>
      <c r="G458" s="127"/>
      <c r="H458" s="45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62"/>
      <c r="P458" s="462"/>
      <c r="Q458" s="462"/>
      <c r="R458" s="462"/>
      <c r="S458" s="462"/>
      <c r="T458" s="462"/>
      <c r="U458" s="46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65"/>
      <c r="E459" s="465"/>
      <c r="F459" s="465"/>
      <c r="G459" s="127"/>
      <c r="H459" s="45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62"/>
      <c r="P459" s="462"/>
      <c r="Q459" s="462"/>
      <c r="R459" s="462"/>
      <c r="S459" s="462"/>
      <c r="T459" s="462"/>
      <c r="U459" s="46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65">
        <v>5.07</v>
      </c>
      <c r="E460" s="465"/>
      <c r="F460" s="465"/>
      <c r="G460" s="127"/>
      <c r="H460" s="45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62"/>
      <c r="P460" s="462"/>
      <c r="Q460" s="462"/>
      <c r="R460" s="462"/>
      <c r="S460" s="462"/>
      <c r="T460" s="462"/>
      <c r="U460" s="46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65">
        <v>5.07</v>
      </c>
      <c r="E461" s="465"/>
      <c r="F461" s="465"/>
      <c r="G461" s="127"/>
      <c r="H461" s="45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62"/>
      <c r="P461" s="462"/>
      <c r="Q461" s="462"/>
      <c r="R461" s="462"/>
      <c r="S461" s="462"/>
      <c r="T461" s="462"/>
      <c r="U461" s="46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65">
        <v>5.0599999999999996</v>
      </c>
      <c r="E462" s="465"/>
      <c r="F462" s="466"/>
      <c r="G462" s="127"/>
      <c r="H462" s="454">
        <f>D462*G462</f>
        <v>0</v>
      </c>
      <c r="I462" s="128"/>
      <c r="J462" s="129" t="str">
        <f t="array" ref="J462">IF(ISERROR(G462/I462),"",G462/I462)</f>
        <v/>
      </c>
      <c r="K462" s="45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62"/>
      <c r="P462" s="462"/>
      <c r="Q462" s="462"/>
      <c r="R462" s="462"/>
      <c r="S462" s="462"/>
      <c r="T462" s="462"/>
      <c r="U462" s="46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11" t="s">
        <v>224</v>
      </c>
      <c r="B463" s="612"/>
      <c r="C463" s="46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65">
        <v>5.03</v>
      </c>
      <c r="E464" s="465"/>
      <c r="F464" s="465"/>
      <c r="G464" s="127"/>
      <c r="H464" s="45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62"/>
      <c r="P464" s="462"/>
      <c r="Q464" s="462"/>
      <c r="R464" s="462"/>
      <c r="S464" s="462"/>
      <c r="T464" s="462"/>
      <c r="U464" s="46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65">
        <v>5.03</v>
      </c>
      <c r="E465" s="465"/>
      <c r="F465" s="465"/>
      <c r="G465" s="127"/>
      <c r="H465" s="45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62"/>
      <c r="P465" s="462"/>
      <c r="Q465" s="462"/>
      <c r="R465" s="462"/>
      <c r="S465" s="462"/>
      <c r="T465" s="462"/>
      <c r="U465" s="46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65">
        <v>5.04</v>
      </c>
      <c r="E466" s="465"/>
      <c r="F466" s="465"/>
      <c r="G466" s="127"/>
      <c r="H466" s="45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62"/>
      <c r="P466" s="462"/>
      <c r="Q466" s="462"/>
      <c r="R466" s="462"/>
      <c r="S466" s="462"/>
      <c r="T466" s="462"/>
      <c r="U466" s="46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65">
        <v>5.03</v>
      </c>
      <c r="E467" s="465"/>
      <c r="F467" s="465"/>
      <c r="G467" s="127"/>
      <c r="H467" s="45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62"/>
      <c r="P467" s="462"/>
      <c r="Q467" s="462"/>
      <c r="R467" s="462"/>
      <c r="S467" s="462"/>
      <c r="T467" s="462"/>
      <c r="U467" s="46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59" t="s">
        <v>203</v>
      </c>
      <c r="D468" s="465">
        <v>5.03</v>
      </c>
      <c r="E468" s="465"/>
      <c r="F468" s="465"/>
      <c r="G468" s="127"/>
      <c r="H468" s="45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62"/>
      <c r="P468" s="462"/>
      <c r="Q468" s="462"/>
      <c r="R468" s="462"/>
      <c r="S468" s="462"/>
      <c r="T468" s="462"/>
      <c r="U468" s="46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65">
        <v>5.03</v>
      </c>
      <c r="E469" s="465"/>
      <c r="F469" s="465"/>
      <c r="G469" s="127"/>
      <c r="H469" s="45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62"/>
      <c r="P469" s="462"/>
      <c r="Q469" s="462"/>
      <c r="R469" s="462"/>
      <c r="S469" s="462"/>
      <c r="T469" s="462"/>
      <c r="U469" s="46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65">
        <v>5.03</v>
      </c>
      <c r="E470" s="465"/>
      <c r="F470" s="465"/>
      <c r="G470" s="127"/>
      <c r="H470" s="45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62"/>
      <c r="P470" s="462"/>
      <c r="Q470" s="462"/>
      <c r="R470" s="462"/>
      <c r="S470" s="462"/>
      <c r="T470" s="462"/>
      <c r="U470" s="46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59" t="s">
        <v>228</v>
      </c>
      <c r="D471" s="465">
        <v>5.03</v>
      </c>
      <c r="E471" s="465"/>
      <c r="F471" s="465"/>
      <c r="G471" s="127"/>
      <c r="H471" s="45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62"/>
      <c r="P471" s="462"/>
      <c r="Q471" s="462"/>
      <c r="R471" s="462"/>
      <c r="S471" s="462"/>
      <c r="T471" s="462"/>
      <c r="U471" s="46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59" t="s">
        <v>212</v>
      </c>
      <c r="D472" s="465">
        <v>5.03</v>
      </c>
      <c r="E472" s="465"/>
      <c r="F472" s="465"/>
      <c r="G472" s="127"/>
      <c r="H472" s="45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62"/>
      <c r="P472" s="462"/>
      <c r="Q472" s="462"/>
      <c r="R472" s="462"/>
      <c r="S472" s="462"/>
      <c r="T472" s="462"/>
      <c r="U472" s="46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59" t="s">
        <v>203</v>
      </c>
      <c r="D473" s="465">
        <v>5.03</v>
      </c>
      <c r="E473" s="465"/>
      <c r="F473" s="465"/>
      <c r="G473" s="127"/>
      <c r="H473" s="45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62"/>
      <c r="P473" s="462"/>
      <c r="Q473" s="462"/>
      <c r="R473" s="462"/>
      <c r="S473" s="462"/>
      <c r="T473" s="462"/>
      <c r="U473" s="46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59" t="s">
        <v>186</v>
      </c>
      <c r="D474" s="465">
        <v>5.03</v>
      </c>
      <c r="E474" s="465"/>
      <c r="F474" s="465"/>
      <c r="G474" s="127"/>
      <c r="H474" s="45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62"/>
      <c r="P474" s="462"/>
      <c r="Q474" s="462"/>
      <c r="R474" s="462"/>
      <c r="S474" s="462"/>
      <c r="T474" s="462"/>
      <c r="U474" s="46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59" t="s">
        <v>228</v>
      </c>
      <c r="D475" s="465">
        <v>5.03</v>
      </c>
      <c r="E475" s="465"/>
      <c r="F475" s="465"/>
      <c r="G475" s="127"/>
      <c r="H475" s="45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62"/>
      <c r="P475" s="462"/>
      <c r="Q475" s="462"/>
      <c r="R475" s="462"/>
      <c r="S475" s="462"/>
      <c r="T475" s="462"/>
      <c r="U475" s="46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59" t="s">
        <v>199</v>
      </c>
      <c r="D476" s="465">
        <v>5.03</v>
      </c>
      <c r="E476" s="465"/>
      <c r="F476" s="465"/>
      <c r="G476" s="127"/>
      <c r="H476" s="45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62"/>
      <c r="P476" s="462"/>
      <c r="Q476" s="462"/>
      <c r="R476" s="462"/>
      <c r="S476" s="462"/>
      <c r="T476" s="462"/>
      <c r="U476" s="46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65">
        <v>5.0599999999999996</v>
      </c>
      <c r="E477" s="465"/>
      <c r="F477" s="465"/>
      <c r="G477" s="127"/>
      <c r="H477" s="45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62"/>
      <c r="P477" s="462"/>
      <c r="Q477" s="462"/>
      <c r="R477" s="462"/>
      <c r="S477" s="462"/>
      <c r="T477" s="462"/>
      <c r="U477" s="46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65">
        <v>5.0599999999999996</v>
      </c>
      <c r="E478" s="465"/>
      <c r="F478" s="465"/>
      <c r="G478" s="127"/>
      <c r="H478" s="45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62"/>
      <c r="P478" s="462"/>
      <c r="Q478" s="462"/>
      <c r="R478" s="462"/>
      <c r="S478" s="462"/>
      <c r="T478" s="462"/>
      <c r="U478" s="46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11" t="s">
        <v>231</v>
      </c>
      <c r="B479" s="612"/>
      <c r="C479" s="46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65">
        <v>5.04</v>
      </c>
      <c r="E480" s="465"/>
      <c r="F480" s="465"/>
      <c r="G480" s="127"/>
      <c r="H480" s="45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62"/>
      <c r="P480" s="462"/>
      <c r="Q480" s="462"/>
      <c r="R480" s="462"/>
      <c r="S480" s="462"/>
      <c r="T480" s="462"/>
      <c r="U480" s="46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65">
        <v>5.04</v>
      </c>
      <c r="E481" s="465"/>
      <c r="F481" s="465"/>
      <c r="G481" s="127"/>
      <c r="H481" s="45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62"/>
      <c r="P481" s="462"/>
      <c r="Q481" s="462"/>
      <c r="R481" s="462"/>
      <c r="S481" s="462"/>
      <c r="T481" s="462"/>
      <c r="U481" s="46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65">
        <v>5.04</v>
      </c>
      <c r="E482" s="465"/>
      <c r="F482" s="465"/>
      <c r="G482" s="127"/>
      <c r="H482" s="45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62"/>
      <c r="P482" s="462"/>
      <c r="Q482" s="462"/>
      <c r="R482" s="462"/>
      <c r="S482" s="462"/>
      <c r="T482" s="462"/>
      <c r="U482" s="46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65">
        <v>5.04</v>
      </c>
      <c r="E483" s="465"/>
      <c r="F483" s="465"/>
      <c r="G483" s="127"/>
      <c r="H483" s="45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62"/>
      <c r="P483" s="462"/>
      <c r="Q483" s="462"/>
      <c r="R483" s="462"/>
      <c r="S483" s="462"/>
      <c r="T483" s="462"/>
      <c r="U483" s="46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65">
        <v>5.04</v>
      </c>
      <c r="E484" s="465"/>
      <c r="F484" s="465"/>
      <c r="G484" s="127"/>
      <c r="H484" s="45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62"/>
      <c r="P484" s="462"/>
      <c r="Q484" s="462"/>
      <c r="R484" s="462"/>
      <c r="S484" s="462"/>
      <c r="T484" s="462"/>
      <c r="U484" s="46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65">
        <v>5.04</v>
      </c>
      <c r="E485" s="465"/>
      <c r="F485" s="465"/>
      <c r="G485" s="127"/>
      <c r="H485" s="45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62"/>
      <c r="P485" s="462"/>
      <c r="Q485" s="462"/>
      <c r="R485" s="462"/>
      <c r="S485" s="462"/>
      <c r="T485" s="462"/>
      <c r="U485" s="46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65">
        <v>5.04</v>
      </c>
      <c r="E486" s="465"/>
      <c r="F486" s="465"/>
      <c r="G486" s="127"/>
      <c r="H486" s="45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62"/>
      <c r="P486" s="462"/>
      <c r="Q486" s="462"/>
      <c r="R486" s="462"/>
      <c r="S486" s="462"/>
      <c r="T486" s="462"/>
      <c r="U486" s="46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65">
        <v>5.04</v>
      </c>
      <c r="E487" s="465"/>
      <c r="F487" s="465"/>
      <c r="G487" s="127"/>
      <c r="H487" s="45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62"/>
      <c r="P487" s="462"/>
      <c r="Q487" s="462"/>
      <c r="R487" s="462"/>
      <c r="S487" s="462"/>
      <c r="T487" s="462"/>
      <c r="U487" s="46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65">
        <v>5.04</v>
      </c>
      <c r="E488" s="465"/>
      <c r="F488" s="465"/>
      <c r="G488" s="127"/>
      <c r="H488" s="45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62"/>
      <c r="P488" s="462"/>
      <c r="Q488" s="462"/>
      <c r="R488" s="462"/>
      <c r="S488" s="462"/>
      <c r="T488" s="462"/>
      <c r="U488" s="46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65">
        <v>5.04</v>
      </c>
      <c r="E489" s="465"/>
      <c r="F489" s="465"/>
      <c r="G489" s="127"/>
      <c r="H489" s="45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62"/>
      <c r="P489" s="462"/>
      <c r="Q489" s="462"/>
      <c r="R489" s="462"/>
      <c r="S489" s="462"/>
      <c r="T489" s="462"/>
      <c r="U489" s="46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11" t="s">
        <v>234</v>
      </c>
      <c r="B490" s="612"/>
      <c r="C490" s="46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60"/>
      <c r="D491" s="465">
        <v>3.65</v>
      </c>
      <c r="E491" s="465"/>
      <c r="F491" s="466"/>
      <c r="G491" s="127"/>
      <c r="H491" s="454">
        <f t="shared" ref="H491:H505" si="127">D491*G491</f>
        <v>0</v>
      </c>
      <c r="I491" s="128"/>
      <c r="J491" s="129" t="str">
        <f t="array" ref="J491">IF(ISERROR(G491/I491),"",G491/I491)</f>
        <v/>
      </c>
      <c r="K491" s="45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62"/>
      <c r="P491" s="462"/>
      <c r="Q491" s="462"/>
      <c r="R491" s="462"/>
      <c r="S491" s="462"/>
      <c r="T491" s="462"/>
      <c r="U491" s="46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60"/>
      <c r="D492" s="465">
        <v>6.58</v>
      </c>
      <c r="E492" s="465"/>
      <c r="F492" s="465"/>
      <c r="G492" s="127"/>
      <c r="H492" s="45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62"/>
      <c r="P492" s="462"/>
      <c r="Q492" s="462"/>
      <c r="R492" s="462"/>
      <c r="S492" s="462"/>
      <c r="T492" s="462"/>
      <c r="U492" s="46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60"/>
      <c r="D493" s="465">
        <v>7.8</v>
      </c>
      <c r="E493" s="465"/>
      <c r="F493" s="465"/>
      <c r="G493" s="127"/>
      <c r="H493" s="45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62"/>
      <c r="P493" s="462"/>
      <c r="Q493" s="462"/>
      <c r="R493" s="462"/>
      <c r="S493" s="462"/>
      <c r="T493" s="462"/>
      <c r="U493" s="46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60"/>
      <c r="D494" s="465">
        <v>4.4000000000000004</v>
      </c>
      <c r="E494" s="465"/>
      <c r="F494" s="465"/>
      <c r="G494" s="127"/>
      <c r="H494" s="45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62"/>
      <c r="P494" s="462"/>
      <c r="Q494" s="462"/>
      <c r="R494" s="462"/>
      <c r="S494" s="462"/>
      <c r="T494" s="462"/>
      <c r="U494" s="46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65"/>
      <c r="E495" s="465"/>
      <c r="F495" s="465"/>
      <c r="G495" s="127"/>
      <c r="H495" s="454">
        <f t="shared" si="127"/>
        <v>0</v>
      </c>
      <c r="I495" s="128"/>
      <c r="J495" s="129"/>
      <c r="K495" s="130"/>
      <c r="L495" s="128"/>
      <c r="M495" s="108"/>
      <c r="N495" s="129"/>
      <c r="O495" s="462"/>
      <c r="P495" s="462"/>
      <c r="Q495" s="462"/>
      <c r="R495" s="462"/>
      <c r="S495" s="462"/>
      <c r="T495" s="462"/>
      <c r="U495" s="46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60"/>
      <c r="D496" s="465"/>
      <c r="E496" s="465"/>
      <c r="F496" s="465"/>
      <c r="G496" s="127"/>
      <c r="H496" s="45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62"/>
      <c r="P496" s="462"/>
      <c r="Q496" s="462"/>
      <c r="R496" s="462"/>
      <c r="S496" s="462"/>
      <c r="T496" s="462"/>
      <c r="U496" s="46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60" t="s">
        <v>239</v>
      </c>
      <c r="C497" s="460" t="s">
        <v>179</v>
      </c>
      <c r="D497" s="465">
        <v>6.04</v>
      </c>
      <c r="E497" s="465"/>
      <c r="F497" s="465"/>
      <c r="G497" s="127"/>
      <c r="H497" s="45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62"/>
      <c r="P497" s="462"/>
      <c r="Q497" s="462"/>
      <c r="R497" s="462"/>
      <c r="S497" s="462"/>
      <c r="T497" s="462"/>
      <c r="U497" s="46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60" t="s">
        <v>239</v>
      </c>
      <c r="C498" s="460" t="s">
        <v>186</v>
      </c>
      <c r="D498" s="465">
        <v>6.04</v>
      </c>
      <c r="E498" s="465"/>
      <c r="F498" s="465"/>
      <c r="G498" s="127"/>
      <c r="H498" s="45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62"/>
      <c r="P498" s="462"/>
      <c r="Q498" s="462"/>
      <c r="R498" s="462"/>
      <c r="S498" s="462"/>
      <c r="T498" s="462"/>
      <c r="U498" s="46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60" t="s">
        <v>440</v>
      </c>
      <c r="C499" s="460" t="s">
        <v>179</v>
      </c>
      <c r="D499" s="465"/>
      <c r="E499" s="465"/>
      <c r="F499" s="465"/>
      <c r="G499" s="127"/>
      <c r="H499" s="454">
        <f t="shared" si="127"/>
        <v>0</v>
      </c>
      <c r="I499" s="128"/>
      <c r="J499" s="129"/>
      <c r="K499" s="130"/>
      <c r="L499" s="128"/>
      <c r="M499" s="108"/>
      <c r="N499" s="129"/>
      <c r="O499" s="462"/>
      <c r="P499" s="462"/>
      <c r="Q499" s="462"/>
      <c r="R499" s="462"/>
      <c r="S499" s="462"/>
      <c r="T499" s="462"/>
      <c r="U499" s="46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60" t="s">
        <v>440</v>
      </c>
      <c r="C500" s="460" t="s">
        <v>186</v>
      </c>
      <c r="D500" s="465"/>
      <c r="E500" s="465"/>
      <c r="F500" s="465"/>
      <c r="G500" s="127"/>
      <c r="H500" s="454">
        <f t="shared" si="127"/>
        <v>0</v>
      </c>
      <c r="I500" s="128"/>
      <c r="J500" s="129"/>
      <c r="K500" s="130"/>
      <c r="L500" s="128"/>
      <c r="M500" s="108"/>
      <c r="N500" s="129"/>
      <c r="O500" s="462"/>
      <c r="P500" s="462"/>
      <c r="Q500" s="462"/>
      <c r="R500" s="462"/>
      <c r="S500" s="462"/>
      <c r="T500" s="462"/>
      <c r="U500" s="46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53" t="s">
        <v>240</v>
      </c>
      <c r="C501" s="125"/>
      <c r="D501" s="465">
        <v>7.3</v>
      </c>
      <c r="E501" s="465"/>
      <c r="F501" s="465"/>
      <c r="G501" s="127"/>
      <c r="H501" s="45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62"/>
      <c r="P501" s="462"/>
      <c r="Q501" s="462"/>
      <c r="R501" s="462"/>
      <c r="S501" s="462"/>
      <c r="T501" s="462"/>
      <c r="U501" s="46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53" t="s">
        <v>241</v>
      </c>
      <c r="C502" s="125"/>
      <c r="D502" s="465">
        <f>78*120/1000</f>
        <v>9.36</v>
      </c>
      <c r="E502" s="465"/>
      <c r="F502" s="465"/>
      <c r="G502" s="127"/>
      <c r="H502" s="454">
        <f t="shared" si="127"/>
        <v>0</v>
      </c>
      <c r="I502" s="128"/>
      <c r="J502" s="129"/>
      <c r="K502" s="130"/>
      <c r="L502" s="128"/>
      <c r="M502" s="108"/>
      <c r="N502" s="129"/>
      <c r="O502" s="462"/>
      <c r="P502" s="462"/>
      <c r="Q502" s="462"/>
      <c r="R502" s="462"/>
      <c r="S502" s="462"/>
      <c r="T502" s="462"/>
      <c r="U502" s="46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53" t="s">
        <v>242</v>
      </c>
      <c r="C503" s="125"/>
      <c r="D503" s="465">
        <v>4.5</v>
      </c>
      <c r="E503" s="465"/>
      <c r="F503" s="465"/>
      <c r="G503" s="127"/>
      <c r="H503" s="454">
        <f t="shared" si="127"/>
        <v>0</v>
      </c>
      <c r="I503" s="128"/>
      <c r="J503" s="129"/>
      <c r="K503" s="130"/>
      <c r="L503" s="128"/>
      <c r="M503" s="108"/>
      <c r="N503" s="129"/>
      <c r="O503" s="462"/>
      <c r="P503" s="462"/>
      <c r="Q503" s="462"/>
      <c r="R503" s="462"/>
      <c r="S503" s="462"/>
      <c r="T503" s="462"/>
      <c r="U503" s="46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53" t="s">
        <v>243</v>
      </c>
      <c r="C504" s="125"/>
      <c r="D504" s="465">
        <v>4.5</v>
      </c>
      <c r="E504" s="465"/>
      <c r="F504" s="465"/>
      <c r="G504" s="127"/>
      <c r="H504" s="454">
        <f t="shared" si="127"/>
        <v>0</v>
      </c>
      <c r="I504" s="128"/>
      <c r="J504" s="129"/>
      <c r="K504" s="130"/>
      <c r="L504" s="128"/>
      <c r="M504" s="108"/>
      <c r="N504" s="129"/>
      <c r="O504" s="462"/>
      <c r="P504" s="462"/>
      <c r="Q504" s="462"/>
      <c r="R504" s="462"/>
      <c r="S504" s="462"/>
      <c r="T504" s="462"/>
      <c r="U504" s="46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53"/>
      <c r="C505" s="125"/>
      <c r="D505" s="465"/>
      <c r="E505" s="465"/>
      <c r="F505" s="465"/>
      <c r="G505" s="127"/>
      <c r="H505" s="454">
        <f t="shared" si="127"/>
        <v>0</v>
      </c>
      <c r="I505" s="128"/>
      <c r="J505" s="129"/>
      <c r="K505" s="130"/>
      <c r="L505" s="128"/>
      <c r="M505" s="108"/>
      <c r="N505" s="129"/>
      <c r="O505" s="462"/>
      <c r="P505" s="462"/>
      <c r="Q505" s="462"/>
      <c r="R505" s="462"/>
      <c r="S505" s="462"/>
      <c r="T505" s="462"/>
      <c r="U505" s="46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11" t="s">
        <v>244</v>
      </c>
      <c r="B506" s="612"/>
      <c r="C506" s="46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13" t="s">
        <v>246</v>
      </c>
      <c r="B507" s="614"/>
      <c r="C507" s="614"/>
      <c r="D507" s="614"/>
      <c r="E507" s="614"/>
      <c r="F507" s="61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6" t="s">
        <v>471</v>
      </c>
      <c r="B508" s="456" t="s">
        <v>247</v>
      </c>
      <c r="C508" s="599" t="s">
        <v>248</v>
      </c>
      <c r="D508" s="600"/>
      <c r="E508" s="670" t="s">
        <v>249</v>
      </c>
      <c r="F508" s="670"/>
      <c r="G508" s="577" t="s">
        <v>250</v>
      </c>
      <c r="H508" s="577"/>
      <c r="I508" s="607" t="s">
        <v>251</v>
      </c>
      <c r="J508" s="607"/>
      <c r="K508" s="607" t="s">
        <v>252</v>
      </c>
      <c r="L508" s="607"/>
      <c r="M508" s="607" t="s">
        <v>253</v>
      </c>
      <c r="N508" s="607"/>
      <c r="O508" s="607" t="s">
        <v>254</v>
      </c>
      <c r="P508" s="577" t="s">
        <v>255</v>
      </c>
      <c r="Q508" s="577"/>
      <c r="R508" s="577" t="s">
        <v>252</v>
      </c>
      <c r="S508" s="577"/>
      <c r="T508" s="577" t="s">
        <v>256</v>
      </c>
      <c r="U508" s="577"/>
      <c r="V508" s="577" t="s">
        <v>257</v>
      </c>
      <c r="W508" s="577"/>
      <c r="X508" s="577" t="s">
        <v>252</v>
      </c>
      <c r="Y508" s="577"/>
      <c r="Z508" s="577" t="s">
        <v>256</v>
      </c>
      <c r="AA508" s="577"/>
    </row>
    <row r="509" spans="1:27" ht="20.100000000000001" hidden="1" customHeight="1">
      <c r="A509" s="617"/>
      <c r="B509" s="456" t="s">
        <v>258</v>
      </c>
      <c r="C509" s="599">
        <v>0</v>
      </c>
      <c r="D509" s="600"/>
      <c r="E509" s="670">
        <f>C509*11</f>
        <v>0</v>
      </c>
      <c r="F509" s="670"/>
      <c r="G509" s="577">
        <v>0</v>
      </c>
      <c r="H509" s="577"/>
      <c r="I509" s="610">
        <f>G509*11</f>
        <v>0</v>
      </c>
      <c r="J509" s="610"/>
      <c r="K509" s="610">
        <f>E509-I509</f>
        <v>0</v>
      </c>
      <c r="L509" s="610"/>
      <c r="M509" s="608" t="str">
        <f>IF(ISERROR(K509/E509),"",K509/E509)</f>
        <v/>
      </c>
      <c r="N509" s="608"/>
      <c r="O509" s="607"/>
      <c r="P509" s="577" t="s">
        <v>201</v>
      </c>
      <c r="Q509" s="577"/>
      <c r="R509" s="606">
        <f>SUM(O370:U370)</f>
        <v>0</v>
      </c>
      <c r="S509" s="606"/>
      <c r="T509" s="601" t="str">
        <f t="array" ref="T509">IF(ISERROR(R509/R516),"",R509/R516)</f>
        <v/>
      </c>
      <c r="U509" s="601"/>
      <c r="V509" s="577" t="s">
        <v>259</v>
      </c>
      <c r="W509" s="577"/>
      <c r="X509" s="604">
        <f>SUM(O370,O428,O463,O479,O490,O506)</f>
        <v>0</v>
      </c>
      <c r="Y509" s="604"/>
      <c r="Z509" s="601" t="str">
        <f t="array" ref="Z509">IF(ISERROR(X509/X516),"",X509/X516)</f>
        <v/>
      </c>
      <c r="AA509" s="601"/>
    </row>
    <row r="510" spans="1:27" ht="20.100000000000001" hidden="1" customHeight="1">
      <c r="A510" s="617"/>
      <c r="B510" s="456" t="s">
        <v>260</v>
      </c>
      <c r="C510" s="599">
        <v>0</v>
      </c>
      <c r="D510" s="600"/>
      <c r="E510" s="670">
        <f>C510*11</f>
        <v>0</v>
      </c>
      <c r="F510" s="670"/>
      <c r="G510" s="577">
        <v>0</v>
      </c>
      <c r="H510" s="577"/>
      <c r="I510" s="610">
        <f>G510*11</f>
        <v>0</v>
      </c>
      <c r="J510" s="610"/>
      <c r="K510" s="610">
        <f>E510-I510</f>
        <v>0</v>
      </c>
      <c r="L510" s="610"/>
      <c r="M510" s="608" t="str">
        <f>IF(ISERROR(K510/E510),"",K510/E510)</f>
        <v/>
      </c>
      <c r="N510" s="608"/>
      <c r="O510" s="607"/>
      <c r="P510" s="577" t="s">
        <v>216</v>
      </c>
      <c r="Q510" s="577"/>
      <c r="R510" s="606">
        <f>SUM(O428:U428)</f>
        <v>0</v>
      </c>
      <c r="S510" s="606"/>
      <c r="T510" s="601" t="str">
        <f>IF(ISERROR(R510/R516),"",R510/R516)</f>
        <v/>
      </c>
      <c r="U510" s="601"/>
      <c r="V510" s="577" t="s">
        <v>261</v>
      </c>
      <c r="W510" s="577"/>
      <c r="X510" s="604">
        <f>SUM(O371,O429,O464,O480,O491,O507)</f>
        <v>0</v>
      </c>
      <c r="Y510" s="604"/>
      <c r="Z510" s="601" t="str">
        <f>IF(ISERROR(X510/X516),"",X510/X516)</f>
        <v/>
      </c>
      <c r="AA510" s="601"/>
    </row>
    <row r="511" spans="1:27" ht="20.100000000000001" hidden="1" customHeight="1">
      <c r="A511" s="617"/>
      <c r="B511" s="456" t="s">
        <v>262</v>
      </c>
      <c r="C511" s="599">
        <v>0</v>
      </c>
      <c r="D511" s="600"/>
      <c r="E511" s="670">
        <f>C511*11</f>
        <v>0</v>
      </c>
      <c r="F511" s="670"/>
      <c r="G511" s="577">
        <v>0</v>
      </c>
      <c r="H511" s="577"/>
      <c r="I511" s="610">
        <f>G511*11</f>
        <v>0</v>
      </c>
      <c r="J511" s="610"/>
      <c r="K511" s="610">
        <f>E511-I511</f>
        <v>0</v>
      </c>
      <c r="L511" s="610"/>
      <c r="M511" s="608" t="str">
        <f>IF(ISERROR(K511/E511),"",K511/E511)</f>
        <v/>
      </c>
      <c r="N511" s="608"/>
      <c r="O511" s="607"/>
      <c r="P511" s="577" t="s">
        <v>224</v>
      </c>
      <c r="Q511" s="577"/>
      <c r="R511" s="606">
        <f>SUM(O463:U463)</f>
        <v>0</v>
      </c>
      <c r="S511" s="606"/>
      <c r="T511" s="601" t="str">
        <f>IF(ISERROR(R511/R516),"",R511/R516)</f>
        <v/>
      </c>
      <c r="U511" s="601"/>
      <c r="V511" s="577" t="s">
        <v>263</v>
      </c>
      <c r="W511" s="577"/>
      <c r="X511" s="604">
        <f>SUM(O373,O430,O465,O481,O492,O508)</f>
        <v>0</v>
      </c>
      <c r="Y511" s="604"/>
      <c r="Z511" s="601" t="str">
        <f>IF(ISERROR(X511/X516),"",X511/X516)</f>
        <v/>
      </c>
      <c r="AA511" s="601"/>
    </row>
    <row r="512" spans="1:27" ht="20.100000000000001" hidden="1" customHeight="1">
      <c r="A512" s="617"/>
      <c r="B512" s="456" t="s">
        <v>264</v>
      </c>
      <c r="C512" s="599">
        <v>1</v>
      </c>
      <c r="D512" s="600"/>
      <c r="E512" s="670">
        <f>C512*11</f>
        <v>11</v>
      </c>
      <c r="F512" s="670"/>
      <c r="G512" s="577">
        <v>1</v>
      </c>
      <c r="H512" s="577"/>
      <c r="I512" s="610">
        <f>G512*11</f>
        <v>11</v>
      </c>
      <c r="J512" s="610"/>
      <c r="K512" s="610">
        <f>E512-I512</f>
        <v>0</v>
      </c>
      <c r="L512" s="610"/>
      <c r="M512" s="608">
        <f>IF(ISERROR(K512/E512),"",K512/E512)</f>
        <v>0</v>
      </c>
      <c r="N512" s="608"/>
      <c r="O512" s="607"/>
      <c r="P512" s="577" t="s">
        <v>231</v>
      </c>
      <c r="Q512" s="577"/>
      <c r="R512" s="606">
        <f>SUM(O479:U479)</f>
        <v>0</v>
      </c>
      <c r="S512" s="606"/>
      <c r="T512" s="601" t="str">
        <f>IF(ISERROR(R512/R516),"",R512/R516)</f>
        <v/>
      </c>
      <c r="U512" s="601"/>
      <c r="V512" s="577" t="s">
        <v>265</v>
      </c>
      <c r="W512" s="577"/>
      <c r="X512" s="604">
        <f>SUM(O374,O431,O466,O482,O493,O509)</f>
        <v>0</v>
      </c>
      <c r="Y512" s="604"/>
      <c r="Z512" s="601" t="str">
        <f>IF(ISERROR(X512/X516),"",X512/X516)</f>
        <v/>
      </c>
      <c r="AA512" s="601"/>
    </row>
    <row r="513" spans="1:27" ht="20.100000000000001" hidden="1" customHeight="1">
      <c r="A513" s="618"/>
      <c r="B513" s="456" t="s">
        <v>266</v>
      </c>
      <c r="C513" s="609">
        <f>SUM(C509:D512)</f>
        <v>1</v>
      </c>
      <c r="D513" s="583"/>
      <c r="E513" s="670">
        <f>SUM(E509:F512)</f>
        <v>11</v>
      </c>
      <c r="F513" s="670"/>
      <c r="G513" s="577">
        <f>SUM(G509:H512)</f>
        <v>1</v>
      </c>
      <c r="H513" s="577"/>
      <c r="I513" s="610">
        <f>SUM(I509:J512)</f>
        <v>11</v>
      </c>
      <c r="J513" s="610"/>
      <c r="K513" s="610">
        <f>SUM(K509:L512)</f>
        <v>0</v>
      </c>
      <c r="L513" s="610"/>
      <c r="M513" s="608">
        <f>IF(ISERROR(K513/E513),"",K513/E513)</f>
        <v>0</v>
      </c>
      <c r="N513" s="608"/>
      <c r="O513" s="607"/>
      <c r="P513" s="577" t="s">
        <v>234</v>
      </c>
      <c r="Q513" s="577"/>
      <c r="R513" s="606">
        <f>SUM(O490:U490)</f>
        <v>0</v>
      </c>
      <c r="S513" s="606"/>
      <c r="T513" s="601" t="str">
        <f>IF(ISERROR(R513/R516),"",R513/R516)</f>
        <v/>
      </c>
      <c r="U513" s="601"/>
      <c r="V513" s="577" t="s">
        <v>267</v>
      </c>
      <c r="W513" s="577"/>
      <c r="X513" s="604">
        <f>SUM(O375,O432,O467,O483,O494,O510)</f>
        <v>0</v>
      </c>
      <c r="Y513" s="604"/>
      <c r="Z513" s="601" t="str">
        <f>IF(ISERROR(X513/X516),"",X513/X516)</f>
        <v/>
      </c>
      <c r="AA513" s="601"/>
    </row>
    <row r="514" spans="1:27" ht="20.100000000000001" hidden="1" customHeight="1">
      <c r="A514" s="261" t="s">
        <v>472</v>
      </c>
      <c r="B514" s="456">
        <f>G507</f>
        <v>0</v>
      </c>
      <c r="C514" s="587" t="s">
        <v>269</v>
      </c>
      <c r="D514" s="586"/>
      <c r="E514" s="669">
        <f>H507</f>
        <v>0</v>
      </c>
      <c r="F514" s="669"/>
      <c r="G514" s="577" t="s">
        <v>270</v>
      </c>
      <c r="H514" s="577"/>
      <c r="I514" s="605" t="str">
        <f>L507</f>
        <v/>
      </c>
      <c r="J514" s="605"/>
      <c r="K514" s="607" t="s">
        <v>271</v>
      </c>
      <c r="L514" s="607"/>
      <c r="M514" s="605" t="str">
        <f>J507</f>
        <v/>
      </c>
      <c r="N514" s="605"/>
      <c r="O514" s="607"/>
      <c r="P514" s="577" t="s">
        <v>244</v>
      </c>
      <c r="Q514" s="577"/>
      <c r="R514" s="606">
        <f>SUM(O506:U506)</f>
        <v>0</v>
      </c>
      <c r="S514" s="606"/>
      <c r="T514" s="601" t="str">
        <f>IF(ISERROR(R514/R516),"",R514/R516)</f>
        <v/>
      </c>
      <c r="U514" s="601"/>
      <c r="V514" s="577" t="s">
        <v>272</v>
      </c>
      <c r="W514" s="577"/>
      <c r="X514" s="604">
        <f>SUM(O376,O433,O468,O484,O495,O511)</f>
        <v>0</v>
      </c>
      <c r="Y514" s="604"/>
      <c r="Z514" s="601" t="str">
        <f>IF(ISERROR(X514/X516),"",X514/X516)</f>
        <v/>
      </c>
      <c r="AA514" s="601"/>
    </row>
    <row r="515" spans="1:27" ht="20.100000000000001" hidden="1" customHeight="1">
      <c r="A515" s="262" t="s">
        <v>473</v>
      </c>
      <c r="B515" s="456">
        <f>I507+C513</f>
        <v>1</v>
      </c>
      <c r="C515" s="584" t="s">
        <v>251</v>
      </c>
      <c r="D515" s="585"/>
      <c r="E515" s="669">
        <f>K507+I513</f>
        <v>11</v>
      </c>
      <c r="F515" s="669"/>
      <c r="G515" s="577" t="s">
        <v>274</v>
      </c>
      <c r="H515" s="577"/>
      <c r="I515" s="605">
        <f>B515-E515</f>
        <v>-10</v>
      </c>
      <c r="J515" s="605"/>
      <c r="K515" s="607" t="s">
        <v>275</v>
      </c>
      <c r="L515" s="607"/>
      <c r="M515" s="608">
        <f>IF(ISERROR(I515/E515),"",I515/E515)</f>
        <v>-0.90909090909090906</v>
      </c>
      <c r="N515" s="608"/>
      <c r="O515" s="607"/>
      <c r="P515" s="577" t="s">
        <v>245</v>
      </c>
      <c r="Q515" s="577"/>
      <c r="R515" s="606"/>
      <c r="S515" s="606"/>
      <c r="T515" s="601" t="str">
        <f>IF(ISERROR(R515/R516),"",R515/R516)</f>
        <v/>
      </c>
      <c r="U515" s="601"/>
      <c r="V515" s="577" t="s">
        <v>264</v>
      </c>
      <c r="W515" s="577"/>
      <c r="X515" s="604">
        <f>SUM(O377,O434,O469,O489,O496,O512)</f>
        <v>0</v>
      </c>
      <c r="Y515" s="604"/>
      <c r="Z515" s="601" t="str">
        <f>IF(ISERROR(X515/X516),"",X515/X516)</f>
        <v/>
      </c>
      <c r="AA515" s="601"/>
    </row>
    <row r="516" spans="1:27" ht="20.100000000000001" hidden="1" customHeight="1">
      <c r="A516" s="262" t="s">
        <v>474</v>
      </c>
      <c r="B516" s="456">
        <f>N507</f>
        <v>0</v>
      </c>
      <c r="C516" s="584" t="s">
        <v>277</v>
      </c>
      <c r="D516" s="585"/>
      <c r="E516" s="669">
        <f>IF(ISERROR(B516/B515),"",B516/B515)</f>
        <v>0</v>
      </c>
      <c r="F516" s="669"/>
      <c r="G516" s="577" t="s">
        <v>278</v>
      </c>
      <c r="H516" s="577"/>
      <c r="I516" s="607">
        <f>V507</f>
        <v>0</v>
      </c>
      <c r="J516" s="607"/>
      <c r="K516" s="607" t="s">
        <v>279</v>
      </c>
      <c r="L516" s="607"/>
      <c r="M516" s="608" t="str">
        <f t="array" ref="M516">IF(ISERROR(I516/B514),"",I516/B514)</f>
        <v/>
      </c>
      <c r="N516" s="608"/>
      <c r="O516" s="607"/>
      <c r="P516" s="577" t="s">
        <v>266</v>
      </c>
      <c r="Q516" s="577"/>
      <c r="R516" s="606">
        <f>SUM(R509:S515)</f>
        <v>0</v>
      </c>
      <c r="S516" s="606"/>
      <c r="T516" s="601"/>
      <c r="U516" s="601"/>
      <c r="V516" s="577" t="s">
        <v>266</v>
      </c>
      <c r="W516" s="577"/>
      <c r="X516" s="604">
        <f>SUM(X509:Y515)</f>
        <v>0</v>
      </c>
      <c r="Y516" s="604"/>
      <c r="Z516" s="601"/>
      <c r="AA516" s="60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03" t="str">
        <f>IF(ISERROR(#REF!/#REF!),"",#REF!/#REF!)</f>
        <v/>
      </c>
      <c r="H517" s="603"/>
      <c r="I517" s="603"/>
      <c r="J517" s="124"/>
      <c r="K517" s="151"/>
      <c r="L517" s="121"/>
      <c r="M517" s="121"/>
      <c r="N517" s="603" t="str">
        <f>IF(ISERROR(G517/#REF!),"",G517/#REF!)</f>
        <v/>
      </c>
      <c r="O517" s="603"/>
      <c r="P517" s="603"/>
      <c r="Q517" s="603"/>
      <c r="R517" s="603"/>
      <c r="S517" s="45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90" t="s">
        <v>268</v>
      </c>
      <c r="B519" s="590"/>
      <c r="C519" s="599">
        <f>SUM(B171,B342,B514)</f>
        <v>6426</v>
      </c>
      <c r="D519" s="600"/>
      <c r="E519" s="669" t="s">
        <v>269</v>
      </c>
      <c r="F519" s="669"/>
      <c r="G519" s="602">
        <f>SUM(E171,E342,E514)</f>
        <v>37969.22</v>
      </c>
      <c r="H519" s="602"/>
      <c r="I519" s="577" t="s">
        <v>270</v>
      </c>
      <c r="J519" s="590"/>
      <c r="K519" s="599">
        <f>IF(ISERROR(C519/G520),"",C519/G520)</f>
        <v>16.64808581158028</v>
      </c>
      <c r="L519" s="600"/>
      <c r="M519" s="577" t="s">
        <v>271</v>
      </c>
      <c r="N519" s="577"/>
      <c r="O519" s="578">
        <f t="array" ref="O519">IF(ISERROR(C519/C520),"",C519/C520)</f>
        <v>15.245551601423488</v>
      </c>
      <c r="P519" s="57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7" t="s">
        <v>273</v>
      </c>
      <c r="B520" s="577"/>
      <c r="C520" s="599">
        <f>SUM(B172,B343,B515)</f>
        <v>421.5</v>
      </c>
      <c r="D520" s="600"/>
      <c r="E520" s="669" t="s">
        <v>251</v>
      </c>
      <c r="F520" s="669"/>
      <c r="G520" s="602">
        <f>SUM(E172,E343,E515)</f>
        <v>385.9903218140625</v>
      </c>
      <c r="H520" s="602"/>
      <c r="I520" s="584" t="s">
        <v>274</v>
      </c>
      <c r="J520" s="585"/>
      <c r="K520" s="587">
        <f>C520-G520</f>
        <v>35.509678185937503</v>
      </c>
      <c r="L520" s="586"/>
      <c r="M520" s="587" t="s">
        <v>275</v>
      </c>
      <c r="N520" s="586"/>
      <c r="O520" s="591">
        <f>IF(ISERROR(K520/C520),"",K520/C520)</f>
        <v>8.4245974343861219E-2</v>
      </c>
      <c r="P520" s="59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4" t="s">
        <v>276</v>
      </c>
      <c r="B521" s="585"/>
      <c r="C521" s="599">
        <f>SUM(B173,B344,B516)</f>
        <v>0</v>
      </c>
      <c r="D521" s="600"/>
      <c r="E521" s="667" t="s">
        <v>277</v>
      </c>
      <c r="F521" s="668"/>
      <c r="G521" s="601">
        <f>IF(ISERROR(C521/C520),"",C521/C520)</f>
        <v>0</v>
      </c>
      <c r="H521" s="601"/>
      <c r="I521" s="577" t="s">
        <v>278</v>
      </c>
      <c r="J521" s="590"/>
      <c r="K521" s="602">
        <f>SUM(I173,I344,I516)</f>
        <v>0</v>
      </c>
      <c r="L521" s="602"/>
      <c r="M521" s="590" t="s">
        <v>279</v>
      </c>
      <c r="N521" s="590"/>
      <c r="O521" s="591">
        <f t="array" ref="O521">IF(ISERROR(K521/C519),"",K521/C519)</f>
        <v>0</v>
      </c>
      <c r="P521" s="59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5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4" t="s">
        <v>298</v>
      </c>
      <c r="B523" s="585"/>
      <c r="C523" s="584" t="s">
        <v>299</v>
      </c>
      <c r="D523" s="585"/>
      <c r="E523" s="667" t="s">
        <v>256</v>
      </c>
      <c r="F523" s="668"/>
      <c r="G523" s="593" t="s">
        <v>254</v>
      </c>
      <c r="H523" s="594"/>
      <c r="I523" s="584" t="s">
        <v>255</v>
      </c>
      <c r="J523" s="586"/>
      <c r="K523" s="584" t="s">
        <v>300</v>
      </c>
      <c r="L523" s="585"/>
      <c r="M523" s="584" t="s">
        <v>256</v>
      </c>
      <c r="N523" s="585"/>
      <c r="O523" s="577" t="s">
        <v>257</v>
      </c>
      <c r="P523" s="577"/>
      <c r="Q523" s="584" t="s">
        <v>300</v>
      </c>
      <c r="R523" s="585"/>
      <c r="S523" s="584" t="s">
        <v>256</v>
      </c>
      <c r="T523" s="58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89" t="s">
        <v>201</v>
      </c>
      <c r="B524" s="585"/>
      <c r="C524" s="584">
        <f>SUM(G28,G199,G370)</f>
        <v>726</v>
      </c>
      <c r="D524" s="585"/>
      <c r="E524" s="667">
        <f>IF(ISERROR(C524/C530),"",C524/C530)</f>
        <v>0.11297852474323063</v>
      </c>
      <c r="F524" s="668"/>
      <c r="G524" s="595"/>
      <c r="H524" s="596"/>
      <c r="I524" s="582" t="s">
        <v>301</v>
      </c>
      <c r="J524" s="588"/>
      <c r="K524" s="587">
        <f t="shared" ref="K524:K529" si="130">SUM(R166,U337,U509)</f>
        <v>0</v>
      </c>
      <c r="L524" s="586"/>
      <c r="M524" s="580" t="str">
        <f t="array" ref="M524">IF(ISERROR(K524/K530),"",K524/K530)</f>
        <v/>
      </c>
      <c r="N524" s="581"/>
      <c r="O524" s="577" t="s">
        <v>259</v>
      </c>
      <c r="P524" s="577"/>
      <c r="Q524" s="578">
        <f t="shared" ref="Q524:Q529" si="131">SUM(X166,AA337,AA509)</f>
        <v>0</v>
      </c>
      <c r="R524" s="579"/>
      <c r="S524" s="580" t="str">
        <f t="array" ref="S524">IF(ISERROR(Q524/Q530),"",Q524/Q530)</f>
        <v/>
      </c>
      <c r="T524" s="58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89" t="s">
        <v>216</v>
      </c>
      <c r="B525" s="585"/>
      <c r="C525" s="584">
        <f>SUM(G86,G257,G428)</f>
        <v>2174</v>
      </c>
      <c r="D525" s="585"/>
      <c r="E525" s="667">
        <f>IF(ISERROR(C525/C530),"",C525/C530)</f>
        <v>0.33831310301898537</v>
      </c>
      <c r="F525" s="668"/>
      <c r="G525" s="595"/>
      <c r="H525" s="596"/>
      <c r="I525" s="582" t="s">
        <v>302</v>
      </c>
      <c r="J525" s="588"/>
      <c r="K525" s="587">
        <f t="shared" si="130"/>
        <v>0</v>
      </c>
      <c r="L525" s="586"/>
      <c r="M525" s="580" t="str">
        <f>IF(ISERROR(K525/K530),"",K525/K530)</f>
        <v/>
      </c>
      <c r="N525" s="581"/>
      <c r="O525" s="577" t="s">
        <v>261</v>
      </c>
      <c r="P525" s="577"/>
      <c r="Q525" s="578">
        <f t="shared" si="131"/>
        <v>0</v>
      </c>
      <c r="R525" s="579"/>
      <c r="S525" s="580" t="str">
        <f>IF(ISERROR(Q525/Q530),"",Q525/Q530)</f>
        <v/>
      </c>
      <c r="T525" s="58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89" t="s">
        <v>224</v>
      </c>
      <c r="B526" s="585"/>
      <c r="C526" s="584">
        <f>SUM(G121,G292,G463)</f>
        <v>344</v>
      </c>
      <c r="D526" s="585"/>
      <c r="E526" s="667">
        <f>IF(ISERROR(C526/C530),"",C526/C530)</f>
        <v>5.3532524120759414E-2</v>
      </c>
      <c r="F526" s="668"/>
      <c r="G526" s="595"/>
      <c r="H526" s="596"/>
      <c r="I526" s="582" t="s">
        <v>303</v>
      </c>
      <c r="J526" s="588"/>
      <c r="K526" s="587">
        <f t="shared" si="130"/>
        <v>0</v>
      </c>
      <c r="L526" s="586"/>
      <c r="M526" s="580" t="str">
        <f>IF(ISERROR(K526/K530),"",K526/K530)</f>
        <v/>
      </c>
      <c r="N526" s="581"/>
      <c r="O526" s="577" t="s">
        <v>263</v>
      </c>
      <c r="P526" s="577"/>
      <c r="Q526" s="578">
        <f t="shared" si="131"/>
        <v>0</v>
      </c>
      <c r="R526" s="579"/>
      <c r="S526" s="580" t="str">
        <f>IF(ISERROR(Q526/Q530),"",Q526/Q530)</f>
        <v/>
      </c>
      <c r="T526" s="58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89" t="s">
        <v>231</v>
      </c>
      <c r="B527" s="585"/>
      <c r="C527" s="584">
        <f>SUM(G137,G308,G479)</f>
        <v>763</v>
      </c>
      <c r="D527" s="585"/>
      <c r="E527" s="667">
        <f>IF(ISERROR(C527/C530),"",C527/C530)</f>
        <v>0.11873638344226579</v>
      </c>
      <c r="F527" s="668"/>
      <c r="G527" s="595"/>
      <c r="H527" s="596"/>
      <c r="I527" s="582" t="s">
        <v>304</v>
      </c>
      <c r="J527" s="588"/>
      <c r="K527" s="587">
        <f t="shared" si="130"/>
        <v>0</v>
      </c>
      <c r="L527" s="586"/>
      <c r="M527" s="580" t="str">
        <f>IF(ISERROR(K527/K530),"",K527/K530)</f>
        <v/>
      </c>
      <c r="N527" s="581"/>
      <c r="O527" s="577" t="s">
        <v>305</v>
      </c>
      <c r="P527" s="577"/>
      <c r="Q527" s="578">
        <f t="shared" si="131"/>
        <v>0</v>
      </c>
      <c r="R527" s="579"/>
      <c r="S527" s="580" t="str">
        <f>IF(ISERROR(Q527/Q530),"",Q527/Q530)</f>
        <v/>
      </c>
      <c r="T527" s="58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89" t="s">
        <v>234</v>
      </c>
      <c r="B528" s="585"/>
      <c r="C528" s="584">
        <f>SUM(G148,G319,G490)</f>
        <v>587</v>
      </c>
      <c r="D528" s="585"/>
      <c r="E528" s="667">
        <f>IF(ISERROR(C528/C530),"",C528/C530)</f>
        <v>9.1347650171179587E-2</v>
      </c>
      <c r="F528" s="668"/>
      <c r="G528" s="595"/>
      <c r="H528" s="596"/>
      <c r="I528" s="582" t="s">
        <v>306</v>
      </c>
      <c r="J528" s="588"/>
      <c r="K528" s="587">
        <f t="shared" si="130"/>
        <v>0</v>
      </c>
      <c r="L528" s="586"/>
      <c r="M528" s="580" t="str">
        <f>IF(ISERROR(K528/K530),"",K528/K530)</f>
        <v/>
      </c>
      <c r="N528" s="581"/>
      <c r="O528" s="577" t="s">
        <v>267</v>
      </c>
      <c r="P528" s="577"/>
      <c r="Q528" s="578">
        <f t="shared" si="131"/>
        <v>0</v>
      </c>
      <c r="R528" s="579"/>
      <c r="S528" s="580" t="str">
        <f>IF(ISERROR(Q528/Q530),"",Q528/Q530)</f>
        <v/>
      </c>
      <c r="T528" s="58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89" t="s">
        <v>244</v>
      </c>
      <c r="B529" s="585"/>
      <c r="C529" s="584">
        <f>SUM(G163,G334,G506)</f>
        <v>1832</v>
      </c>
      <c r="D529" s="585"/>
      <c r="E529" s="667">
        <f>IF(ISERROR(C529/C530),"",C529/C530)</f>
        <v>0.28509181450357923</v>
      </c>
      <c r="F529" s="668"/>
      <c r="G529" s="595"/>
      <c r="H529" s="596"/>
      <c r="I529" s="582" t="s">
        <v>307</v>
      </c>
      <c r="J529" s="588"/>
      <c r="K529" s="587">
        <f t="shared" si="130"/>
        <v>0</v>
      </c>
      <c r="L529" s="586"/>
      <c r="M529" s="580" t="str">
        <f>IF(ISERROR(K529/K530),"",K529/K530)</f>
        <v/>
      </c>
      <c r="N529" s="581"/>
      <c r="O529" s="577" t="s">
        <v>272</v>
      </c>
      <c r="P529" s="577"/>
      <c r="Q529" s="578">
        <f t="shared" si="131"/>
        <v>0</v>
      </c>
      <c r="R529" s="579"/>
      <c r="S529" s="580" t="str">
        <f>IF(ISERROR(Q529/Q530),"",Q529/Q530)</f>
        <v/>
      </c>
      <c r="T529" s="58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4" t="s">
        <v>266</v>
      </c>
      <c r="B530" s="585"/>
      <c r="C530" s="584">
        <f>SUM(C524:C529)</f>
        <v>6426</v>
      </c>
      <c r="D530" s="585"/>
      <c r="E530" s="667">
        <f>SUM(E524:F529)</f>
        <v>1</v>
      </c>
      <c r="F530" s="668"/>
      <c r="G530" s="597"/>
      <c r="H530" s="598"/>
      <c r="I530" s="584" t="s">
        <v>266</v>
      </c>
      <c r="J530" s="586"/>
      <c r="K530" s="587">
        <f>SUM(R173,U344,U516)</f>
        <v>0</v>
      </c>
      <c r="L530" s="586"/>
      <c r="M530" s="580"/>
      <c r="N530" s="581"/>
      <c r="O530" s="577" t="s">
        <v>266</v>
      </c>
      <c r="P530" s="577"/>
      <c r="Q530" s="578">
        <f>SUM(Q524:R529)</f>
        <v>0</v>
      </c>
      <c r="R530" s="579"/>
      <c r="S530" s="580">
        <f>SUM(S524:T529)</f>
        <v>0</v>
      </c>
      <c r="T530" s="58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82" t="s">
        <v>308</v>
      </c>
      <c r="B532" s="583"/>
      <c r="C532" s="460" t="s">
        <v>309</v>
      </c>
      <c r="D532" s="460" t="s">
        <v>310</v>
      </c>
      <c r="E532" s="466" t="s">
        <v>311</v>
      </c>
      <c r="F532" s="466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6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54" t="s">
        <v>322</v>
      </c>
      <c r="Q532" s="128" t="s">
        <v>323</v>
      </c>
      <c r="R532" s="108" t="s">
        <v>324</v>
      </c>
      <c r="S532" s="460" t="s">
        <v>325</v>
      </c>
      <c r="T532" s="46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73" t="s">
        <v>327</v>
      </c>
      <c r="B533" s="574"/>
      <c r="C533" s="466">
        <f>D533+E533+F533-G533-O533-P533</f>
        <v>24</v>
      </c>
      <c r="D533" s="466">
        <v>24</v>
      </c>
      <c r="E533" s="466"/>
      <c r="F533" s="466"/>
      <c r="G533" s="106"/>
      <c r="H533" s="466"/>
      <c r="I533" s="466"/>
      <c r="J533" s="466">
        <f>C533-H533-I533</f>
        <v>24</v>
      </c>
      <c r="K533" s="466"/>
      <c r="L533" s="466"/>
      <c r="M533" s="466"/>
      <c r="N533" s="466"/>
      <c r="O533" s="466"/>
      <c r="P533" s="465"/>
      <c r="Q533" s="466">
        <f>J533-K533-L533</f>
        <v>24</v>
      </c>
      <c r="R533" s="108">
        <f>Q533*11-M533-N533</f>
        <v>264</v>
      </c>
      <c r="S533" s="461">
        <f t="array" ref="S533">IF(ISERROR(Q533/J533),"",Q533/J533)</f>
        <v>1</v>
      </c>
      <c r="T533" s="46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73" t="s">
        <v>328</v>
      </c>
      <c r="B534" s="574"/>
      <c r="C534" s="466">
        <f>D534+E534+F534-G534-O534-P534</f>
        <v>32</v>
      </c>
      <c r="D534" s="109">
        <v>32</v>
      </c>
      <c r="E534" s="109"/>
      <c r="F534" s="109"/>
      <c r="G534" s="106"/>
      <c r="H534" s="466"/>
      <c r="I534" s="466"/>
      <c r="J534" s="466">
        <f>C534-H534-I534</f>
        <v>32</v>
      </c>
      <c r="K534" s="466"/>
      <c r="L534" s="466"/>
      <c r="M534" s="466"/>
      <c r="N534" s="466"/>
      <c r="O534" s="109"/>
      <c r="P534" s="110"/>
      <c r="Q534" s="466">
        <f>J534-K534-L534</f>
        <v>32</v>
      </c>
      <c r="R534" s="108">
        <f>Q534*11-M534-N534</f>
        <v>352</v>
      </c>
      <c r="S534" s="461">
        <f t="array" ref="S534">IF(ISERROR(Q534/J534),"",Q534/J534)</f>
        <v>1</v>
      </c>
      <c r="T534" s="46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73" t="s">
        <v>329</v>
      </c>
      <c r="B535" s="574"/>
      <c r="C535" s="466">
        <f>D535+E535+F535-G535-O535-P535</f>
        <v>8</v>
      </c>
      <c r="D535" s="109">
        <v>8</v>
      </c>
      <c r="E535" s="109"/>
      <c r="F535" s="109"/>
      <c r="G535" s="106"/>
      <c r="H535" s="466"/>
      <c r="I535" s="466"/>
      <c r="J535" s="466">
        <f>C535-H535-I535</f>
        <v>8</v>
      </c>
      <c r="K535" s="466"/>
      <c r="L535" s="466"/>
      <c r="M535" s="466"/>
      <c r="N535" s="466"/>
      <c r="O535" s="109"/>
      <c r="P535" s="110"/>
      <c r="Q535" s="466">
        <f>J535-K535-L535</f>
        <v>8</v>
      </c>
      <c r="R535" s="108">
        <f>Q535*11-M535-N535</f>
        <v>88</v>
      </c>
      <c r="S535" s="461">
        <f t="array" ref="S535">IF(ISERROR(Q535/J535),"",Q535/J535)</f>
        <v>1</v>
      </c>
      <c r="T535" s="46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75" t="s">
        <v>330</v>
      </c>
      <c r="B536" s="576"/>
      <c r="C536" s="111">
        <f>SUM(C533:C535)</f>
        <v>64</v>
      </c>
      <c r="D536" s="111">
        <f t="shared" ref="D536:N536" si="132">SUM(D533:D535)</f>
        <v>64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64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64</v>
      </c>
      <c r="R536" s="113">
        <f>SUM(R533:R535)</f>
        <v>704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09" activePane="bottomRight" state="frozen"/>
      <selection activeCell="C63" sqref="C63"/>
      <selection pane="topRight" activeCell="C63" sqref="C63"/>
      <selection pane="bottomLeft" activeCell="C63" sqref="C63"/>
      <selection pane="bottomRight" sqref="A1:XFD104857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46" t="s">
        <v>413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</row>
    <row r="2" spans="1:27" ht="18.75">
      <c r="A2" s="647"/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48" t="s">
        <v>12</v>
      </c>
      <c r="B4" s="648" t="s">
        <v>25</v>
      </c>
      <c r="C4" s="648" t="s">
        <v>26</v>
      </c>
      <c r="D4" s="648" t="s">
        <v>27</v>
      </c>
      <c r="E4" s="654" t="s">
        <v>28</v>
      </c>
      <c r="F4" s="654" t="s">
        <v>29</v>
      </c>
      <c r="G4" s="644" t="s">
        <v>30</v>
      </c>
      <c r="H4" s="644"/>
      <c r="I4" s="648" t="s">
        <v>31</v>
      </c>
      <c r="J4" s="659" t="s">
        <v>32</v>
      </c>
      <c r="K4" s="662" t="s">
        <v>33</v>
      </c>
      <c r="L4" s="648" t="s">
        <v>34</v>
      </c>
      <c r="M4" s="665" t="s">
        <v>35</v>
      </c>
      <c r="N4" s="645" t="s">
        <v>36</v>
      </c>
      <c r="O4" s="644" t="s">
        <v>37</v>
      </c>
      <c r="P4" s="644"/>
      <c r="Q4" s="644"/>
      <c r="R4" s="644"/>
      <c r="S4" s="644"/>
      <c r="T4" s="644"/>
      <c r="U4" s="644"/>
      <c r="V4" s="644" t="s">
        <v>38</v>
      </c>
      <c r="W4" s="645" t="s">
        <v>39</v>
      </c>
      <c r="X4" s="644" t="s">
        <v>40</v>
      </c>
      <c r="Y4" s="644"/>
      <c r="Z4" s="644"/>
      <c r="AA4" s="644"/>
    </row>
    <row r="5" spans="1:27" s="104" customFormat="1" ht="15" customHeight="1">
      <c r="A5" s="649"/>
      <c r="B5" s="649"/>
      <c r="C5" s="649"/>
      <c r="D5" s="649"/>
      <c r="E5" s="655"/>
      <c r="F5" s="655"/>
      <c r="G5" s="644"/>
      <c r="H5" s="644"/>
      <c r="I5" s="649"/>
      <c r="J5" s="660"/>
      <c r="K5" s="663"/>
      <c r="L5" s="649"/>
      <c r="M5" s="666"/>
      <c r="N5" s="645"/>
      <c r="O5" s="644" t="s">
        <v>41</v>
      </c>
      <c r="P5" s="644" t="s">
        <v>42</v>
      </c>
      <c r="Q5" s="644" t="s">
        <v>43</v>
      </c>
      <c r="R5" s="657" t="s">
        <v>44</v>
      </c>
      <c r="S5" s="658" t="s">
        <v>45</v>
      </c>
      <c r="T5" s="644" t="s">
        <v>46</v>
      </c>
      <c r="U5" s="644" t="s">
        <v>47</v>
      </c>
      <c r="V5" s="644"/>
      <c r="W5" s="645"/>
      <c r="X5" s="644" t="s">
        <v>13</v>
      </c>
      <c r="Y5" s="644" t="s">
        <v>48</v>
      </c>
      <c r="Z5" s="644" t="s">
        <v>49</v>
      </c>
      <c r="AA5" s="644" t="s">
        <v>47</v>
      </c>
    </row>
    <row r="6" spans="1:27" s="104" customFormat="1" ht="27.75" customHeight="1">
      <c r="A6" s="650"/>
      <c r="B6" s="650"/>
      <c r="C6" s="650"/>
      <c r="D6" s="650"/>
      <c r="E6" s="656"/>
      <c r="F6" s="656"/>
      <c r="G6" s="304" t="s">
        <v>50</v>
      </c>
      <c r="H6" s="479" t="s">
        <v>51</v>
      </c>
      <c r="I6" s="650"/>
      <c r="J6" s="661"/>
      <c r="K6" s="664"/>
      <c r="L6" s="650"/>
      <c r="M6" s="666"/>
      <c r="N6" s="645"/>
      <c r="O6" s="644"/>
      <c r="P6" s="644"/>
      <c r="Q6" s="644"/>
      <c r="R6" s="657"/>
      <c r="S6" s="658"/>
      <c r="T6" s="644"/>
      <c r="U6" s="644"/>
      <c r="V6" s="644"/>
      <c r="W6" s="645"/>
      <c r="X6" s="644"/>
      <c r="Y6" s="644"/>
      <c r="Z6" s="644"/>
      <c r="AA6" s="644"/>
    </row>
    <row r="7" spans="1:27" ht="20.100000000000001" hidden="1" customHeight="1">
      <c r="A7" s="253">
        <v>30100030</v>
      </c>
      <c r="B7" s="468" t="s">
        <v>178</v>
      </c>
      <c r="C7" s="125" t="s">
        <v>179</v>
      </c>
      <c r="D7" s="480">
        <v>5.03</v>
      </c>
      <c r="E7" s="480"/>
      <c r="F7" s="480"/>
      <c r="G7" s="127"/>
      <c r="H7" s="469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77"/>
      <c r="P7" s="477"/>
      <c r="Q7" s="477"/>
      <c r="R7" s="477"/>
      <c r="S7" s="477"/>
      <c r="T7" s="477"/>
      <c r="U7" s="477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80">
        <v>5.03</v>
      </c>
      <c r="E8" s="480"/>
      <c r="F8" s="480"/>
      <c r="G8" s="127"/>
      <c r="H8" s="469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77"/>
      <c r="Q8" s="477"/>
      <c r="R8" s="477"/>
      <c r="S8" s="477"/>
      <c r="T8" s="477"/>
      <c r="U8" s="477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80">
        <v>5.03</v>
      </c>
      <c r="E9" s="480"/>
      <c r="F9" s="480"/>
      <c r="G9" s="127"/>
      <c r="H9" s="469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77"/>
      <c r="P9" s="477"/>
      <c r="Q9" s="477"/>
      <c r="R9" s="477"/>
      <c r="S9" s="477"/>
      <c r="T9" s="477"/>
      <c r="U9" s="477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80">
        <v>5.03</v>
      </c>
      <c r="E10" s="480"/>
      <c r="F10" s="480"/>
      <c r="G10" s="127"/>
      <c r="H10" s="469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77"/>
      <c r="P10" s="477"/>
      <c r="Q10" s="477"/>
      <c r="R10" s="477"/>
      <c r="S10" s="477"/>
      <c r="T10" s="477"/>
      <c r="U10" s="477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80">
        <v>5.03</v>
      </c>
      <c r="E11" s="480"/>
      <c r="F11" s="480">
        <v>20170409</v>
      </c>
      <c r="G11" s="127">
        <f>108*2+25</f>
        <v>241</v>
      </c>
      <c r="H11" s="469">
        <f t="shared" si="0"/>
        <v>1212.23</v>
      </c>
      <c r="I11" s="128">
        <f>3.5*4</f>
        <v>14</v>
      </c>
      <c r="J11" s="128">
        <f t="array" ref="J11">IF(ISERROR(G11/I11),"",G11/I11)</f>
        <v>17.214285714285715</v>
      </c>
      <c r="K11" s="130">
        <f t="array" ref="K11">IF(ISERROR(G11/L11),"",G11/L11)</f>
        <v>12.05</v>
      </c>
      <c r="L11" s="128">
        <v>20</v>
      </c>
      <c r="M11" s="108">
        <f t="shared" si="1"/>
        <v>1.9499999999999993</v>
      </c>
      <c r="N11" s="128">
        <f t="shared" si="4"/>
        <v>0</v>
      </c>
      <c r="O11" s="477"/>
      <c r="P11" s="477"/>
      <c r="Q11" s="477"/>
      <c r="R11" s="477"/>
      <c r="S11" s="477"/>
      <c r="T11" s="477"/>
      <c r="U11" s="477"/>
      <c r="V11" s="131">
        <f t="shared" si="2"/>
        <v>0</v>
      </c>
      <c r="W11" s="470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80">
        <v>5.04</v>
      </c>
      <c r="E12" s="480"/>
      <c r="F12" s="366"/>
      <c r="G12" s="134"/>
      <c r="H12" s="469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77"/>
      <c r="P12" s="477"/>
      <c r="Q12" s="477"/>
      <c r="R12" s="477"/>
      <c r="S12" s="477"/>
      <c r="T12" s="477"/>
      <c r="U12" s="477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80">
        <v>5.03</v>
      </c>
      <c r="E13" s="480"/>
      <c r="F13" s="480"/>
      <c r="G13" s="127"/>
      <c r="H13" s="469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77"/>
      <c r="P13" s="477"/>
      <c r="Q13" s="477"/>
      <c r="R13" s="477"/>
      <c r="S13" s="477"/>
      <c r="T13" s="477"/>
      <c r="U13" s="477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80">
        <v>5.03</v>
      </c>
      <c r="E14" s="480"/>
      <c r="F14" s="480"/>
      <c r="G14" s="127"/>
      <c r="H14" s="469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77"/>
      <c r="P14" s="477"/>
      <c r="Q14" s="477"/>
      <c r="R14" s="477"/>
      <c r="S14" s="477"/>
      <c r="T14" s="477"/>
      <c r="U14" s="477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80">
        <v>5.04</v>
      </c>
      <c r="E15" s="480"/>
      <c r="F15" s="367"/>
      <c r="G15" s="127"/>
      <c r="H15" s="469">
        <f t="shared" si="0"/>
        <v>0</v>
      </c>
      <c r="I15" s="469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77"/>
      <c r="P15" s="477"/>
      <c r="Q15" s="477"/>
      <c r="R15" s="477"/>
      <c r="S15" s="477"/>
      <c r="T15" s="477"/>
      <c r="U15" s="477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80">
        <v>5.04</v>
      </c>
      <c r="E16" s="480"/>
      <c r="F16" s="367"/>
      <c r="G16" s="127"/>
      <c r="H16" s="469">
        <f t="shared" si="0"/>
        <v>0</v>
      </c>
      <c r="I16" s="469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77"/>
      <c r="P16" s="477"/>
      <c r="Q16" s="477"/>
      <c r="R16" s="477"/>
      <c r="S16" s="477"/>
      <c r="T16" s="477"/>
      <c r="U16" s="477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80">
        <v>5.03</v>
      </c>
      <c r="E17" s="480"/>
      <c r="F17" s="480"/>
      <c r="G17" s="127"/>
      <c r="H17" s="469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77"/>
      <c r="P17" s="477"/>
      <c r="Q17" s="477"/>
      <c r="R17" s="477"/>
      <c r="S17" s="477"/>
      <c r="T17" s="477"/>
      <c r="U17" s="477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80">
        <v>5.03</v>
      </c>
      <c r="E18" s="480"/>
      <c r="F18" s="480"/>
      <c r="G18" s="127"/>
      <c r="H18" s="469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77"/>
      <c r="P18" s="477"/>
      <c r="Q18" s="477"/>
      <c r="R18" s="477"/>
      <c r="S18" s="477"/>
      <c r="T18" s="477"/>
      <c r="U18" s="477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80">
        <v>5.0599999999999996</v>
      </c>
      <c r="E19" s="480"/>
      <c r="F19" s="480"/>
      <c r="G19" s="127"/>
      <c r="H19" s="469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77"/>
      <c r="P19" s="477"/>
      <c r="Q19" s="477"/>
      <c r="R19" s="477"/>
      <c r="S19" s="477"/>
      <c r="T19" s="477"/>
      <c r="U19" s="477"/>
      <c r="V19" s="131">
        <f>SUM(X19:AA19)</f>
        <v>0</v>
      </c>
      <c r="W19" s="470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80">
        <v>5.09</v>
      </c>
      <c r="E20" s="480"/>
      <c r="F20" s="480"/>
      <c r="G20" s="127"/>
      <c r="H20" s="469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77"/>
      <c r="P20" s="477"/>
      <c r="Q20" s="477"/>
      <c r="R20" s="477"/>
      <c r="S20" s="477"/>
      <c r="T20" s="477"/>
      <c r="U20" s="477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80">
        <v>5.09</v>
      </c>
      <c r="E21" s="480"/>
      <c r="F21" s="480"/>
      <c r="G21" s="127"/>
      <c r="H21" s="469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77"/>
      <c r="P21" s="477"/>
      <c r="Q21" s="477"/>
      <c r="R21" s="477"/>
      <c r="S21" s="477"/>
      <c r="T21" s="477"/>
      <c r="U21" s="477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75" t="s">
        <v>190</v>
      </c>
      <c r="D22" s="480">
        <v>4.8</v>
      </c>
      <c r="E22" s="480"/>
      <c r="F22" s="480"/>
      <c r="G22" s="127"/>
      <c r="H22" s="469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77"/>
      <c r="P22" s="477"/>
      <c r="Q22" s="477"/>
      <c r="R22" s="477"/>
      <c r="S22" s="477"/>
      <c r="T22" s="477"/>
      <c r="U22" s="477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75" t="s">
        <v>187</v>
      </c>
      <c r="D23" s="480">
        <v>4.8</v>
      </c>
      <c r="E23" s="480"/>
      <c r="F23" s="480"/>
      <c r="G23" s="127"/>
      <c r="H23" s="469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77"/>
      <c r="P23" s="477"/>
      <c r="Q23" s="477"/>
      <c r="R23" s="477"/>
      <c r="S23" s="477"/>
      <c r="T23" s="477"/>
      <c r="U23" s="477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75" t="s">
        <v>179</v>
      </c>
      <c r="D24" s="480">
        <v>4.8</v>
      </c>
      <c r="E24" s="480"/>
      <c r="F24" s="480"/>
      <c r="G24" s="127"/>
      <c r="H24" s="469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77"/>
      <c r="P24" s="477"/>
      <c r="Q24" s="477"/>
      <c r="R24" s="477"/>
      <c r="S24" s="477"/>
      <c r="T24" s="477"/>
      <c r="U24" s="477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75" t="s">
        <v>199</v>
      </c>
      <c r="D25" s="480">
        <v>4.8</v>
      </c>
      <c r="E25" s="480"/>
      <c r="F25" s="480"/>
      <c r="G25" s="127"/>
      <c r="H25" s="469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77"/>
      <c r="P25" s="477"/>
      <c r="Q25" s="477"/>
      <c r="R25" s="477"/>
      <c r="S25" s="477"/>
      <c r="T25" s="477"/>
      <c r="U25" s="477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80">
        <v>4.99</v>
      </c>
      <c r="E26" s="480"/>
      <c r="F26" s="480"/>
      <c r="G26" s="127"/>
      <c r="H26" s="469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77"/>
      <c r="P26" s="477"/>
      <c r="Q26" s="477"/>
      <c r="R26" s="477"/>
      <c r="S26" s="477"/>
      <c r="T26" s="477"/>
      <c r="U26" s="477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80">
        <v>4.99</v>
      </c>
      <c r="E27" s="480"/>
      <c r="F27" s="480"/>
      <c r="G27" s="127"/>
      <c r="H27" s="469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77"/>
      <c r="P27" s="477"/>
      <c r="Q27" s="477"/>
      <c r="R27" s="477"/>
      <c r="S27" s="477"/>
      <c r="T27" s="477"/>
      <c r="U27" s="477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11" t="s">
        <v>201</v>
      </c>
      <c r="B28" s="612"/>
      <c r="C28" s="478" t="s">
        <v>202</v>
      </c>
      <c r="D28" s="138"/>
      <c r="E28" s="138"/>
      <c r="F28" s="138"/>
      <c r="G28" s="139">
        <f>SUM(G7:G27)</f>
        <v>241</v>
      </c>
      <c r="H28" s="140">
        <f>SUM(H7:H27)</f>
        <v>1212.23</v>
      </c>
      <c r="I28" s="140">
        <f>SUM(I7:I27)</f>
        <v>14</v>
      </c>
      <c r="J28" s="129">
        <f t="array" ref="J28">IF(ISERROR(G28/I28),"",G28/I28)</f>
        <v>17.214285714285715</v>
      </c>
      <c r="K28" s="140">
        <f>SUM(K7:K27)</f>
        <v>12.05</v>
      </c>
      <c r="L28" s="141"/>
      <c r="M28" s="140">
        <f t="shared" ref="M28:V28" si="5">SUM(M7:M27)</f>
        <v>1.9499999999999993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68" t="s">
        <v>206</v>
      </c>
      <c r="C29" s="125" t="s">
        <v>199</v>
      </c>
      <c r="D29" s="480">
        <v>5.03</v>
      </c>
      <c r="E29" s="480"/>
      <c r="F29" s="480"/>
      <c r="G29" s="127"/>
      <c r="H29" s="469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73"/>
      <c r="P29" s="473"/>
      <c r="Q29" s="473"/>
      <c r="R29" s="473"/>
      <c r="S29" s="473"/>
      <c r="T29" s="473"/>
      <c r="U29" s="473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68" t="s">
        <v>425</v>
      </c>
      <c r="C30" s="177" t="s">
        <v>427</v>
      </c>
      <c r="D30" s="480">
        <v>5.03</v>
      </c>
      <c r="E30" s="480"/>
      <c r="F30" s="480"/>
      <c r="G30" s="127"/>
      <c r="H30" s="469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73"/>
      <c r="P30" s="473"/>
      <c r="Q30" s="473"/>
      <c r="R30" s="473"/>
      <c r="S30" s="473"/>
      <c r="T30" s="473"/>
      <c r="U30" s="473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68" t="s">
        <v>206</v>
      </c>
      <c r="C31" s="125" t="s">
        <v>186</v>
      </c>
      <c r="D31" s="480">
        <v>5.03</v>
      </c>
      <c r="E31" s="480"/>
      <c r="F31" s="480"/>
      <c r="G31" s="127"/>
      <c r="H31" s="469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73"/>
      <c r="P31" s="473"/>
      <c r="Q31" s="473"/>
      <c r="R31" s="473"/>
      <c r="S31" s="473"/>
      <c r="T31" s="473"/>
      <c r="U31" s="473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68" t="s">
        <v>206</v>
      </c>
      <c r="C32" s="125" t="s">
        <v>203</v>
      </c>
      <c r="D32" s="480">
        <v>5.03</v>
      </c>
      <c r="E32" s="480"/>
      <c r="F32" s="480"/>
      <c r="G32" s="127"/>
      <c r="H32" s="469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73"/>
      <c r="P32" s="473"/>
      <c r="Q32" s="473"/>
      <c r="R32" s="473"/>
      <c r="S32" s="473"/>
      <c r="T32" s="473"/>
      <c r="U32" s="473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s="305" customFormat="1" ht="20.100000000000001" customHeight="1">
      <c r="A33" s="254">
        <v>30100013</v>
      </c>
      <c r="B33" s="468" t="s">
        <v>206</v>
      </c>
      <c r="C33" s="125" t="s">
        <v>207</v>
      </c>
      <c r="D33" s="480">
        <v>5.03</v>
      </c>
      <c r="E33" s="480"/>
      <c r="F33" s="480">
        <v>20170410</v>
      </c>
      <c r="G33" s="127">
        <f>108*11+67</f>
        <v>1255</v>
      </c>
      <c r="H33" s="469">
        <f t="shared" si="7"/>
        <v>6312.6500000000005</v>
      </c>
      <c r="I33" s="128">
        <f>8*2</f>
        <v>16</v>
      </c>
      <c r="J33" s="128">
        <f t="array" ref="J33">IF(ISERROR(G33/I33),"",G33/I33)</f>
        <v>78.4375</v>
      </c>
      <c r="K33" s="130">
        <f t="array" ref="K33">IF(ISERROR(G33/L33),"",G33/L33)</f>
        <v>24.134615384615383</v>
      </c>
      <c r="L33" s="128">
        <v>52</v>
      </c>
      <c r="M33" s="108">
        <f>IF(ISERROR(I33-K33),"",I33-K33)</f>
        <v>-8.1346153846153832</v>
      </c>
      <c r="N33" s="128">
        <f>SUM(O33:U33)</f>
        <v>0</v>
      </c>
      <c r="O33" s="473"/>
      <c r="P33" s="473"/>
      <c r="Q33" s="473"/>
      <c r="R33" s="473"/>
      <c r="S33" s="473"/>
      <c r="T33" s="473"/>
      <c r="U33" s="473"/>
      <c r="V33" s="131">
        <f>SUM(X33:AA33)</f>
        <v>0</v>
      </c>
      <c r="W33" s="470">
        <f t="shared" si="8"/>
        <v>0</v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68" t="s">
        <v>414</v>
      </c>
      <c r="C34" s="177" t="s">
        <v>415</v>
      </c>
      <c r="D34" s="480">
        <v>5.03</v>
      </c>
      <c r="E34" s="480"/>
      <c r="F34" s="480"/>
      <c r="G34" s="127"/>
      <c r="H34" s="469">
        <f t="shared" si="7"/>
        <v>0</v>
      </c>
      <c r="I34" s="128"/>
      <c r="J34" s="129"/>
      <c r="K34" s="130"/>
      <c r="L34" s="128">
        <v>52</v>
      </c>
      <c r="M34" s="108"/>
      <c r="N34" s="129"/>
      <c r="O34" s="473"/>
      <c r="P34" s="473"/>
      <c r="Q34" s="473"/>
      <c r="R34" s="473"/>
      <c r="S34" s="473"/>
      <c r="T34" s="473"/>
      <c r="U34" s="473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68" t="s">
        <v>414</v>
      </c>
      <c r="C35" s="177" t="s">
        <v>416</v>
      </c>
      <c r="D35" s="480">
        <v>5.03</v>
      </c>
      <c r="E35" s="480"/>
      <c r="F35" s="480"/>
      <c r="G35" s="127"/>
      <c r="H35" s="469">
        <f t="shared" si="7"/>
        <v>0</v>
      </c>
      <c r="I35" s="128"/>
      <c r="J35" s="129"/>
      <c r="K35" s="130"/>
      <c r="L35" s="128">
        <v>52</v>
      </c>
      <c r="M35" s="108"/>
      <c r="N35" s="129"/>
      <c r="O35" s="473"/>
      <c r="P35" s="473"/>
      <c r="Q35" s="473"/>
      <c r="R35" s="473"/>
      <c r="S35" s="473"/>
      <c r="T35" s="473"/>
      <c r="U35" s="473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68" t="s">
        <v>414</v>
      </c>
      <c r="C36" s="177" t="s">
        <v>61</v>
      </c>
      <c r="D36" s="480">
        <v>5.03</v>
      </c>
      <c r="E36" s="480"/>
      <c r="F36" s="480"/>
      <c r="G36" s="127"/>
      <c r="H36" s="469">
        <f t="shared" si="7"/>
        <v>0</v>
      </c>
      <c r="I36" s="128"/>
      <c r="J36" s="129"/>
      <c r="K36" s="130"/>
      <c r="L36" s="128">
        <v>52</v>
      </c>
      <c r="M36" s="108"/>
      <c r="N36" s="129"/>
      <c r="O36" s="473"/>
      <c r="P36" s="473"/>
      <c r="Q36" s="473"/>
      <c r="R36" s="473"/>
      <c r="S36" s="473"/>
      <c r="T36" s="473"/>
      <c r="U36" s="473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68" t="s">
        <v>208</v>
      </c>
      <c r="C37" s="125" t="s">
        <v>179</v>
      </c>
      <c r="D37" s="480">
        <v>5.08</v>
      </c>
      <c r="E37" s="480"/>
      <c r="F37" s="480"/>
      <c r="G37" s="127"/>
      <c r="H37" s="469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73"/>
      <c r="P37" s="473"/>
      <c r="Q37" s="473"/>
      <c r="R37" s="473"/>
      <c r="S37" s="473"/>
      <c r="T37" s="473"/>
      <c r="U37" s="473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68" t="s">
        <v>208</v>
      </c>
      <c r="C38" s="125" t="s">
        <v>204</v>
      </c>
      <c r="D38" s="480">
        <v>5.08</v>
      </c>
      <c r="E38" s="480"/>
      <c r="F38" s="480"/>
      <c r="G38" s="127"/>
      <c r="H38" s="469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73"/>
      <c r="P38" s="473"/>
      <c r="Q38" s="473"/>
      <c r="R38" s="473"/>
      <c r="S38" s="473"/>
      <c r="T38" s="473"/>
      <c r="U38" s="473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68" t="s">
        <v>208</v>
      </c>
      <c r="C39" s="125" t="s">
        <v>205</v>
      </c>
      <c r="D39" s="480">
        <v>5.08</v>
      </c>
      <c r="E39" s="480"/>
      <c r="F39" s="480"/>
      <c r="G39" s="127"/>
      <c r="H39" s="469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73"/>
      <c r="P39" s="473"/>
      <c r="Q39" s="473"/>
      <c r="R39" s="473"/>
      <c r="S39" s="473"/>
      <c r="T39" s="473"/>
      <c r="U39" s="473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68" t="s">
        <v>208</v>
      </c>
      <c r="C40" s="125" t="s">
        <v>186</v>
      </c>
      <c r="D40" s="480">
        <v>5.08</v>
      </c>
      <c r="E40" s="480"/>
      <c r="F40" s="480"/>
      <c r="G40" s="127"/>
      <c r="H40" s="469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73"/>
      <c r="P40" s="473"/>
      <c r="Q40" s="473"/>
      <c r="R40" s="473"/>
      <c r="S40" s="473"/>
      <c r="T40" s="473"/>
      <c r="U40" s="473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s="305" customFormat="1" ht="20.100000000000001" customHeight="1">
      <c r="A41" s="254">
        <v>30100029</v>
      </c>
      <c r="B41" s="468" t="s">
        <v>208</v>
      </c>
      <c r="C41" s="125" t="s">
        <v>203</v>
      </c>
      <c r="D41" s="480">
        <v>5.08</v>
      </c>
      <c r="E41" s="480"/>
      <c r="F41" s="480">
        <v>20170409</v>
      </c>
      <c r="G41" s="127">
        <f>108*6+38</f>
        <v>686</v>
      </c>
      <c r="H41" s="469">
        <f t="shared" si="7"/>
        <v>3484.88</v>
      </c>
      <c r="I41" s="128">
        <f>9.5*2</f>
        <v>19</v>
      </c>
      <c r="J41" s="128">
        <f t="array" ref="J41">IF(ISERROR(G41/I41),"",G41/I41)</f>
        <v>36.10526315789474</v>
      </c>
      <c r="K41" s="130">
        <f t="array" ref="K41">IF(ISERROR(G41/L41),"",G41/L41)</f>
        <v>32.666666666666664</v>
      </c>
      <c r="L41" s="128">
        <v>21</v>
      </c>
      <c r="M41" s="108">
        <f t="shared" si="9"/>
        <v>-13.666666666666664</v>
      </c>
      <c r="N41" s="128">
        <f t="shared" si="10"/>
        <v>0</v>
      </c>
      <c r="O41" s="473"/>
      <c r="P41" s="473"/>
      <c r="Q41" s="473"/>
      <c r="R41" s="473"/>
      <c r="S41" s="473"/>
      <c r="T41" s="473"/>
      <c r="U41" s="473"/>
      <c r="V41" s="131">
        <f t="shared" si="11"/>
        <v>0</v>
      </c>
      <c r="W41" s="470">
        <f t="shared" si="12"/>
        <v>0</v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68" t="s">
        <v>208</v>
      </c>
      <c r="C42" s="125" t="s">
        <v>199</v>
      </c>
      <c r="D42" s="480">
        <v>5.08</v>
      </c>
      <c r="E42" s="480"/>
      <c r="F42" s="480"/>
      <c r="G42" s="127"/>
      <c r="H42" s="469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77"/>
      <c r="P42" s="477"/>
      <c r="Q42" s="477"/>
      <c r="R42" s="477"/>
      <c r="S42" s="477"/>
      <c r="T42" s="477"/>
      <c r="U42" s="477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68" t="s">
        <v>208</v>
      </c>
      <c r="C43" s="125" t="s">
        <v>187</v>
      </c>
      <c r="D43" s="480">
        <v>5.08</v>
      </c>
      <c r="E43" s="480"/>
      <c r="F43" s="480"/>
      <c r="G43" s="127"/>
      <c r="H43" s="469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73"/>
      <c r="P43" s="473"/>
      <c r="Q43" s="473"/>
      <c r="R43" s="473"/>
      <c r="S43" s="473"/>
      <c r="T43" s="473"/>
      <c r="U43" s="473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68" t="s">
        <v>208</v>
      </c>
      <c r="C44" s="125" t="s">
        <v>207</v>
      </c>
      <c r="D44" s="480">
        <v>5.08</v>
      </c>
      <c r="E44" s="480"/>
      <c r="F44" s="480"/>
      <c r="G44" s="127"/>
      <c r="H44" s="469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77"/>
      <c r="P44" s="477"/>
      <c r="Q44" s="477"/>
      <c r="R44" s="477"/>
      <c r="S44" s="477"/>
      <c r="T44" s="477"/>
      <c r="U44" s="477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68" t="s">
        <v>209</v>
      </c>
      <c r="C45" s="125" t="s">
        <v>194</v>
      </c>
      <c r="D45" s="480">
        <v>5.03</v>
      </c>
      <c r="E45" s="480"/>
      <c r="F45" s="480"/>
      <c r="G45" s="127"/>
      <c r="H45" s="469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73"/>
      <c r="P45" s="473"/>
      <c r="Q45" s="473"/>
      <c r="R45" s="473"/>
      <c r="S45" s="473"/>
      <c r="T45" s="473"/>
      <c r="U45" s="473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68" t="s">
        <v>209</v>
      </c>
      <c r="C46" s="125" t="s">
        <v>179</v>
      </c>
      <c r="D46" s="480">
        <v>5.03</v>
      </c>
      <c r="E46" s="480"/>
      <c r="F46" s="480"/>
      <c r="G46" s="127"/>
      <c r="H46" s="469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73"/>
      <c r="P46" s="473"/>
      <c r="Q46" s="473"/>
      <c r="R46" s="473"/>
      <c r="S46" s="473"/>
      <c r="T46" s="473"/>
      <c r="U46" s="473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68" t="s">
        <v>209</v>
      </c>
      <c r="C47" s="125" t="s">
        <v>195</v>
      </c>
      <c r="D47" s="480">
        <v>5.03</v>
      </c>
      <c r="E47" s="480"/>
      <c r="F47" s="480"/>
      <c r="G47" s="127"/>
      <c r="H47" s="469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73"/>
      <c r="P47" s="473"/>
      <c r="Q47" s="473"/>
      <c r="R47" s="473"/>
      <c r="S47" s="473"/>
      <c r="T47" s="473"/>
      <c r="U47" s="473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68" t="s">
        <v>209</v>
      </c>
      <c r="C48" s="125" t="s">
        <v>204</v>
      </c>
      <c r="D48" s="480">
        <v>5.03</v>
      </c>
      <c r="E48" s="480"/>
      <c r="F48" s="480"/>
      <c r="G48" s="127"/>
      <c r="H48" s="469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73"/>
      <c r="P48" s="473"/>
      <c r="Q48" s="473"/>
      <c r="R48" s="473"/>
      <c r="S48" s="473"/>
      <c r="T48" s="473"/>
      <c r="U48" s="473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68" t="s">
        <v>382</v>
      </c>
      <c r="C49" s="177" t="s">
        <v>383</v>
      </c>
      <c r="D49" s="480">
        <v>5.03</v>
      </c>
      <c r="E49" s="480"/>
      <c r="F49" s="480"/>
      <c r="G49" s="127"/>
      <c r="H49" s="469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73"/>
      <c r="P49" s="473"/>
      <c r="Q49" s="473"/>
      <c r="R49" s="473"/>
      <c r="S49" s="473"/>
      <c r="T49" s="473"/>
      <c r="U49" s="473"/>
      <c r="V49" s="131"/>
      <c r="W49" s="132"/>
      <c r="X49" s="131"/>
      <c r="Y49" s="131"/>
      <c r="Z49" s="131"/>
      <c r="AA49" s="131"/>
    </row>
    <row r="50" spans="1:27" s="305" customFormat="1" ht="20.100000000000001" customHeight="1">
      <c r="A50" s="254">
        <v>30100020</v>
      </c>
      <c r="B50" s="468" t="s">
        <v>382</v>
      </c>
      <c r="C50" s="177" t="s">
        <v>384</v>
      </c>
      <c r="D50" s="480">
        <v>5.03</v>
      </c>
      <c r="E50" s="480"/>
      <c r="F50" s="480">
        <v>20170409</v>
      </c>
      <c r="G50" s="127">
        <f>90*3+98</f>
        <v>368</v>
      </c>
      <c r="H50" s="469">
        <f t="shared" si="7"/>
        <v>1851.0400000000002</v>
      </c>
      <c r="I50" s="128">
        <v>7</v>
      </c>
      <c r="J50" s="128"/>
      <c r="K50" s="130">
        <f t="array" ref="K50">IF(ISERROR(G50/L50),"",G50/L50)</f>
        <v>6.8148148148148149</v>
      </c>
      <c r="L50" s="128">
        <v>54</v>
      </c>
      <c r="M50" s="108">
        <f t="shared" si="9"/>
        <v>0.18518518518518512</v>
      </c>
      <c r="N50" s="128">
        <f t="shared" si="10"/>
        <v>0</v>
      </c>
      <c r="O50" s="473"/>
      <c r="P50" s="473"/>
      <c r="Q50" s="473"/>
      <c r="R50" s="473"/>
      <c r="S50" s="473"/>
      <c r="T50" s="473"/>
      <c r="U50" s="473"/>
      <c r="V50" s="131"/>
      <c r="W50" s="470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68" t="s">
        <v>382</v>
      </c>
      <c r="C51" s="177" t="s">
        <v>389</v>
      </c>
      <c r="D51" s="480">
        <v>5.03</v>
      </c>
      <c r="E51" s="480"/>
      <c r="F51" s="480"/>
      <c r="G51" s="127"/>
      <c r="H51" s="469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73"/>
      <c r="P51" s="473"/>
      <c r="Q51" s="473"/>
      <c r="R51" s="473"/>
      <c r="S51" s="473"/>
      <c r="T51" s="473"/>
      <c r="U51" s="473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68" t="s">
        <v>382</v>
      </c>
      <c r="C52" s="177" t="s">
        <v>391</v>
      </c>
      <c r="D52" s="480">
        <v>5.03</v>
      </c>
      <c r="E52" s="480"/>
      <c r="F52" s="480"/>
      <c r="G52" s="127"/>
      <c r="H52" s="469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73"/>
      <c r="P52" s="473"/>
      <c r="Q52" s="473"/>
      <c r="R52" s="473"/>
      <c r="S52" s="473"/>
      <c r="T52" s="473"/>
      <c r="U52" s="473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68" t="s">
        <v>418</v>
      </c>
      <c r="C53" s="177" t="s">
        <v>364</v>
      </c>
      <c r="D53" s="480">
        <v>5.03</v>
      </c>
      <c r="E53" s="480"/>
      <c r="F53" s="480"/>
      <c r="G53" s="127"/>
      <c r="H53" s="469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73"/>
      <c r="P53" s="473"/>
      <c r="Q53" s="473"/>
      <c r="R53" s="473"/>
      <c r="S53" s="473"/>
      <c r="T53" s="473"/>
      <c r="U53" s="473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68" t="s">
        <v>418</v>
      </c>
      <c r="C54" s="177" t="s">
        <v>365</v>
      </c>
      <c r="D54" s="480">
        <v>5.03</v>
      </c>
      <c r="E54" s="480"/>
      <c r="F54" s="480"/>
      <c r="G54" s="127"/>
      <c r="H54" s="469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73"/>
      <c r="P54" s="473"/>
      <c r="Q54" s="473"/>
      <c r="R54" s="473"/>
      <c r="S54" s="473"/>
      <c r="T54" s="473"/>
      <c r="U54" s="473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68" t="s">
        <v>418</v>
      </c>
      <c r="C55" s="177" t="s">
        <v>366</v>
      </c>
      <c r="D55" s="480">
        <v>5.03</v>
      </c>
      <c r="E55" s="480"/>
      <c r="F55" s="480"/>
      <c r="G55" s="127"/>
      <c r="H55" s="469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73"/>
      <c r="P55" s="473"/>
      <c r="Q55" s="473"/>
      <c r="R55" s="473"/>
      <c r="S55" s="473"/>
      <c r="T55" s="473"/>
      <c r="U55" s="473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68" t="s">
        <v>418</v>
      </c>
      <c r="C56" s="177" t="s">
        <v>367</v>
      </c>
      <c r="D56" s="480">
        <v>5.03</v>
      </c>
      <c r="E56" s="480"/>
      <c r="F56" s="480"/>
      <c r="G56" s="127"/>
      <c r="H56" s="469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73"/>
      <c r="P56" s="473"/>
      <c r="Q56" s="473"/>
      <c r="R56" s="473"/>
      <c r="S56" s="473"/>
      <c r="T56" s="473"/>
      <c r="U56" s="473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80">
        <v>5.03</v>
      </c>
      <c r="E57" s="480"/>
      <c r="F57" s="480"/>
      <c r="G57" s="127"/>
      <c r="H57" s="469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77"/>
      <c r="P57" s="477"/>
      <c r="Q57" s="477"/>
      <c r="R57" s="477"/>
      <c r="S57" s="477"/>
      <c r="T57" s="477"/>
      <c r="U57" s="477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80">
        <v>5.03</v>
      </c>
      <c r="E58" s="480"/>
      <c r="F58" s="480"/>
      <c r="G58" s="127"/>
      <c r="H58" s="469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77"/>
      <c r="P58" s="477"/>
      <c r="Q58" s="477"/>
      <c r="R58" s="477"/>
      <c r="S58" s="477"/>
      <c r="T58" s="477"/>
      <c r="U58" s="477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80">
        <v>5.03</v>
      </c>
      <c r="E59" s="480"/>
      <c r="F59" s="480"/>
      <c r="G59" s="127"/>
      <c r="H59" s="469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77"/>
      <c r="P59" s="477"/>
      <c r="Q59" s="477"/>
      <c r="R59" s="477"/>
      <c r="S59" s="477"/>
      <c r="T59" s="477"/>
      <c r="U59" s="477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80">
        <v>5.03</v>
      </c>
      <c r="E60" s="480"/>
      <c r="F60" s="480"/>
      <c r="G60" s="127"/>
      <c r="H60" s="469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77"/>
      <c r="P60" s="477"/>
      <c r="Q60" s="477"/>
      <c r="R60" s="477"/>
      <c r="S60" s="477"/>
      <c r="T60" s="477"/>
      <c r="U60" s="477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80">
        <v>5.03</v>
      </c>
      <c r="E61" s="480"/>
      <c r="F61" s="480"/>
      <c r="G61" s="127"/>
      <c r="H61" s="469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77"/>
      <c r="P61" s="477"/>
      <c r="Q61" s="477"/>
      <c r="R61" s="477"/>
      <c r="S61" s="477"/>
      <c r="T61" s="477"/>
      <c r="U61" s="477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80">
        <v>5.03</v>
      </c>
      <c r="E62" s="480"/>
      <c r="F62" s="480"/>
      <c r="G62" s="127"/>
      <c r="H62" s="469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77"/>
      <c r="P62" s="477"/>
      <c r="Q62" s="477"/>
      <c r="R62" s="477"/>
      <c r="S62" s="477"/>
      <c r="T62" s="477"/>
      <c r="U62" s="477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80">
        <v>5.03</v>
      </c>
      <c r="E63" s="480"/>
      <c r="F63" s="480"/>
      <c r="G63" s="127"/>
      <c r="H63" s="469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77"/>
      <c r="P63" s="477"/>
      <c r="Q63" s="477"/>
      <c r="R63" s="477"/>
      <c r="S63" s="477"/>
      <c r="T63" s="477"/>
      <c r="U63" s="477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80">
        <v>5.03</v>
      </c>
      <c r="E64" s="480"/>
      <c r="F64" s="480"/>
      <c r="G64" s="127"/>
      <c r="H64" s="469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77"/>
      <c r="P64" s="477"/>
      <c r="Q64" s="477"/>
      <c r="R64" s="477"/>
      <c r="S64" s="477"/>
      <c r="T64" s="477"/>
      <c r="U64" s="477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80">
        <v>5.03</v>
      </c>
      <c r="E65" s="480"/>
      <c r="F65" s="480"/>
      <c r="G65" s="127"/>
      <c r="H65" s="469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77"/>
      <c r="P65" s="477"/>
      <c r="Q65" s="477"/>
      <c r="R65" s="477"/>
      <c r="S65" s="477"/>
      <c r="T65" s="477"/>
      <c r="U65" s="477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80">
        <v>5.03</v>
      </c>
      <c r="E66" s="480"/>
      <c r="F66" s="480"/>
      <c r="G66" s="127"/>
      <c r="H66" s="469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77"/>
      <c r="P66" s="477"/>
      <c r="Q66" s="477"/>
      <c r="R66" s="477"/>
      <c r="S66" s="477"/>
      <c r="T66" s="477"/>
      <c r="U66" s="477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80">
        <v>5.03</v>
      </c>
      <c r="E67" s="480"/>
      <c r="F67" s="480"/>
      <c r="G67" s="127"/>
      <c r="H67" s="469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77"/>
      <c r="P67" s="477"/>
      <c r="Q67" s="477"/>
      <c r="R67" s="477"/>
      <c r="S67" s="477"/>
      <c r="T67" s="477"/>
      <c r="U67" s="477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80">
        <v>5</v>
      </c>
      <c r="E68" s="480"/>
      <c r="F68" s="480"/>
      <c r="G68" s="127"/>
      <c r="H68" s="469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77"/>
      <c r="P68" s="477"/>
      <c r="Q68" s="477"/>
      <c r="R68" s="477"/>
      <c r="S68" s="477"/>
      <c r="T68" s="477"/>
      <c r="U68" s="477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80">
        <v>5.03</v>
      </c>
      <c r="E69" s="480"/>
      <c r="F69" s="480"/>
      <c r="G69" s="127"/>
      <c r="H69" s="469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77"/>
      <c r="P69" s="477"/>
      <c r="Q69" s="477"/>
      <c r="R69" s="477"/>
      <c r="S69" s="477"/>
      <c r="T69" s="477"/>
      <c r="U69" s="477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80">
        <v>5.03</v>
      </c>
      <c r="E70" s="480"/>
      <c r="F70" s="480"/>
      <c r="G70" s="127"/>
      <c r="H70" s="469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77"/>
      <c r="P70" s="477"/>
      <c r="Q70" s="477"/>
      <c r="R70" s="477"/>
      <c r="S70" s="477"/>
      <c r="T70" s="477"/>
      <c r="U70" s="477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80">
        <v>5.03</v>
      </c>
      <c r="E71" s="480"/>
      <c r="F71" s="480"/>
      <c r="G71" s="127"/>
      <c r="H71" s="469">
        <f t="shared" si="7"/>
        <v>0</v>
      </c>
      <c r="I71" s="128"/>
      <c r="J71" s="129"/>
      <c r="K71" s="130"/>
      <c r="L71" s="128"/>
      <c r="M71" s="108"/>
      <c r="N71" s="129"/>
      <c r="O71" s="477"/>
      <c r="P71" s="477"/>
      <c r="Q71" s="477"/>
      <c r="R71" s="477"/>
      <c r="S71" s="477"/>
      <c r="T71" s="477"/>
      <c r="U71" s="477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80">
        <v>5.0599999999999996</v>
      </c>
      <c r="E72" s="480"/>
      <c r="F72" s="480"/>
      <c r="G72" s="127"/>
      <c r="H72" s="469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77"/>
      <c r="P72" s="477"/>
      <c r="Q72" s="477"/>
      <c r="R72" s="477"/>
      <c r="S72" s="477"/>
      <c r="T72" s="477"/>
      <c r="U72" s="477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80">
        <v>5.0599999999999996</v>
      </c>
      <c r="E73" s="480"/>
      <c r="F73" s="480"/>
      <c r="G73" s="127"/>
      <c r="H73" s="469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77"/>
      <c r="P73" s="477"/>
      <c r="Q73" s="477"/>
      <c r="R73" s="477"/>
      <c r="S73" s="477"/>
      <c r="T73" s="477"/>
      <c r="U73" s="477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80">
        <v>5.0599999999999996</v>
      </c>
      <c r="E74" s="480"/>
      <c r="F74" s="480"/>
      <c r="G74" s="127"/>
      <c r="H74" s="469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77"/>
      <c r="P74" s="477"/>
      <c r="Q74" s="477"/>
      <c r="R74" s="477"/>
      <c r="S74" s="477"/>
      <c r="T74" s="477"/>
      <c r="U74" s="477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80">
        <v>5.0599999999999996</v>
      </c>
      <c r="E75" s="480"/>
      <c r="F75" s="480"/>
      <c r="G75" s="127"/>
      <c r="H75" s="469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77"/>
      <c r="P75" s="477"/>
      <c r="Q75" s="477"/>
      <c r="R75" s="477"/>
      <c r="S75" s="477"/>
      <c r="T75" s="477"/>
      <c r="U75" s="477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80">
        <v>5.5</v>
      </c>
      <c r="E76" s="480"/>
      <c r="F76" s="480"/>
      <c r="G76" s="127"/>
      <c r="H76" s="469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77"/>
      <c r="P76" s="477"/>
      <c r="Q76" s="477"/>
      <c r="R76" s="477"/>
      <c r="S76" s="477"/>
      <c r="T76" s="477"/>
      <c r="U76" s="477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80">
        <v>5.5</v>
      </c>
      <c r="E77" s="480"/>
      <c r="F77" s="480"/>
      <c r="G77" s="127"/>
      <c r="H77" s="469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77"/>
      <c r="P77" s="477"/>
      <c r="Q77" s="477"/>
      <c r="R77" s="477"/>
      <c r="S77" s="477"/>
      <c r="T77" s="477"/>
      <c r="U77" s="477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80">
        <v>5.5</v>
      </c>
      <c r="E78" s="480"/>
      <c r="F78" s="480"/>
      <c r="G78" s="127"/>
      <c r="H78" s="469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77"/>
      <c r="P78" s="477"/>
      <c r="Q78" s="477"/>
      <c r="R78" s="477"/>
      <c r="S78" s="477"/>
      <c r="T78" s="477"/>
      <c r="U78" s="477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80">
        <v>5.5</v>
      </c>
      <c r="E79" s="480"/>
      <c r="F79" s="480"/>
      <c r="G79" s="127"/>
      <c r="H79" s="469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77"/>
      <c r="P79" s="477"/>
      <c r="Q79" s="477"/>
      <c r="R79" s="477"/>
      <c r="S79" s="477"/>
      <c r="T79" s="477"/>
      <c r="U79" s="477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80">
        <v>5.03</v>
      </c>
      <c r="E80" s="480"/>
      <c r="F80" s="480"/>
      <c r="G80" s="127"/>
      <c r="H80" s="469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77"/>
      <c r="P80" s="477"/>
      <c r="Q80" s="477"/>
      <c r="R80" s="477"/>
      <c r="S80" s="477"/>
      <c r="T80" s="477"/>
      <c r="U80" s="477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80">
        <v>5.03</v>
      </c>
      <c r="E81" s="480"/>
      <c r="F81" s="480"/>
      <c r="G81" s="127"/>
      <c r="H81" s="469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77"/>
      <c r="P81" s="477"/>
      <c r="Q81" s="477"/>
      <c r="R81" s="477"/>
      <c r="S81" s="477"/>
      <c r="T81" s="477"/>
      <c r="U81" s="477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80">
        <v>5.03</v>
      </c>
      <c r="E82" s="480"/>
      <c r="F82" s="480"/>
      <c r="G82" s="127"/>
      <c r="H82" s="469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77"/>
      <c r="P82" s="477"/>
      <c r="Q82" s="477"/>
      <c r="R82" s="477"/>
      <c r="S82" s="477"/>
      <c r="T82" s="477"/>
      <c r="U82" s="477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80">
        <v>5.03</v>
      </c>
      <c r="E83" s="480"/>
      <c r="F83" s="480"/>
      <c r="G83" s="127"/>
      <c r="H83" s="469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77"/>
      <c r="P83" s="477"/>
      <c r="Q83" s="477"/>
      <c r="R83" s="477"/>
      <c r="S83" s="477"/>
      <c r="T83" s="477"/>
      <c r="U83" s="477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80">
        <v>5.03</v>
      </c>
      <c r="E84" s="480"/>
      <c r="F84" s="480"/>
      <c r="G84" s="127"/>
      <c r="H84" s="469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77"/>
      <c r="P84" s="477"/>
      <c r="Q84" s="477"/>
      <c r="R84" s="477"/>
      <c r="S84" s="477"/>
      <c r="T84" s="477"/>
      <c r="U84" s="477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80">
        <v>5.03</v>
      </c>
      <c r="E85" s="480"/>
      <c r="F85" s="480"/>
      <c r="G85" s="127"/>
      <c r="H85" s="469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77"/>
      <c r="P85" s="477"/>
      <c r="Q85" s="477"/>
      <c r="R85" s="477"/>
      <c r="S85" s="477"/>
      <c r="T85" s="477"/>
      <c r="U85" s="477"/>
      <c r="V85" s="131"/>
      <c r="W85" s="132"/>
      <c r="X85" s="131"/>
      <c r="Y85" s="131"/>
      <c r="Z85" s="131"/>
      <c r="AA85" s="131"/>
    </row>
    <row r="86" spans="1:27" ht="20.100000000000001" customHeight="1">
      <c r="A86" s="619" t="s">
        <v>216</v>
      </c>
      <c r="B86" s="619"/>
      <c r="C86" s="478" t="s">
        <v>202</v>
      </c>
      <c r="D86" s="138"/>
      <c r="E86" s="138"/>
      <c r="F86" s="138"/>
      <c r="G86" s="139">
        <f>SUM(G29:G85)</f>
        <v>2309</v>
      </c>
      <c r="H86" s="140">
        <f>SUM(H29:H85)</f>
        <v>11648.570000000002</v>
      </c>
      <c r="I86" s="140">
        <f>SUM(I29:I85)</f>
        <v>42</v>
      </c>
      <c r="J86" s="129">
        <f t="array" ref="J86">IF(ISERROR(G86/I86),"",G86/I86)</f>
        <v>54.976190476190474</v>
      </c>
      <c r="K86" s="140">
        <f>SUM(K29:K85)</f>
        <v>63.616096866096861</v>
      </c>
      <c r="L86" s="141"/>
      <c r="M86" s="144">
        <f t="shared" ref="M86:V86" si="17">SUM(M29:M85)</f>
        <v>-21.616096866096861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68" t="s">
        <v>217</v>
      </c>
      <c r="C87" s="125" t="s">
        <v>179</v>
      </c>
      <c r="D87" s="480">
        <v>5.03</v>
      </c>
      <c r="E87" s="480"/>
      <c r="F87" s="480"/>
      <c r="G87" s="127"/>
      <c r="H87" s="469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77"/>
      <c r="P87" s="477"/>
      <c r="Q87" s="477"/>
      <c r="R87" s="477"/>
      <c r="S87" s="477"/>
      <c r="T87" s="477"/>
      <c r="U87" s="477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68" t="s">
        <v>217</v>
      </c>
      <c r="C88" s="125" t="s">
        <v>186</v>
      </c>
      <c r="D88" s="480">
        <v>5.03</v>
      </c>
      <c r="E88" s="480"/>
      <c r="F88" s="480"/>
      <c r="G88" s="127"/>
      <c r="H88" s="469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77"/>
      <c r="P88" s="477"/>
      <c r="Q88" s="477"/>
      <c r="R88" s="477"/>
      <c r="S88" s="477"/>
      <c r="T88" s="477"/>
      <c r="U88" s="477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68" t="s">
        <v>217</v>
      </c>
      <c r="C89" s="125" t="s">
        <v>204</v>
      </c>
      <c r="D89" s="480">
        <v>5.03</v>
      </c>
      <c r="E89" s="480"/>
      <c r="F89" s="480"/>
      <c r="G89" s="127"/>
      <c r="H89" s="469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77"/>
      <c r="P89" s="477"/>
      <c r="Q89" s="477"/>
      <c r="R89" s="477"/>
      <c r="S89" s="477"/>
      <c r="T89" s="477"/>
      <c r="U89" s="477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80">
        <v>5.03</v>
      </c>
      <c r="E90" s="480"/>
      <c r="F90" s="480"/>
      <c r="G90" s="127"/>
      <c r="H90" s="469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77"/>
      <c r="P90" s="477"/>
      <c r="Q90" s="477"/>
      <c r="R90" s="477"/>
      <c r="S90" s="477"/>
      <c r="T90" s="477"/>
      <c r="U90" s="477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80">
        <v>5.03</v>
      </c>
      <c r="E91" s="480"/>
      <c r="F91" s="480"/>
      <c r="G91" s="127"/>
      <c r="H91" s="469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77"/>
      <c r="P91" s="477"/>
      <c r="Q91" s="477"/>
      <c r="R91" s="477"/>
      <c r="S91" s="477"/>
      <c r="T91" s="477"/>
      <c r="U91" s="477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80">
        <v>5.03</v>
      </c>
      <c r="E92" s="480"/>
      <c r="F92" s="480"/>
      <c r="G92" s="127"/>
      <c r="H92" s="469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77"/>
      <c r="P92" s="477"/>
      <c r="Q92" s="477"/>
      <c r="R92" s="477"/>
      <c r="S92" s="477"/>
      <c r="T92" s="477"/>
      <c r="U92" s="477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s="305" customFormat="1" ht="20.100000000000001" customHeight="1">
      <c r="A93" s="253">
        <v>30400017</v>
      </c>
      <c r="B93" s="145" t="s">
        <v>507</v>
      </c>
      <c r="C93" s="125" t="s">
        <v>195</v>
      </c>
      <c r="D93" s="480">
        <v>5.03</v>
      </c>
      <c r="E93" s="480"/>
      <c r="F93" s="480">
        <v>20170409</v>
      </c>
      <c r="G93" s="127">
        <f>99+108*5+21</f>
        <v>660</v>
      </c>
      <c r="H93" s="469">
        <f t="shared" si="19"/>
        <v>3319.8</v>
      </c>
      <c r="I93" s="128">
        <v>70</v>
      </c>
      <c r="J93" s="128">
        <f t="array" ref="J93">IF(ISERROR(G93/I93),"",G93/I93)</f>
        <v>9.4285714285714288</v>
      </c>
      <c r="K93" s="130">
        <f t="array" ref="K93">IF(ISERROR(G93/L93),"",G93/L93)</f>
        <v>70.967741935483872</v>
      </c>
      <c r="L93" s="128">
        <v>9.3000000000000007</v>
      </c>
      <c r="M93" s="108">
        <f t="shared" si="20"/>
        <v>-0.96774193548387188</v>
      </c>
      <c r="N93" s="128">
        <f t="shared" si="21"/>
        <v>0</v>
      </c>
      <c r="O93" s="477"/>
      <c r="P93" s="477"/>
      <c r="Q93" s="477"/>
      <c r="R93" s="477"/>
      <c r="S93" s="477"/>
      <c r="T93" s="477"/>
      <c r="U93" s="477"/>
      <c r="V93" s="131">
        <f t="shared" si="22"/>
        <v>0</v>
      </c>
      <c r="W93" s="470">
        <f t="shared" si="18"/>
        <v>0</v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80"/>
      <c r="F94" s="480"/>
      <c r="G94" s="127"/>
      <c r="H94" s="469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77"/>
      <c r="P94" s="477"/>
      <c r="Q94" s="477"/>
      <c r="R94" s="477"/>
      <c r="S94" s="477"/>
      <c r="T94" s="477"/>
      <c r="U94" s="477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80">
        <v>5.03</v>
      </c>
      <c r="E95" s="480"/>
      <c r="F95" s="480"/>
      <c r="G95" s="146"/>
      <c r="H95" s="469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77"/>
      <c r="P95" s="477"/>
      <c r="Q95" s="477"/>
      <c r="R95" s="477"/>
      <c r="S95" s="477"/>
      <c r="T95" s="477"/>
      <c r="U95" s="477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80">
        <v>5.03</v>
      </c>
      <c r="E96" s="480"/>
      <c r="F96" s="480"/>
      <c r="G96" s="127"/>
      <c r="H96" s="469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77"/>
      <c r="P96" s="477"/>
      <c r="Q96" s="477"/>
      <c r="R96" s="477"/>
      <c r="S96" s="477"/>
      <c r="T96" s="477"/>
      <c r="U96" s="477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80">
        <v>5.03</v>
      </c>
      <c r="E97" s="480"/>
      <c r="F97" s="480"/>
      <c r="G97" s="127"/>
      <c r="H97" s="469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77"/>
      <c r="P97" s="477"/>
      <c r="Q97" s="477"/>
      <c r="R97" s="477"/>
      <c r="S97" s="477"/>
      <c r="T97" s="477"/>
      <c r="U97" s="477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80">
        <v>5.03</v>
      </c>
      <c r="E98" s="480"/>
      <c r="F98" s="480"/>
      <c r="G98" s="127"/>
      <c r="H98" s="469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77"/>
      <c r="P98" s="477"/>
      <c r="Q98" s="477"/>
      <c r="R98" s="477"/>
      <c r="S98" s="477"/>
      <c r="T98" s="477"/>
      <c r="U98" s="477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80">
        <v>5.03</v>
      </c>
      <c r="E99" s="480"/>
      <c r="F99" s="480"/>
      <c r="G99" s="127"/>
      <c r="H99" s="469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77"/>
      <c r="P99" s="477"/>
      <c r="Q99" s="477"/>
      <c r="R99" s="477"/>
      <c r="S99" s="477"/>
      <c r="T99" s="477"/>
      <c r="U99" s="477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80">
        <v>5.03</v>
      </c>
      <c r="E100" s="480"/>
      <c r="F100" s="480"/>
      <c r="G100" s="127"/>
      <c r="H100" s="469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77"/>
      <c r="P100" s="477"/>
      <c r="Q100" s="477"/>
      <c r="R100" s="477"/>
      <c r="S100" s="477"/>
      <c r="T100" s="477"/>
      <c r="U100" s="477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80">
        <v>5.03</v>
      </c>
      <c r="E101" s="480"/>
      <c r="F101" s="480"/>
      <c r="G101" s="127"/>
      <c r="H101" s="469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77"/>
      <c r="P101" s="477"/>
      <c r="Q101" s="477"/>
      <c r="R101" s="477"/>
      <c r="S101" s="477"/>
      <c r="T101" s="477"/>
      <c r="U101" s="477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80">
        <v>5.03</v>
      </c>
      <c r="E102" s="480"/>
      <c r="F102" s="480"/>
      <c r="G102" s="127"/>
      <c r="H102" s="469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77"/>
      <c r="P102" s="477"/>
      <c r="Q102" s="477"/>
      <c r="R102" s="477"/>
      <c r="S102" s="477"/>
      <c r="T102" s="477"/>
      <c r="U102" s="477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68" t="s">
        <v>222</v>
      </c>
      <c r="C103" s="125" t="s">
        <v>181</v>
      </c>
      <c r="D103" s="480">
        <v>10.199999999999999</v>
      </c>
      <c r="E103" s="480"/>
      <c r="F103" s="480"/>
      <c r="G103" s="127"/>
      <c r="H103" s="469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77"/>
      <c r="P103" s="477"/>
      <c r="Q103" s="477"/>
      <c r="R103" s="477"/>
      <c r="S103" s="477"/>
      <c r="T103" s="477"/>
      <c r="U103" s="477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68" t="s">
        <v>222</v>
      </c>
      <c r="C104" s="125" t="s">
        <v>179</v>
      </c>
      <c r="D104" s="480">
        <v>10.199999999999999</v>
      </c>
      <c r="E104" s="480"/>
      <c r="F104" s="480"/>
      <c r="G104" s="127"/>
      <c r="H104" s="469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77"/>
      <c r="P104" s="477"/>
      <c r="Q104" s="477"/>
      <c r="R104" s="477"/>
      <c r="S104" s="477"/>
      <c r="T104" s="477"/>
      <c r="U104" s="477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68" t="s">
        <v>222</v>
      </c>
      <c r="C105" s="125" t="s">
        <v>221</v>
      </c>
      <c r="D105" s="480">
        <v>10.199999999999999</v>
      </c>
      <c r="E105" s="480"/>
      <c r="F105" s="480"/>
      <c r="G105" s="127"/>
      <c r="H105" s="469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77"/>
      <c r="P105" s="477"/>
      <c r="Q105" s="477"/>
      <c r="R105" s="477"/>
      <c r="S105" s="477"/>
      <c r="T105" s="477"/>
      <c r="U105" s="477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68" t="s">
        <v>222</v>
      </c>
      <c r="C106" s="125" t="s">
        <v>186</v>
      </c>
      <c r="D106" s="480">
        <v>10.199999999999999</v>
      </c>
      <c r="E106" s="480"/>
      <c r="F106" s="480"/>
      <c r="G106" s="127"/>
      <c r="H106" s="469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77"/>
      <c r="P106" s="477"/>
      <c r="Q106" s="477"/>
      <c r="R106" s="477"/>
      <c r="S106" s="477"/>
      <c r="T106" s="477"/>
      <c r="U106" s="477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68" t="s">
        <v>393</v>
      </c>
      <c r="C107" s="177" t="s">
        <v>395</v>
      </c>
      <c r="D107" s="480">
        <v>5</v>
      </c>
      <c r="E107" s="480"/>
      <c r="F107" s="480"/>
      <c r="G107" s="127"/>
      <c r="H107" s="469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77"/>
      <c r="P107" s="477"/>
      <c r="Q107" s="477"/>
      <c r="R107" s="477"/>
      <c r="S107" s="477"/>
      <c r="T107" s="477"/>
      <c r="U107" s="477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68" t="s">
        <v>393</v>
      </c>
      <c r="C108" s="177" t="s">
        <v>402</v>
      </c>
      <c r="D108" s="480">
        <v>5</v>
      </c>
      <c r="E108" s="480"/>
      <c r="F108" s="480"/>
      <c r="G108" s="127"/>
      <c r="H108" s="469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77"/>
      <c r="P108" s="477"/>
      <c r="Q108" s="477"/>
      <c r="R108" s="477"/>
      <c r="S108" s="477"/>
      <c r="T108" s="477"/>
      <c r="U108" s="477"/>
      <c r="V108" s="131"/>
      <c r="W108" s="132"/>
      <c r="X108" s="131"/>
      <c r="Y108" s="131"/>
      <c r="Z108" s="131"/>
      <c r="AA108" s="131"/>
    </row>
    <row r="109" spans="1:27" s="305" customFormat="1" ht="20.100000000000001" customHeight="1">
      <c r="A109" s="253">
        <v>30400027</v>
      </c>
      <c r="B109" s="468" t="s">
        <v>404</v>
      </c>
      <c r="C109" s="177" t="s">
        <v>405</v>
      </c>
      <c r="D109" s="480">
        <v>5</v>
      </c>
      <c r="E109" s="480"/>
      <c r="F109" s="480">
        <v>20170409</v>
      </c>
      <c r="G109" s="127">
        <f>90+90+92+34+90</f>
        <v>396</v>
      </c>
      <c r="H109" s="469">
        <f t="shared" si="19"/>
        <v>1980</v>
      </c>
      <c r="I109" s="128">
        <f>7*2+2+3*2</f>
        <v>22</v>
      </c>
      <c r="J109" s="128"/>
      <c r="K109" s="130">
        <f t="array" ref="K109">IF(ISERROR(G109/L109),"",G109/L109)</f>
        <v>79.2</v>
      </c>
      <c r="L109" s="128">
        <v>5</v>
      </c>
      <c r="M109" s="108">
        <f t="shared" si="20"/>
        <v>-57.2</v>
      </c>
      <c r="N109" s="128">
        <f t="shared" si="23"/>
        <v>0</v>
      </c>
      <c r="O109" s="477"/>
      <c r="P109" s="477"/>
      <c r="Q109" s="477"/>
      <c r="R109" s="477"/>
      <c r="S109" s="477"/>
      <c r="T109" s="477"/>
      <c r="U109" s="477"/>
      <c r="V109" s="131"/>
      <c r="W109" s="470"/>
      <c r="X109" s="131"/>
      <c r="Y109" s="131"/>
      <c r="Z109" s="131"/>
      <c r="AA109" s="131"/>
    </row>
    <row r="110" spans="1:27" ht="20.100000000000001" hidden="1" customHeight="1">
      <c r="A110" s="253"/>
      <c r="B110" s="468" t="s">
        <v>486</v>
      </c>
      <c r="C110" s="177" t="s">
        <v>372</v>
      </c>
      <c r="D110" s="480">
        <v>5</v>
      </c>
      <c r="E110" s="480"/>
      <c r="F110" s="480"/>
      <c r="G110" s="127"/>
      <c r="H110" s="469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77"/>
      <c r="P110" s="477"/>
      <c r="Q110" s="477"/>
      <c r="R110" s="477"/>
      <c r="S110" s="477"/>
      <c r="T110" s="477"/>
      <c r="U110" s="477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68" t="s">
        <v>343</v>
      </c>
      <c r="C111" s="125" t="s">
        <v>345</v>
      </c>
      <c r="D111" s="480">
        <v>5</v>
      </c>
      <c r="E111" s="480"/>
      <c r="F111" s="480"/>
      <c r="G111" s="127"/>
      <c r="H111" s="469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77"/>
      <c r="P111" s="477"/>
      <c r="Q111" s="477"/>
      <c r="R111" s="477"/>
      <c r="S111" s="477"/>
      <c r="T111" s="477"/>
      <c r="U111" s="477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68" t="s">
        <v>343</v>
      </c>
      <c r="C112" s="125" t="s">
        <v>347</v>
      </c>
      <c r="D112" s="480">
        <v>5</v>
      </c>
      <c r="E112" s="480"/>
      <c r="F112" s="480"/>
      <c r="G112" s="127"/>
      <c r="H112" s="469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77"/>
      <c r="P112" s="477"/>
      <c r="Q112" s="477"/>
      <c r="R112" s="477"/>
      <c r="S112" s="477"/>
      <c r="T112" s="477"/>
      <c r="U112" s="477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80">
        <v>5.0599999999999996</v>
      </c>
      <c r="E113" s="480"/>
      <c r="F113" s="480"/>
      <c r="G113" s="127"/>
      <c r="H113" s="469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77"/>
      <c r="P113" s="477"/>
      <c r="Q113" s="477"/>
      <c r="R113" s="477"/>
      <c r="S113" s="477"/>
      <c r="T113" s="477"/>
      <c r="U113" s="477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s="305" customFormat="1" ht="20.100000000000001" customHeight="1">
      <c r="A114" s="253">
        <v>30400002</v>
      </c>
      <c r="B114" s="145" t="s">
        <v>508</v>
      </c>
      <c r="C114" s="125" t="s">
        <v>203</v>
      </c>
      <c r="D114" s="480">
        <v>5.0599999999999996</v>
      </c>
      <c r="E114" s="480"/>
      <c r="F114" s="480">
        <v>20170410</v>
      </c>
      <c r="G114" s="127">
        <v>98</v>
      </c>
      <c r="H114" s="469">
        <f t="shared" si="19"/>
        <v>495.87999999999994</v>
      </c>
      <c r="I114" s="128">
        <v>5</v>
      </c>
      <c r="J114" s="128">
        <f t="array" ref="J114">IF(ISERROR(G114/I114),"",G114/I114)</f>
        <v>19.600000000000001</v>
      </c>
      <c r="K114" s="130">
        <f t="array" ref="K114">IF(ISERROR(G114/L114),"",G114/L114)</f>
        <v>6.32258064516129</v>
      </c>
      <c r="L114" s="128">
        <v>15.5</v>
      </c>
      <c r="M114" s="108">
        <f t="shared" si="20"/>
        <v>-1.32258064516129</v>
      </c>
      <c r="N114" s="128">
        <f t="shared" si="23"/>
        <v>0</v>
      </c>
      <c r="O114" s="477"/>
      <c r="P114" s="477"/>
      <c r="Q114" s="477"/>
      <c r="R114" s="477"/>
      <c r="S114" s="477"/>
      <c r="T114" s="477"/>
      <c r="U114" s="477"/>
      <c r="V114" s="131">
        <f>SUM(X114:AA114)</f>
        <v>0</v>
      </c>
      <c r="W114" s="470">
        <f>IF(ISERROR(V114/G114),"",V114/G114)</f>
        <v>0</v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80">
        <v>5</v>
      </c>
      <c r="E115" s="480"/>
      <c r="F115" s="480"/>
      <c r="G115" s="127"/>
      <c r="H115" s="469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77"/>
      <c r="P115" s="477"/>
      <c r="Q115" s="477"/>
      <c r="R115" s="477"/>
      <c r="S115" s="477"/>
      <c r="T115" s="477"/>
      <c r="U115" s="477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80">
        <v>5</v>
      </c>
      <c r="E116" s="480"/>
      <c r="F116" s="480"/>
      <c r="G116" s="127"/>
      <c r="H116" s="469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77"/>
      <c r="P116" s="477"/>
      <c r="Q116" s="477"/>
      <c r="R116" s="477"/>
      <c r="S116" s="477"/>
      <c r="T116" s="477"/>
      <c r="U116" s="477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480">
        <v>5</v>
      </c>
      <c r="E117" s="480"/>
      <c r="F117" s="480"/>
      <c r="G117" s="127"/>
      <c r="H117" s="469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77"/>
      <c r="P117" s="477"/>
      <c r="Q117" s="477"/>
      <c r="R117" s="477"/>
      <c r="S117" s="477"/>
      <c r="T117" s="477"/>
      <c r="U117" s="477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80">
        <v>5.07</v>
      </c>
      <c r="E118" s="480"/>
      <c r="F118" s="480"/>
      <c r="G118" s="127"/>
      <c r="H118" s="469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77"/>
      <c r="P118" s="477"/>
      <c r="Q118" s="477"/>
      <c r="R118" s="477"/>
      <c r="S118" s="477"/>
      <c r="T118" s="477"/>
      <c r="U118" s="477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80">
        <v>5.07</v>
      </c>
      <c r="E119" s="480"/>
      <c r="F119" s="480"/>
      <c r="G119" s="127"/>
      <c r="H119" s="469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77"/>
      <c r="P119" s="477"/>
      <c r="Q119" s="477"/>
      <c r="R119" s="477"/>
      <c r="S119" s="477"/>
      <c r="T119" s="477"/>
      <c r="U119" s="477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80">
        <v>5.0599999999999996</v>
      </c>
      <c r="E120" s="480"/>
      <c r="F120" s="481"/>
      <c r="G120" s="127"/>
      <c r="H120" s="469">
        <f t="shared" si="19"/>
        <v>0</v>
      </c>
      <c r="I120" s="128"/>
      <c r="J120" s="129" t="str">
        <f t="array" ref="J120">IF(ISERROR(G120/I120),"",G120/I120)</f>
        <v/>
      </c>
      <c r="K120" s="469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77"/>
      <c r="P120" s="477"/>
      <c r="Q120" s="477"/>
      <c r="R120" s="477"/>
      <c r="S120" s="477"/>
      <c r="T120" s="477"/>
      <c r="U120" s="477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11" t="s">
        <v>224</v>
      </c>
      <c r="B121" s="612"/>
      <c r="C121" s="478" t="s">
        <v>202</v>
      </c>
      <c r="D121" s="138"/>
      <c r="E121" s="138"/>
      <c r="F121" s="138"/>
      <c r="G121" s="139">
        <f>SUM(G87:G120)</f>
        <v>1154</v>
      </c>
      <c r="H121" s="140">
        <f>SUM(H87:H120)</f>
        <v>5795.68</v>
      </c>
      <c r="I121" s="140">
        <f>SUM(I87:I120)</f>
        <v>97</v>
      </c>
      <c r="J121" s="129">
        <f t="array" ref="J121">IF(ISERROR(G121/I121),"",G121/I121)</f>
        <v>11.896907216494846</v>
      </c>
      <c r="K121" s="140">
        <f>SUM(K87:K120)</f>
        <v>156.49032258064517</v>
      </c>
      <c r="L121" s="141"/>
      <c r="M121" s="144">
        <f t="shared" ref="M121:V121" si="27">SUM(M87:M120)</f>
        <v>-59.490322580645163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80">
        <v>5.03</v>
      </c>
      <c r="E122" s="480"/>
      <c r="F122" s="480"/>
      <c r="G122" s="127"/>
      <c r="H122" s="469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77"/>
      <c r="P122" s="477"/>
      <c r="Q122" s="477"/>
      <c r="R122" s="477"/>
      <c r="S122" s="477"/>
      <c r="T122" s="477"/>
      <c r="U122" s="477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80">
        <v>5.03</v>
      </c>
      <c r="E123" s="480"/>
      <c r="F123" s="480"/>
      <c r="G123" s="127"/>
      <c r="H123" s="469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77"/>
      <c r="P123" s="477"/>
      <c r="Q123" s="477"/>
      <c r="R123" s="477"/>
      <c r="S123" s="477"/>
      <c r="T123" s="477"/>
      <c r="U123" s="477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80">
        <v>5.04</v>
      </c>
      <c r="E124" s="480"/>
      <c r="F124" s="480"/>
      <c r="G124" s="127"/>
      <c r="H124" s="469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77"/>
      <c r="P124" s="477"/>
      <c r="Q124" s="477"/>
      <c r="R124" s="477"/>
      <c r="S124" s="477"/>
      <c r="T124" s="477"/>
      <c r="U124" s="477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80">
        <v>5.03</v>
      </c>
      <c r="E125" s="480"/>
      <c r="F125" s="480"/>
      <c r="G125" s="127"/>
      <c r="H125" s="469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77"/>
      <c r="P125" s="477"/>
      <c r="Q125" s="477"/>
      <c r="R125" s="477"/>
      <c r="S125" s="477"/>
      <c r="T125" s="477"/>
      <c r="U125" s="477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74" t="s">
        <v>203</v>
      </c>
      <c r="D126" s="480">
        <v>5.03</v>
      </c>
      <c r="E126" s="480"/>
      <c r="F126" s="480"/>
      <c r="G126" s="127"/>
      <c r="H126" s="469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77"/>
      <c r="P126" s="477"/>
      <c r="Q126" s="477"/>
      <c r="R126" s="477"/>
      <c r="S126" s="477"/>
      <c r="T126" s="477"/>
      <c r="U126" s="477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80">
        <v>5.03</v>
      </c>
      <c r="E127" s="480"/>
      <c r="F127" s="480"/>
      <c r="G127" s="127"/>
      <c r="H127" s="469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77"/>
      <c r="P127" s="477"/>
      <c r="Q127" s="477"/>
      <c r="R127" s="477"/>
      <c r="S127" s="477"/>
      <c r="T127" s="477"/>
      <c r="U127" s="477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80">
        <v>5.03</v>
      </c>
      <c r="E128" s="480"/>
      <c r="F128" s="480"/>
      <c r="G128" s="127"/>
      <c r="H128" s="469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77"/>
      <c r="P128" s="477"/>
      <c r="Q128" s="477"/>
      <c r="R128" s="477"/>
      <c r="S128" s="477"/>
      <c r="T128" s="477"/>
      <c r="U128" s="477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74" t="s">
        <v>228</v>
      </c>
      <c r="D129" s="480">
        <v>5.03</v>
      </c>
      <c r="E129" s="480"/>
      <c r="F129" s="480"/>
      <c r="G129" s="127"/>
      <c r="H129" s="469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77"/>
      <c r="P129" s="477"/>
      <c r="Q129" s="477"/>
      <c r="R129" s="477"/>
      <c r="S129" s="477"/>
      <c r="T129" s="477"/>
      <c r="U129" s="477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74" t="s">
        <v>212</v>
      </c>
      <c r="D130" s="480">
        <v>5.03</v>
      </c>
      <c r="E130" s="480"/>
      <c r="F130" s="480"/>
      <c r="G130" s="127"/>
      <c r="H130" s="469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77"/>
      <c r="P130" s="477"/>
      <c r="Q130" s="477"/>
      <c r="R130" s="477"/>
      <c r="S130" s="477"/>
      <c r="T130" s="477"/>
      <c r="U130" s="477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74" t="s">
        <v>203</v>
      </c>
      <c r="D131" s="480">
        <v>5.03</v>
      </c>
      <c r="E131" s="480"/>
      <c r="F131" s="480"/>
      <c r="G131" s="127"/>
      <c r="H131" s="469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77"/>
      <c r="P131" s="477"/>
      <c r="Q131" s="477"/>
      <c r="R131" s="477"/>
      <c r="S131" s="477"/>
      <c r="T131" s="477"/>
      <c r="U131" s="477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74" t="s">
        <v>186</v>
      </c>
      <c r="D132" s="480">
        <v>5.03</v>
      </c>
      <c r="E132" s="480"/>
      <c r="F132" s="480"/>
      <c r="G132" s="127"/>
      <c r="H132" s="469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77"/>
      <c r="P132" s="477"/>
      <c r="Q132" s="477"/>
      <c r="R132" s="477"/>
      <c r="S132" s="477"/>
      <c r="T132" s="477"/>
      <c r="U132" s="477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74" t="s">
        <v>228</v>
      </c>
      <c r="D133" s="480">
        <v>5.03</v>
      </c>
      <c r="E133" s="480"/>
      <c r="F133" s="480"/>
      <c r="G133" s="127"/>
      <c r="H133" s="469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77"/>
      <c r="P133" s="477"/>
      <c r="Q133" s="477"/>
      <c r="R133" s="477"/>
      <c r="S133" s="477"/>
      <c r="T133" s="477"/>
      <c r="U133" s="477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74" t="s">
        <v>199</v>
      </c>
      <c r="D134" s="480">
        <v>5.03</v>
      </c>
      <c r="E134" s="480"/>
      <c r="F134" s="480"/>
      <c r="G134" s="127"/>
      <c r="H134" s="469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77"/>
      <c r="P134" s="477"/>
      <c r="Q134" s="477"/>
      <c r="R134" s="477"/>
      <c r="S134" s="477"/>
      <c r="T134" s="477"/>
      <c r="U134" s="477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80">
        <v>5.0599999999999996</v>
      </c>
      <c r="E135" s="480"/>
      <c r="F135" s="480"/>
      <c r="G135" s="127"/>
      <c r="H135" s="469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77"/>
      <c r="P135" s="477"/>
      <c r="Q135" s="477"/>
      <c r="R135" s="477"/>
      <c r="S135" s="477"/>
      <c r="T135" s="477"/>
      <c r="U135" s="477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s="305" customFormat="1" ht="20.100000000000001" customHeight="1">
      <c r="A136" s="254">
        <v>30100002</v>
      </c>
      <c r="B136" s="133" t="s">
        <v>230</v>
      </c>
      <c r="C136" s="125" t="s">
        <v>226</v>
      </c>
      <c r="D136" s="480">
        <v>5.0599999999999996</v>
      </c>
      <c r="E136" s="480"/>
      <c r="F136" s="480">
        <v>20170410</v>
      </c>
      <c r="G136" s="127">
        <f>90*8+20</f>
        <v>740</v>
      </c>
      <c r="H136" s="469">
        <f>D136*G136</f>
        <v>3744.3999999999996</v>
      </c>
      <c r="I136" s="128">
        <f>10*4</f>
        <v>40</v>
      </c>
      <c r="J136" s="128">
        <f t="array" ref="J136">IF(ISERROR(G136/I136),"",G136/I136)</f>
        <v>18.5</v>
      </c>
      <c r="K136" s="130">
        <f t="array" ref="K136">IF(ISERROR(G136/L136),"",G136/L136)</f>
        <v>32.173913043478258</v>
      </c>
      <c r="L136" s="128">
        <v>23</v>
      </c>
      <c r="M136" s="108">
        <f>IF(ISERROR(I136-K136),"",I136-K136)</f>
        <v>7.8260869565217419</v>
      </c>
      <c r="N136" s="128">
        <f>SUM(O136:U136)</f>
        <v>0</v>
      </c>
      <c r="O136" s="477"/>
      <c r="P136" s="477"/>
      <c r="Q136" s="477"/>
      <c r="R136" s="477"/>
      <c r="S136" s="477"/>
      <c r="T136" s="477"/>
      <c r="U136" s="477"/>
      <c r="V136" s="131">
        <f>SUM(X136:AA136)</f>
        <v>0</v>
      </c>
      <c r="W136" s="470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611" t="s">
        <v>231</v>
      </c>
      <c r="B137" s="612"/>
      <c r="C137" s="478" t="s">
        <v>202</v>
      </c>
      <c r="D137" s="138"/>
      <c r="E137" s="138"/>
      <c r="F137" s="138"/>
      <c r="G137" s="139">
        <f>SUM(G122:G136)</f>
        <v>740</v>
      </c>
      <c r="H137" s="140">
        <f>SUM(H122:H136)</f>
        <v>3744.3999999999996</v>
      </c>
      <c r="I137" s="140">
        <f>SUM(I122:I136)</f>
        <v>40</v>
      </c>
      <c r="J137" s="129">
        <f t="array" ref="J137">IF(ISERROR(G137/I137),"",G137/I137)</f>
        <v>18.5</v>
      </c>
      <c r="K137" s="140">
        <f>SUM(K122:K136)</f>
        <v>32.173913043478258</v>
      </c>
      <c r="L137" s="141"/>
      <c r="M137" s="144">
        <f>SUM(M122:M136)</f>
        <v>7.8260869565217419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80">
        <v>5.04</v>
      </c>
      <c r="E138" s="480"/>
      <c r="F138" s="480"/>
      <c r="G138" s="127"/>
      <c r="H138" s="469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77"/>
      <c r="P138" s="477"/>
      <c r="Q138" s="477"/>
      <c r="R138" s="477"/>
      <c r="S138" s="477"/>
      <c r="T138" s="477"/>
      <c r="U138" s="477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80">
        <v>5.04</v>
      </c>
      <c r="E139" s="480"/>
      <c r="F139" s="480"/>
      <c r="G139" s="127"/>
      <c r="H139" s="469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77"/>
      <c r="P139" s="477"/>
      <c r="Q139" s="477"/>
      <c r="R139" s="477"/>
      <c r="S139" s="477"/>
      <c r="T139" s="477"/>
      <c r="U139" s="477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80">
        <v>5.04</v>
      </c>
      <c r="E140" s="480"/>
      <c r="F140" s="480"/>
      <c r="G140" s="127"/>
      <c r="H140" s="469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77"/>
      <c r="P140" s="477"/>
      <c r="Q140" s="477"/>
      <c r="R140" s="477"/>
      <c r="S140" s="477"/>
      <c r="T140" s="477"/>
      <c r="U140" s="477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80">
        <v>5.04</v>
      </c>
      <c r="E141" s="480"/>
      <c r="F141" s="480"/>
      <c r="G141" s="127"/>
      <c r="H141" s="469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77"/>
      <c r="P141" s="477"/>
      <c r="Q141" s="477"/>
      <c r="R141" s="477"/>
      <c r="S141" s="477"/>
      <c r="T141" s="477"/>
      <c r="U141" s="477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80">
        <v>5.04</v>
      </c>
      <c r="E142" s="480"/>
      <c r="F142" s="480"/>
      <c r="G142" s="127"/>
      <c r="H142" s="469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77"/>
      <c r="P142" s="477"/>
      <c r="Q142" s="477"/>
      <c r="R142" s="477"/>
      <c r="S142" s="477"/>
      <c r="T142" s="477"/>
      <c r="U142" s="477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80">
        <v>5.04</v>
      </c>
      <c r="E143" s="480"/>
      <c r="F143" s="480"/>
      <c r="G143" s="127"/>
      <c r="H143" s="469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77"/>
      <c r="P143" s="477"/>
      <c r="Q143" s="477"/>
      <c r="R143" s="477"/>
      <c r="S143" s="477"/>
      <c r="T143" s="477"/>
      <c r="U143" s="477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80">
        <v>5.04</v>
      </c>
      <c r="E144" s="480"/>
      <c r="F144" s="480">
        <v>20170405</v>
      </c>
      <c r="G144" s="127">
        <v>97</v>
      </c>
      <c r="H144" s="469">
        <f t="shared" si="32"/>
        <v>488.88</v>
      </c>
      <c r="I144" s="128">
        <f>4.5*2</f>
        <v>9</v>
      </c>
      <c r="J144" s="128"/>
      <c r="K144" s="130">
        <f t="array" ref="K144">IF(ISERROR(G144/L144),"",G144/L144)</f>
        <v>7.1851851851851851</v>
      </c>
      <c r="L144" s="128">
        <v>13.5</v>
      </c>
      <c r="M144" s="108"/>
      <c r="N144" s="128"/>
      <c r="O144" s="477"/>
      <c r="P144" s="477"/>
      <c r="Q144" s="477"/>
      <c r="R144" s="477"/>
      <c r="S144" s="477"/>
      <c r="T144" s="477"/>
      <c r="U144" s="477"/>
      <c r="V144" s="131"/>
      <c r="W144" s="470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80">
        <v>5.04</v>
      </c>
      <c r="E145" s="480"/>
      <c r="F145" s="480"/>
      <c r="G145" s="127"/>
      <c r="H145" s="469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77"/>
      <c r="P145" s="477"/>
      <c r="Q145" s="477"/>
      <c r="R145" s="477"/>
      <c r="S145" s="477"/>
      <c r="T145" s="477"/>
      <c r="U145" s="477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80">
        <v>5.04</v>
      </c>
      <c r="E146" s="480"/>
      <c r="F146" s="480"/>
      <c r="G146" s="127"/>
      <c r="H146" s="469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77"/>
      <c r="P146" s="477"/>
      <c r="Q146" s="477"/>
      <c r="R146" s="477"/>
      <c r="S146" s="477"/>
      <c r="T146" s="477"/>
      <c r="U146" s="477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80">
        <v>5.04</v>
      </c>
      <c r="E147" s="480"/>
      <c r="F147" s="480"/>
      <c r="G147" s="127"/>
      <c r="H147" s="469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77"/>
      <c r="P147" s="477"/>
      <c r="Q147" s="477"/>
      <c r="R147" s="477"/>
      <c r="S147" s="477"/>
      <c r="T147" s="477"/>
      <c r="U147" s="477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11" t="s">
        <v>234</v>
      </c>
      <c r="B148" s="612"/>
      <c r="C148" s="478" t="s">
        <v>202</v>
      </c>
      <c r="D148" s="138"/>
      <c r="E148" s="138"/>
      <c r="F148" s="138"/>
      <c r="G148" s="139">
        <f>SUM(G138:G147)</f>
        <v>97</v>
      </c>
      <c r="H148" s="140">
        <f>SUM(H138:H147)</f>
        <v>488.88</v>
      </c>
      <c r="I148" s="140">
        <f>SUM(I138:I147)</f>
        <v>9</v>
      </c>
      <c r="J148" s="129">
        <f t="array" ref="J148">IF(ISERROR(G148/I148),"",G148/I148)</f>
        <v>10.777777777777779</v>
      </c>
      <c r="K148" s="140">
        <f>SUM(K138:K147)</f>
        <v>7.1851851851851851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75"/>
      <c r="D149" s="480">
        <v>3.65</v>
      </c>
      <c r="E149" s="480"/>
      <c r="F149" s="481"/>
      <c r="G149" s="127"/>
      <c r="H149" s="469">
        <f t="shared" ref="H149:H162" si="40">D149*G149</f>
        <v>0</v>
      </c>
      <c r="I149" s="128"/>
      <c r="J149" s="129" t="str">
        <f t="array" ref="J149">IF(ISERROR(G149/I149),"",G149/I149)</f>
        <v/>
      </c>
      <c r="K149" s="469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77"/>
      <c r="P149" s="477"/>
      <c r="Q149" s="477"/>
      <c r="R149" s="477"/>
      <c r="S149" s="477"/>
      <c r="T149" s="477"/>
      <c r="U149" s="477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75"/>
      <c r="D150" s="480">
        <v>6.58</v>
      </c>
      <c r="E150" s="480"/>
      <c r="F150" s="480"/>
      <c r="G150" s="127"/>
      <c r="H150" s="469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77"/>
      <c r="P150" s="477"/>
      <c r="Q150" s="477"/>
      <c r="R150" s="477"/>
      <c r="S150" s="477"/>
      <c r="T150" s="477"/>
      <c r="U150" s="477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475"/>
      <c r="D151" s="480">
        <v>7.8</v>
      </c>
      <c r="E151" s="480"/>
      <c r="F151" s="480">
        <v>20170402</v>
      </c>
      <c r="G151" s="127">
        <f>28+14</f>
        <v>42</v>
      </c>
      <c r="H151" s="469">
        <f t="shared" si="40"/>
        <v>327.59999999999997</v>
      </c>
      <c r="I151" s="128">
        <v>10</v>
      </c>
      <c r="J151" s="128">
        <f t="array" ref="J151">IF(ISERROR(G151/I151),"",G151/I151)</f>
        <v>4.2</v>
      </c>
      <c r="K151" s="130">
        <f t="array" ref="K151">IF(ISERROR(G151/L151),"",G151/L151)</f>
        <v>9.1304347826086971</v>
      </c>
      <c r="L151" s="128">
        <v>4.5999999999999996</v>
      </c>
      <c r="M151" s="108">
        <f>IF(ISERROR(I151-K151),"",I151-K151)</f>
        <v>0.86956521739130288</v>
      </c>
      <c r="N151" s="128">
        <f>SUM(O151:U151)</f>
        <v>0</v>
      </c>
      <c r="O151" s="477"/>
      <c r="P151" s="477"/>
      <c r="Q151" s="477"/>
      <c r="R151" s="477"/>
      <c r="S151" s="477"/>
      <c r="T151" s="477"/>
      <c r="U151" s="477"/>
      <c r="V151" s="131">
        <f>SUM(X151:AA151)</f>
        <v>0</v>
      </c>
      <c r="W151" s="470">
        <f t="shared" si="39"/>
        <v>0</v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75"/>
      <c r="D152" s="480">
        <v>4.4000000000000004</v>
      </c>
      <c r="E152" s="480"/>
      <c r="F152" s="480">
        <v>20170402</v>
      </c>
      <c r="G152" s="127">
        <v>36</v>
      </c>
      <c r="H152" s="469">
        <f t="shared" si="40"/>
        <v>158.4</v>
      </c>
      <c r="I152" s="128">
        <v>7</v>
      </c>
      <c r="J152" s="128">
        <f t="array" ref="J152">IF(ISERROR(G152/I152),"",G152/I152)</f>
        <v>5.1428571428571432</v>
      </c>
      <c r="K152" s="130">
        <f t="array" ref="K152">IF(ISERROR(G152/L152),"",G152/L152)</f>
        <v>6.2068965517241379</v>
      </c>
      <c r="L152" s="128">
        <v>5.8</v>
      </c>
      <c r="M152" s="108">
        <f>IF(ISERROR(I152-K152),"",I152-K152)</f>
        <v>0.7931034482758621</v>
      </c>
      <c r="N152" s="128">
        <f>SUM(O152:U152)</f>
        <v>0</v>
      </c>
      <c r="O152" s="477"/>
      <c r="P152" s="477"/>
      <c r="Q152" s="477"/>
      <c r="R152" s="477"/>
      <c r="S152" s="477"/>
      <c r="T152" s="477"/>
      <c r="U152" s="477"/>
      <c r="V152" s="131">
        <f>SUM(X152:AA152)</f>
        <v>0</v>
      </c>
      <c r="W152" s="470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80"/>
      <c r="E153" s="480"/>
      <c r="F153" s="480"/>
      <c r="G153" s="127"/>
      <c r="H153" s="469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77"/>
      <c r="P153" s="477"/>
      <c r="Q153" s="477"/>
      <c r="R153" s="477"/>
      <c r="S153" s="477"/>
      <c r="T153" s="477"/>
      <c r="U153" s="477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75" t="s">
        <v>239</v>
      </c>
      <c r="C154" s="475" t="s">
        <v>179</v>
      </c>
      <c r="D154" s="480">
        <v>6.04</v>
      </c>
      <c r="E154" s="480"/>
      <c r="F154" s="480"/>
      <c r="G154" s="127"/>
      <c r="H154" s="469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77"/>
      <c r="P154" s="477"/>
      <c r="Q154" s="477"/>
      <c r="R154" s="477"/>
      <c r="S154" s="477"/>
      <c r="T154" s="477"/>
      <c r="U154" s="477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75" t="s">
        <v>239</v>
      </c>
      <c r="C155" s="475" t="s">
        <v>186</v>
      </c>
      <c r="D155" s="480">
        <v>6.04</v>
      </c>
      <c r="E155" s="480"/>
      <c r="F155" s="480"/>
      <c r="G155" s="127"/>
      <c r="H155" s="469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77"/>
      <c r="P155" s="477"/>
      <c r="Q155" s="477"/>
      <c r="R155" s="477"/>
      <c r="S155" s="477"/>
      <c r="T155" s="477"/>
      <c r="U155" s="477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75" t="s">
        <v>440</v>
      </c>
      <c r="C156" s="475" t="s">
        <v>179</v>
      </c>
      <c r="D156" s="480">
        <v>6</v>
      </c>
      <c r="E156" s="480"/>
      <c r="F156" s="480"/>
      <c r="G156" s="127"/>
      <c r="H156" s="469">
        <f t="shared" si="40"/>
        <v>0</v>
      </c>
      <c r="I156" s="128"/>
      <c r="J156" s="129"/>
      <c r="K156" s="130"/>
      <c r="L156" s="128"/>
      <c r="M156" s="108"/>
      <c r="N156" s="129"/>
      <c r="O156" s="477"/>
      <c r="P156" s="477"/>
      <c r="Q156" s="477"/>
      <c r="R156" s="477"/>
      <c r="S156" s="477"/>
      <c r="T156" s="477"/>
      <c r="U156" s="477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75" t="s">
        <v>440</v>
      </c>
      <c r="C157" s="475" t="s">
        <v>60</v>
      </c>
      <c r="D157" s="480">
        <v>6</v>
      </c>
      <c r="E157" s="480"/>
      <c r="F157" s="480"/>
      <c r="G157" s="127"/>
      <c r="H157" s="469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77"/>
      <c r="P157" s="477"/>
      <c r="Q157" s="477"/>
      <c r="R157" s="477"/>
      <c r="S157" s="477"/>
      <c r="T157" s="477"/>
      <c r="U157" s="477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68" t="s">
        <v>240</v>
      </c>
      <c r="C158" s="125"/>
      <c r="D158" s="480">
        <v>7.3</v>
      </c>
      <c r="E158" s="480"/>
      <c r="F158" s="480"/>
      <c r="G158" s="127"/>
      <c r="H158" s="469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77"/>
      <c r="P158" s="477"/>
      <c r="Q158" s="477"/>
      <c r="R158" s="477"/>
      <c r="S158" s="477"/>
      <c r="T158" s="477"/>
      <c r="U158" s="477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54*13+21</f>
        <v>723</v>
      </c>
      <c r="H159" s="378">
        <f t="shared" si="40"/>
        <v>6767.28</v>
      </c>
      <c r="I159" s="379">
        <f>13*10</f>
        <v>130</v>
      </c>
      <c r="J159" s="379">
        <f t="array" ref="J159">IF(ISERROR(G159/I159),"",G159/I159)</f>
        <v>5.5615384615384613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68" t="s">
        <v>242</v>
      </c>
      <c r="C160" s="125"/>
      <c r="D160" s="480">
        <v>4.5</v>
      </c>
      <c r="E160" s="480"/>
      <c r="F160" s="480"/>
      <c r="G160" s="127"/>
      <c r="H160" s="469">
        <f t="shared" si="40"/>
        <v>0</v>
      </c>
      <c r="I160" s="128"/>
      <c r="J160" s="129"/>
      <c r="K160" s="130"/>
      <c r="L160" s="128"/>
      <c r="M160" s="108"/>
      <c r="N160" s="129"/>
      <c r="O160" s="477"/>
      <c r="P160" s="477"/>
      <c r="Q160" s="477"/>
      <c r="R160" s="477"/>
      <c r="S160" s="477"/>
      <c r="T160" s="477"/>
      <c r="U160" s="477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68" t="s">
        <v>243</v>
      </c>
      <c r="C161" s="125"/>
      <c r="D161" s="480">
        <v>4.5</v>
      </c>
      <c r="E161" s="480"/>
      <c r="F161" s="480"/>
      <c r="G161" s="127"/>
      <c r="H161" s="469">
        <f t="shared" si="40"/>
        <v>0</v>
      </c>
      <c r="I161" s="128"/>
      <c r="J161" s="129"/>
      <c r="K161" s="130"/>
      <c r="L161" s="128"/>
      <c r="M161" s="108"/>
      <c r="N161" s="129"/>
      <c r="O161" s="477"/>
      <c r="P161" s="477"/>
      <c r="Q161" s="477"/>
      <c r="R161" s="477"/>
      <c r="S161" s="477"/>
      <c r="T161" s="477"/>
      <c r="U161" s="477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80">
        <v>5.03</v>
      </c>
      <c r="E162" s="480"/>
      <c r="F162" s="480"/>
      <c r="G162" s="127"/>
      <c r="H162" s="469">
        <f t="shared" si="40"/>
        <v>0</v>
      </c>
      <c r="I162" s="128"/>
      <c r="J162" s="129"/>
      <c r="K162" s="130"/>
      <c r="L162" s="128"/>
      <c r="M162" s="108"/>
      <c r="N162" s="129"/>
      <c r="O162" s="477"/>
      <c r="P162" s="477"/>
      <c r="Q162" s="477"/>
      <c r="R162" s="477"/>
      <c r="S162" s="477"/>
      <c r="T162" s="477"/>
      <c r="U162" s="477"/>
      <c r="V162" s="131"/>
      <c r="W162" s="132"/>
      <c r="X162" s="131"/>
      <c r="Y162" s="131"/>
      <c r="Z162" s="131"/>
      <c r="AA162" s="131"/>
    </row>
    <row r="163" spans="1:27" ht="20.100000000000001" customHeight="1">
      <c r="A163" s="611" t="s">
        <v>244</v>
      </c>
      <c r="B163" s="612"/>
      <c r="C163" s="478" t="s">
        <v>202</v>
      </c>
      <c r="D163" s="138"/>
      <c r="E163" s="138"/>
      <c r="F163" s="138"/>
      <c r="G163" s="139">
        <f>SUM(G149:G161)</f>
        <v>801</v>
      </c>
      <c r="H163" s="140">
        <f>SUM(H149:H159)</f>
        <v>7253.28</v>
      </c>
      <c r="I163" s="140">
        <f>SUM(I149:I161)</f>
        <v>147</v>
      </c>
      <c r="J163" s="129">
        <f t="array" ref="J163">IF(ISERROR(G163/I163),"",G163/I163)</f>
        <v>5.4489795918367347</v>
      </c>
      <c r="K163" s="140">
        <f>SUM(K149:K159)</f>
        <v>15.337331334332834</v>
      </c>
      <c r="L163" s="141"/>
      <c r="M163" s="144">
        <f t="shared" ref="M163:V163" si="41">SUM(M149:M159)</f>
        <v>1.662668665667165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13" t="s">
        <v>246</v>
      </c>
      <c r="B164" s="614"/>
      <c r="C164" s="614"/>
      <c r="D164" s="614"/>
      <c r="E164" s="614"/>
      <c r="F164" s="615"/>
      <c r="G164" s="147">
        <f>SUM(G28,G86,G121,G137,G148,G163)</f>
        <v>5342</v>
      </c>
      <c r="H164" s="147">
        <f>SUM(H28,H86,H121,H137,H148,H163)</f>
        <v>30143.040000000005</v>
      </c>
      <c r="I164" s="147">
        <f>SUM(I28,I86,I121,I137,I148,I163)</f>
        <v>349</v>
      </c>
      <c r="J164" s="148">
        <f t="array" ref="J164">IF(ISERROR(G164/I164),"",G164/I164)</f>
        <v>15.306590257879655</v>
      </c>
      <c r="K164" s="147">
        <f>SUM(K28,K86,K121,K137,K148,K163)</f>
        <v>286.85284900973829</v>
      </c>
      <c r="L164" s="148">
        <f>IF(ISERROR(G164/K164),"",G164/K164)</f>
        <v>18.622788717077185</v>
      </c>
      <c r="M164" s="147">
        <f t="shared" ref="M164:AA164" si="42">SUM(M28,M86,M121,M137,M148,M163)</f>
        <v>-69.667663824553117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6" t="s">
        <v>471</v>
      </c>
      <c r="B165" s="471" t="s">
        <v>247</v>
      </c>
      <c r="C165" s="599" t="s">
        <v>248</v>
      </c>
      <c r="D165" s="600"/>
      <c r="E165" s="670" t="s">
        <v>249</v>
      </c>
      <c r="F165" s="670"/>
      <c r="G165" s="577" t="s">
        <v>250</v>
      </c>
      <c r="H165" s="577"/>
      <c r="I165" s="607" t="s">
        <v>251</v>
      </c>
      <c r="J165" s="607"/>
      <c r="K165" s="607" t="s">
        <v>252</v>
      </c>
      <c r="L165" s="607"/>
      <c r="M165" s="607" t="s">
        <v>253</v>
      </c>
      <c r="N165" s="607"/>
      <c r="O165" s="607" t="s">
        <v>254</v>
      </c>
      <c r="P165" s="577" t="s">
        <v>255</v>
      </c>
      <c r="Q165" s="577"/>
      <c r="R165" s="577" t="s">
        <v>252</v>
      </c>
      <c r="S165" s="577"/>
      <c r="T165" s="577" t="s">
        <v>256</v>
      </c>
      <c r="U165" s="577"/>
      <c r="V165" s="577" t="s">
        <v>257</v>
      </c>
      <c r="W165" s="577"/>
      <c r="X165" s="577" t="s">
        <v>252</v>
      </c>
      <c r="Y165" s="577"/>
      <c r="Z165" s="577" t="s">
        <v>256</v>
      </c>
      <c r="AA165" s="577"/>
    </row>
    <row r="166" spans="1:27" ht="20.100000000000001" customHeight="1">
      <c r="A166" s="617"/>
      <c r="B166" s="471" t="s">
        <v>258</v>
      </c>
      <c r="C166" s="599">
        <v>1</v>
      </c>
      <c r="D166" s="600"/>
      <c r="E166" s="670">
        <f>C166*11</f>
        <v>11</v>
      </c>
      <c r="F166" s="670"/>
      <c r="G166" s="577">
        <v>1</v>
      </c>
      <c r="H166" s="577"/>
      <c r="I166" s="610">
        <f>G166*11</f>
        <v>11</v>
      </c>
      <c r="J166" s="610"/>
      <c r="K166" s="610">
        <f>E166-I166</f>
        <v>0</v>
      </c>
      <c r="L166" s="610"/>
      <c r="M166" s="608">
        <f>IF(ISERROR(K166/E166),"",K166/E166)</f>
        <v>0</v>
      </c>
      <c r="N166" s="608"/>
      <c r="O166" s="607"/>
      <c r="P166" s="577" t="s">
        <v>201</v>
      </c>
      <c r="Q166" s="577"/>
      <c r="R166" s="606">
        <f>SUM(O28:U28)</f>
        <v>0</v>
      </c>
      <c r="S166" s="606"/>
      <c r="T166" s="601" t="str">
        <f t="array" ref="T166">IF(ISERROR(R166/R173),"",R166/R173)</f>
        <v/>
      </c>
      <c r="U166" s="601"/>
      <c r="V166" s="577" t="s">
        <v>259</v>
      </c>
      <c r="W166" s="577"/>
      <c r="X166" s="604">
        <f>SUM(P27,P85,P120,P136,P147,P161)</f>
        <v>0</v>
      </c>
      <c r="Y166" s="604"/>
      <c r="Z166" s="601" t="str">
        <f t="array" ref="Z166">IF(ISERROR(X166/X173),"",X166/X173)</f>
        <v/>
      </c>
      <c r="AA166" s="601"/>
    </row>
    <row r="167" spans="1:27" ht="20.100000000000001" customHeight="1">
      <c r="A167" s="617"/>
      <c r="B167" s="471" t="s">
        <v>260</v>
      </c>
      <c r="C167" s="599">
        <v>1</v>
      </c>
      <c r="D167" s="600"/>
      <c r="E167" s="670">
        <f>C167*11</f>
        <v>11</v>
      </c>
      <c r="F167" s="670"/>
      <c r="G167" s="577">
        <v>1</v>
      </c>
      <c r="H167" s="577"/>
      <c r="I167" s="610">
        <f>G167*11</f>
        <v>11</v>
      </c>
      <c r="J167" s="610"/>
      <c r="K167" s="610">
        <f>E167-I167</f>
        <v>0</v>
      </c>
      <c r="L167" s="610"/>
      <c r="M167" s="608">
        <f>IF(ISERROR(K167/E167),"",K167/E167)</f>
        <v>0</v>
      </c>
      <c r="N167" s="608"/>
      <c r="O167" s="607"/>
      <c r="P167" s="577" t="s">
        <v>216</v>
      </c>
      <c r="Q167" s="577"/>
      <c r="R167" s="606">
        <f>SUM(O86:U86)</f>
        <v>0</v>
      </c>
      <c r="S167" s="606"/>
      <c r="T167" s="601" t="str">
        <f>IF(ISERROR(R167/R173),"",R167/R173)</f>
        <v/>
      </c>
      <c r="U167" s="601"/>
      <c r="V167" s="577" t="s">
        <v>261</v>
      </c>
      <c r="W167" s="577"/>
      <c r="X167" s="604">
        <f>SUM(P28,P86,P121,P137,P148,P163)</f>
        <v>0</v>
      </c>
      <c r="Y167" s="604"/>
      <c r="Z167" s="601" t="str">
        <f>IF(ISERROR(X167/X173),"",X167/X173)</f>
        <v/>
      </c>
      <c r="AA167" s="601"/>
    </row>
    <row r="168" spans="1:27" ht="20.100000000000001" customHeight="1">
      <c r="A168" s="617"/>
      <c r="B168" s="471" t="s">
        <v>262</v>
      </c>
      <c r="C168" s="599">
        <v>1</v>
      </c>
      <c r="D168" s="600"/>
      <c r="E168" s="670">
        <f>C168*8</f>
        <v>8</v>
      </c>
      <c r="F168" s="670"/>
      <c r="G168" s="577">
        <v>1</v>
      </c>
      <c r="H168" s="577"/>
      <c r="I168" s="610">
        <f>G168*8</f>
        <v>8</v>
      </c>
      <c r="J168" s="610"/>
      <c r="K168" s="610">
        <f>E168-I168</f>
        <v>0</v>
      </c>
      <c r="L168" s="610"/>
      <c r="M168" s="608">
        <f>IF(ISERROR(K168/E168),"",K168/E168)</f>
        <v>0</v>
      </c>
      <c r="N168" s="608"/>
      <c r="O168" s="607"/>
      <c r="P168" s="577" t="s">
        <v>224</v>
      </c>
      <c r="Q168" s="577"/>
      <c r="R168" s="606">
        <f>SUM(O121:U121)</f>
        <v>0</v>
      </c>
      <c r="S168" s="606"/>
      <c r="T168" s="601" t="str">
        <f>IF(ISERROR(R168/R173),"",R168/R173)</f>
        <v/>
      </c>
      <c r="U168" s="601"/>
      <c r="V168" s="577" t="s">
        <v>263</v>
      </c>
      <c r="W168" s="577"/>
      <c r="X168" s="604">
        <f>SUM(P29,P87,P122,P138,P149,P164)</f>
        <v>0</v>
      </c>
      <c r="Y168" s="604"/>
      <c r="Z168" s="601" t="str">
        <f>IF(ISERROR(X168/X173),"",X168/X173)</f>
        <v/>
      </c>
      <c r="AA168" s="601"/>
    </row>
    <row r="169" spans="1:27" ht="20.100000000000001" customHeight="1">
      <c r="A169" s="617"/>
      <c r="B169" s="471" t="s">
        <v>264</v>
      </c>
      <c r="C169" s="599">
        <v>1</v>
      </c>
      <c r="D169" s="600"/>
      <c r="E169" s="670">
        <f>C169*11</f>
        <v>11</v>
      </c>
      <c r="F169" s="670"/>
      <c r="G169" s="577">
        <v>1</v>
      </c>
      <c r="H169" s="577"/>
      <c r="I169" s="610">
        <f>G169*11</f>
        <v>11</v>
      </c>
      <c r="J169" s="610"/>
      <c r="K169" s="610">
        <f>E169-I169</f>
        <v>0</v>
      </c>
      <c r="L169" s="610"/>
      <c r="M169" s="608">
        <f>IF(ISERROR(K169/E169),"",K169/E169)</f>
        <v>0</v>
      </c>
      <c r="N169" s="608"/>
      <c r="O169" s="607"/>
      <c r="P169" s="577" t="s">
        <v>231</v>
      </c>
      <c r="Q169" s="577"/>
      <c r="R169" s="606">
        <f>SUM(O137:U137)</f>
        <v>0</v>
      </c>
      <c r="S169" s="606"/>
      <c r="T169" s="601" t="str">
        <f>IF(ISERROR(R169/R173),"",R169/R173)</f>
        <v/>
      </c>
      <c r="U169" s="601"/>
      <c r="V169" s="577" t="s">
        <v>265</v>
      </c>
      <c r="W169" s="577"/>
      <c r="X169" s="604">
        <f>SUM(P31,P88,P123,P139,P150,P165)</f>
        <v>0</v>
      </c>
      <c r="Y169" s="604"/>
      <c r="Z169" s="601" t="str">
        <f>IF(ISERROR(X169/X173),"",X169/X173)</f>
        <v/>
      </c>
      <c r="AA169" s="601"/>
    </row>
    <row r="170" spans="1:27" ht="20.100000000000001" customHeight="1">
      <c r="A170" s="618"/>
      <c r="B170" s="471" t="s">
        <v>266</v>
      </c>
      <c r="C170" s="609">
        <f>SUM(C166:D169)</f>
        <v>4</v>
      </c>
      <c r="D170" s="583"/>
      <c r="E170" s="670">
        <f>SUM(E166:F169)</f>
        <v>41</v>
      </c>
      <c r="F170" s="670"/>
      <c r="G170" s="577">
        <f>SUM(G166:H169)</f>
        <v>4</v>
      </c>
      <c r="H170" s="577"/>
      <c r="I170" s="610">
        <f>SUM(I166:J169)</f>
        <v>41</v>
      </c>
      <c r="J170" s="610"/>
      <c r="K170" s="610">
        <f>SUM(K166:L169)</f>
        <v>0</v>
      </c>
      <c r="L170" s="610"/>
      <c r="M170" s="608">
        <f>IF(ISERROR(K170/E170),"",K170/E170)</f>
        <v>0</v>
      </c>
      <c r="N170" s="608"/>
      <c r="O170" s="607"/>
      <c r="P170" s="577" t="s">
        <v>234</v>
      </c>
      <c r="Q170" s="577"/>
      <c r="R170" s="606">
        <f>SUM(O148:U148)</f>
        <v>0</v>
      </c>
      <c r="S170" s="606"/>
      <c r="T170" s="601" t="str">
        <f>IF(ISERROR(R170/R173),"",R170/R173)</f>
        <v/>
      </c>
      <c r="U170" s="601"/>
      <c r="V170" s="577" t="s">
        <v>267</v>
      </c>
      <c r="W170" s="577"/>
      <c r="X170" s="604">
        <f>SUM(P32,P89,P124,P140,P151,P166)</f>
        <v>0</v>
      </c>
      <c r="Y170" s="604"/>
      <c r="Z170" s="601" t="str">
        <f>IF(ISERROR(X170/X173),"",X170/X173)</f>
        <v/>
      </c>
      <c r="AA170" s="601"/>
    </row>
    <row r="171" spans="1:27" ht="20.100000000000001" customHeight="1">
      <c r="A171" s="261" t="s">
        <v>472</v>
      </c>
      <c r="B171" s="471">
        <f>G164</f>
        <v>5342</v>
      </c>
      <c r="C171" s="587" t="s">
        <v>269</v>
      </c>
      <c r="D171" s="586"/>
      <c r="E171" s="669">
        <f>H164</f>
        <v>30143.040000000005</v>
      </c>
      <c r="F171" s="669"/>
      <c r="G171" s="577" t="s">
        <v>270</v>
      </c>
      <c r="H171" s="577"/>
      <c r="I171" s="605">
        <f>L164</f>
        <v>18.622788717077185</v>
      </c>
      <c r="J171" s="605"/>
      <c r="K171" s="607" t="s">
        <v>271</v>
      </c>
      <c r="L171" s="607"/>
      <c r="M171" s="605">
        <f>J164</f>
        <v>15.306590257879655</v>
      </c>
      <c r="N171" s="605"/>
      <c r="O171" s="607"/>
      <c r="P171" s="577" t="s">
        <v>244</v>
      </c>
      <c r="Q171" s="577"/>
      <c r="R171" s="606">
        <f>SUM(O163:U163)</f>
        <v>0</v>
      </c>
      <c r="S171" s="606"/>
      <c r="T171" s="601" t="str">
        <f>IF(ISERROR(R171/R173),"",R171/R173)</f>
        <v/>
      </c>
      <c r="U171" s="601"/>
      <c r="V171" s="577" t="s">
        <v>272</v>
      </c>
      <c r="W171" s="577"/>
      <c r="X171" s="604">
        <f>SUM(P33,P90,P125,P141,P152,P167)</f>
        <v>0</v>
      </c>
      <c r="Y171" s="604"/>
      <c r="Z171" s="601" t="str">
        <f>IF(ISERROR(X171/X173),"",X171/X173)</f>
        <v/>
      </c>
      <c r="AA171" s="601"/>
    </row>
    <row r="172" spans="1:27" ht="20.100000000000001" customHeight="1">
      <c r="A172" s="262" t="s">
        <v>473</v>
      </c>
      <c r="B172" s="471">
        <f>I164+C170</f>
        <v>353</v>
      </c>
      <c r="C172" s="584" t="s">
        <v>251</v>
      </c>
      <c r="D172" s="585"/>
      <c r="E172" s="669">
        <f>K164+I170</f>
        <v>327.85284900973829</v>
      </c>
      <c r="F172" s="669"/>
      <c r="G172" s="577" t="s">
        <v>274</v>
      </c>
      <c r="H172" s="577"/>
      <c r="I172" s="605">
        <f>B172-E172</f>
        <v>25.147150990261707</v>
      </c>
      <c r="J172" s="605"/>
      <c r="K172" s="607" t="s">
        <v>275</v>
      </c>
      <c r="L172" s="607"/>
      <c r="M172" s="608">
        <f>IF(ISERROR(I172/E172),"",I172/E172)</f>
        <v>7.6702554411887253E-2</v>
      </c>
      <c r="N172" s="608"/>
      <c r="O172" s="607"/>
      <c r="P172" s="577" t="s">
        <v>245</v>
      </c>
      <c r="Q172" s="577"/>
      <c r="R172" s="606"/>
      <c r="S172" s="606"/>
      <c r="T172" s="601" t="str">
        <f>IF(ISERROR(R172/R173),"",R172/R173)</f>
        <v/>
      </c>
      <c r="U172" s="601"/>
      <c r="V172" s="577" t="s">
        <v>264</v>
      </c>
      <c r="W172" s="577"/>
      <c r="X172" s="604"/>
      <c r="Y172" s="604"/>
      <c r="Z172" s="601" t="str">
        <f>IF(ISERROR(X172/X173),"",X172/X173)</f>
        <v/>
      </c>
      <c r="AA172" s="601"/>
    </row>
    <row r="173" spans="1:27" ht="20.100000000000001" customHeight="1">
      <c r="A173" s="262" t="s">
        <v>474</v>
      </c>
      <c r="B173" s="471">
        <f>N164</f>
        <v>0</v>
      </c>
      <c r="C173" s="584" t="s">
        <v>277</v>
      </c>
      <c r="D173" s="585"/>
      <c r="E173" s="669">
        <f>IF(ISERROR(B173/B172),"",B173/B172)</f>
        <v>0</v>
      </c>
      <c r="F173" s="669"/>
      <c r="G173" s="577" t="s">
        <v>278</v>
      </c>
      <c r="H173" s="577"/>
      <c r="I173" s="607">
        <f>V164</f>
        <v>0</v>
      </c>
      <c r="J173" s="607"/>
      <c r="K173" s="607" t="s">
        <v>279</v>
      </c>
      <c r="L173" s="607"/>
      <c r="M173" s="608">
        <f t="array" ref="M173">IF(ISERROR(I173/B171),"",I173/B171)</f>
        <v>0</v>
      </c>
      <c r="N173" s="608"/>
      <c r="O173" s="607"/>
      <c r="P173" s="577" t="s">
        <v>266</v>
      </c>
      <c r="Q173" s="577"/>
      <c r="R173" s="606">
        <f>SUM(R166:S172)</f>
        <v>0</v>
      </c>
      <c r="S173" s="606"/>
      <c r="T173" s="601"/>
      <c r="U173" s="601"/>
      <c r="V173" s="577" t="s">
        <v>266</v>
      </c>
      <c r="W173" s="577"/>
      <c r="X173" s="604">
        <f>SUM(X166:Y172)</f>
        <v>0</v>
      </c>
      <c r="Y173" s="604"/>
      <c r="Z173" s="601"/>
      <c r="AA173" s="60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27" t="s">
        <v>475</v>
      </c>
      <c r="B175" s="630" t="s">
        <v>280</v>
      </c>
      <c r="C175" s="630" t="s">
        <v>281</v>
      </c>
      <c r="D175" s="630" t="s">
        <v>282</v>
      </c>
      <c r="E175" s="624" t="s">
        <v>283</v>
      </c>
      <c r="F175" s="624" t="s">
        <v>284</v>
      </c>
      <c r="G175" s="607" t="s">
        <v>285</v>
      </c>
      <c r="H175" s="607"/>
      <c r="I175" s="630" t="s">
        <v>286</v>
      </c>
      <c r="J175" s="636" t="s">
        <v>271</v>
      </c>
      <c r="K175" s="639" t="s">
        <v>287</v>
      </c>
      <c r="L175" s="630" t="s">
        <v>270</v>
      </c>
      <c r="M175" s="620" t="s">
        <v>288</v>
      </c>
      <c r="N175" s="622" t="s">
        <v>252</v>
      </c>
      <c r="O175" s="607" t="s">
        <v>289</v>
      </c>
      <c r="P175" s="607"/>
      <c r="Q175" s="607"/>
      <c r="R175" s="607"/>
      <c r="S175" s="607"/>
      <c r="T175" s="607"/>
      <c r="U175" s="607"/>
      <c r="V175" s="607" t="s">
        <v>290</v>
      </c>
      <c r="W175" s="622" t="s">
        <v>291</v>
      </c>
      <c r="X175" s="607" t="s">
        <v>292</v>
      </c>
      <c r="Y175" s="607"/>
      <c r="Z175" s="607"/>
      <c r="AA175" s="607"/>
    </row>
    <row r="176" spans="1:27" ht="21.95" hidden="1" customHeight="1">
      <c r="A176" s="628"/>
      <c r="B176" s="631"/>
      <c r="C176" s="631"/>
      <c r="D176" s="631"/>
      <c r="E176" s="625"/>
      <c r="F176" s="625"/>
      <c r="G176" s="607"/>
      <c r="H176" s="607"/>
      <c r="I176" s="631"/>
      <c r="J176" s="637"/>
      <c r="K176" s="640"/>
      <c r="L176" s="631"/>
      <c r="M176" s="621"/>
      <c r="N176" s="622"/>
      <c r="O176" s="607" t="s">
        <v>259</v>
      </c>
      <c r="P176" s="607" t="s">
        <v>261</v>
      </c>
      <c r="Q176" s="607" t="s">
        <v>263</v>
      </c>
      <c r="R176" s="623" t="s">
        <v>265</v>
      </c>
      <c r="S176" s="577" t="s">
        <v>267</v>
      </c>
      <c r="T176" s="607" t="s">
        <v>272</v>
      </c>
      <c r="U176" s="607" t="s">
        <v>264</v>
      </c>
      <c r="V176" s="607"/>
      <c r="W176" s="622"/>
      <c r="X176" s="607" t="s">
        <v>293</v>
      </c>
      <c r="Y176" s="607" t="s">
        <v>294</v>
      </c>
      <c r="Z176" s="607" t="s">
        <v>295</v>
      </c>
      <c r="AA176" s="607" t="s">
        <v>264</v>
      </c>
    </row>
    <row r="177" spans="1:27" ht="21.95" hidden="1" customHeight="1">
      <c r="A177" s="629"/>
      <c r="B177" s="632"/>
      <c r="C177" s="632"/>
      <c r="D177" s="632"/>
      <c r="E177" s="626"/>
      <c r="F177" s="626"/>
      <c r="G177" s="302" t="s">
        <v>296</v>
      </c>
      <c r="H177" s="475" t="s">
        <v>297</v>
      </c>
      <c r="I177" s="632"/>
      <c r="J177" s="638"/>
      <c r="K177" s="641"/>
      <c r="L177" s="632"/>
      <c r="M177" s="621"/>
      <c r="N177" s="622"/>
      <c r="O177" s="607"/>
      <c r="P177" s="607"/>
      <c r="Q177" s="607"/>
      <c r="R177" s="623"/>
      <c r="S177" s="577"/>
      <c r="T177" s="607"/>
      <c r="U177" s="607"/>
      <c r="V177" s="607"/>
      <c r="W177" s="622"/>
      <c r="X177" s="607"/>
      <c r="Y177" s="607"/>
      <c r="Z177" s="607"/>
      <c r="AA177" s="607"/>
    </row>
    <row r="178" spans="1:27" ht="20.100000000000001" hidden="1" customHeight="1">
      <c r="A178" s="253">
        <v>30100030</v>
      </c>
      <c r="B178" s="468" t="s">
        <v>178</v>
      </c>
      <c r="C178" s="125" t="s">
        <v>179</v>
      </c>
      <c r="D178" s="480">
        <v>5.03</v>
      </c>
      <c r="E178" s="480"/>
      <c r="F178" s="480"/>
      <c r="G178" s="146"/>
      <c r="H178" s="469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77"/>
      <c r="P178" s="477"/>
      <c r="Q178" s="477"/>
      <c r="R178" s="477"/>
      <c r="S178" s="477"/>
      <c r="T178" s="477"/>
      <c r="U178" s="477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80">
        <v>5.03</v>
      </c>
      <c r="E179" s="480"/>
      <c r="F179" s="480"/>
      <c r="G179" s="127"/>
      <c r="H179" s="469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77"/>
      <c r="P179" s="477"/>
      <c r="Q179" s="477"/>
      <c r="R179" s="477"/>
      <c r="S179" s="477"/>
      <c r="T179" s="477"/>
      <c r="U179" s="477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80">
        <v>5.03</v>
      </c>
      <c r="E180" s="480"/>
      <c r="F180" s="480"/>
      <c r="G180" s="127"/>
      <c r="H180" s="469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77"/>
      <c r="P180" s="477"/>
      <c r="Q180" s="477"/>
      <c r="R180" s="477"/>
      <c r="S180" s="477"/>
      <c r="T180" s="477"/>
      <c r="U180" s="477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80">
        <v>5.03</v>
      </c>
      <c r="E181" s="480"/>
      <c r="F181" s="480"/>
      <c r="G181" s="127"/>
      <c r="H181" s="469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77"/>
      <c r="P181" s="477"/>
      <c r="Q181" s="477"/>
      <c r="R181" s="477"/>
      <c r="S181" s="477"/>
      <c r="T181" s="477"/>
      <c r="U181" s="477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80">
        <v>5.03</v>
      </c>
      <c r="E182" s="480"/>
      <c r="F182" s="480"/>
      <c r="G182" s="127"/>
      <c r="H182" s="469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77"/>
      <c r="P182" s="477"/>
      <c r="Q182" s="477"/>
      <c r="R182" s="477"/>
      <c r="S182" s="477"/>
      <c r="T182" s="477"/>
      <c r="U182" s="477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80">
        <v>5.04</v>
      </c>
      <c r="E183" s="480"/>
      <c r="F183" s="366"/>
      <c r="G183" s="134"/>
      <c r="H183" s="469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77"/>
      <c r="P183" s="477"/>
      <c r="Q183" s="477"/>
      <c r="R183" s="477"/>
      <c r="S183" s="477"/>
      <c r="T183" s="477"/>
      <c r="U183" s="477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80">
        <v>5.03</v>
      </c>
      <c r="E184" s="480"/>
      <c r="F184" s="480"/>
      <c r="G184" s="127"/>
      <c r="H184" s="469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77"/>
      <c r="P184" s="477"/>
      <c r="Q184" s="477"/>
      <c r="R184" s="477"/>
      <c r="S184" s="477"/>
      <c r="T184" s="477"/>
      <c r="U184" s="477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80">
        <v>5.03</v>
      </c>
      <c r="E185" s="480"/>
      <c r="F185" s="480"/>
      <c r="G185" s="127"/>
      <c r="H185" s="469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77"/>
      <c r="P185" s="477"/>
      <c r="Q185" s="477"/>
      <c r="R185" s="477"/>
      <c r="S185" s="477"/>
      <c r="T185" s="477"/>
      <c r="U185" s="477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80">
        <v>5.04</v>
      </c>
      <c r="E186" s="480"/>
      <c r="F186" s="367"/>
      <c r="G186" s="127"/>
      <c r="H186" s="469">
        <f t="shared" si="43"/>
        <v>0</v>
      </c>
      <c r="I186" s="469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77"/>
      <c r="P186" s="477"/>
      <c r="Q186" s="477"/>
      <c r="R186" s="477"/>
      <c r="S186" s="477"/>
      <c r="T186" s="477"/>
      <c r="U186" s="477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80">
        <v>5.04</v>
      </c>
      <c r="E187" s="480"/>
      <c r="F187" s="367"/>
      <c r="G187" s="127"/>
      <c r="H187" s="469">
        <f t="shared" si="43"/>
        <v>0</v>
      </c>
      <c r="I187" s="469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77"/>
      <c r="P187" s="477"/>
      <c r="Q187" s="477"/>
      <c r="R187" s="477"/>
      <c r="S187" s="477"/>
      <c r="T187" s="477"/>
      <c r="U187" s="477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80"/>
      <c r="E188" s="480"/>
      <c r="F188" s="480"/>
      <c r="G188" s="127"/>
      <c r="H188" s="469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77"/>
      <c r="P188" s="477"/>
      <c r="Q188" s="477"/>
      <c r="R188" s="477"/>
      <c r="S188" s="477"/>
      <c r="T188" s="477"/>
      <c r="U188" s="477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80"/>
      <c r="E189" s="480"/>
      <c r="F189" s="480"/>
      <c r="G189" s="127"/>
      <c r="H189" s="469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77"/>
      <c r="P189" s="477"/>
      <c r="Q189" s="477"/>
      <c r="R189" s="477"/>
      <c r="S189" s="477"/>
      <c r="T189" s="477"/>
      <c r="U189" s="477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80">
        <v>5.0599999999999996</v>
      </c>
      <c r="E190" s="480"/>
      <c r="F190" s="480"/>
      <c r="G190" s="127"/>
      <c r="H190" s="469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77"/>
      <c r="P190" s="477"/>
      <c r="Q190" s="477"/>
      <c r="R190" s="477"/>
      <c r="S190" s="477"/>
      <c r="T190" s="477"/>
      <c r="U190" s="477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80">
        <v>5.09</v>
      </c>
      <c r="E191" s="480"/>
      <c r="F191" s="480"/>
      <c r="G191" s="127"/>
      <c r="H191" s="469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77"/>
      <c r="P191" s="477"/>
      <c r="Q191" s="477"/>
      <c r="R191" s="477"/>
      <c r="S191" s="477"/>
      <c r="T191" s="477"/>
      <c r="U191" s="477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80">
        <v>5.09</v>
      </c>
      <c r="E192" s="480"/>
      <c r="F192" s="480"/>
      <c r="G192" s="127"/>
      <c r="H192" s="469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77"/>
      <c r="P192" s="477"/>
      <c r="Q192" s="477"/>
      <c r="R192" s="477"/>
      <c r="S192" s="477"/>
      <c r="T192" s="477"/>
      <c r="U192" s="477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75" t="s">
        <v>190</v>
      </c>
      <c r="D193" s="480">
        <v>4.8</v>
      </c>
      <c r="E193" s="480"/>
      <c r="F193" s="480"/>
      <c r="G193" s="127"/>
      <c r="H193" s="469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77"/>
      <c r="P193" s="477"/>
      <c r="Q193" s="477"/>
      <c r="R193" s="477"/>
      <c r="S193" s="477"/>
      <c r="T193" s="477"/>
      <c r="U193" s="477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75" t="s">
        <v>187</v>
      </c>
      <c r="D194" s="480">
        <v>4.8</v>
      </c>
      <c r="E194" s="480"/>
      <c r="F194" s="480"/>
      <c r="G194" s="127"/>
      <c r="H194" s="469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77"/>
      <c r="P194" s="477"/>
      <c r="Q194" s="477"/>
      <c r="R194" s="477"/>
      <c r="S194" s="477"/>
      <c r="T194" s="477"/>
      <c r="U194" s="477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75" t="s">
        <v>179</v>
      </c>
      <c r="D195" s="480">
        <v>4.8</v>
      </c>
      <c r="E195" s="480"/>
      <c r="F195" s="480"/>
      <c r="G195" s="127"/>
      <c r="H195" s="469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77"/>
      <c r="P195" s="477"/>
      <c r="Q195" s="477"/>
      <c r="R195" s="477"/>
      <c r="S195" s="477"/>
      <c r="T195" s="477"/>
      <c r="U195" s="477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75" t="s">
        <v>199</v>
      </c>
      <c r="D196" s="480">
        <v>4.8</v>
      </c>
      <c r="E196" s="480"/>
      <c r="F196" s="480"/>
      <c r="G196" s="127"/>
      <c r="H196" s="469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77"/>
      <c r="P196" s="477"/>
      <c r="Q196" s="477"/>
      <c r="R196" s="477"/>
      <c r="S196" s="477"/>
      <c r="T196" s="477"/>
      <c r="U196" s="477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80">
        <v>4.99</v>
      </c>
      <c r="E197" s="480"/>
      <c r="F197" s="480"/>
      <c r="G197" s="127"/>
      <c r="H197" s="469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77"/>
      <c r="P197" s="477"/>
      <c r="Q197" s="477"/>
      <c r="R197" s="477"/>
      <c r="S197" s="477"/>
      <c r="T197" s="477"/>
      <c r="U197" s="477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80">
        <v>4.99</v>
      </c>
      <c r="E198" s="480"/>
      <c r="F198" s="480"/>
      <c r="G198" s="127"/>
      <c r="H198" s="469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77"/>
      <c r="P198" s="477"/>
      <c r="Q198" s="477"/>
      <c r="R198" s="477"/>
      <c r="S198" s="477"/>
      <c r="T198" s="477"/>
      <c r="U198" s="477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11" t="s">
        <v>201</v>
      </c>
      <c r="B199" s="612"/>
      <c r="C199" s="478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68" t="s">
        <v>206</v>
      </c>
      <c r="C200" s="125" t="s">
        <v>199</v>
      </c>
      <c r="D200" s="480">
        <v>5.03</v>
      </c>
      <c r="E200" s="480"/>
      <c r="F200" s="480"/>
      <c r="G200" s="127"/>
      <c r="H200" s="469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73"/>
      <c r="P200" s="473"/>
      <c r="Q200" s="473"/>
      <c r="R200" s="473"/>
      <c r="S200" s="473"/>
      <c r="T200" s="473"/>
      <c r="U200" s="473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68" t="s">
        <v>425</v>
      </c>
      <c r="C201" s="177" t="s">
        <v>427</v>
      </c>
      <c r="D201" s="480">
        <v>5.03</v>
      </c>
      <c r="E201" s="480"/>
      <c r="F201" s="480"/>
      <c r="G201" s="127"/>
      <c r="H201" s="469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73"/>
      <c r="P201" s="473"/>
      <c r="Q201" s="473"/>
      <c r="R201" s="473"/>
      <c r="S201" s="473"/>
      <c r="T201" s="473"/>
      <c r="U201" s="473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68" t="s">
        <v>206</v>
      </c>
      <c r="C202" s="125" t="s">
        <v>186</v>
      </c>
      <c r="D202" s="480">
        <v>5.03</v>
      </c>
      <c r="E202" s="480"/>
      <c r="F202" s="480"/>
      <c r="G202" s="127"/>
      <c r="H202" s="469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73"/>
      <c r="P202" s="473"/>
      <c r="Q202" s="473"/>
      <c r="R202" s="473"/>
      <c r="S202" s="473"/>
      <c r="T202" s="473"/>
      <c r="U202" s="473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68" t="s">
        <v>206</v>
      </c>
      <c r="C203" s="125" t="s">
        <v>203</v>
      </c>
      <c r="D203" s="480">
        <v>5.03</v>
      </c>
      <c r="E203" s="480"/>
      <c r="F203" s="480"/>
      <c r="G203" s="127"/>
      <c r="H203" s="469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73"/>
      <c r="P203" s="473"/>
      <c r="Q203" s="473"/>
      <c r="R203" s="473"/>
      <c r="S203" s="473"/>
      <c r="T203" s="473"/>
      <c r="U203" s="473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68" t="s">
        <v>206</v>
      </c>
      <c r="C204" s="125" t="s">
        <v>207</v>
      </c>
      <c r="D204" s="480">
        <v>5.03</v>
      </c>
      <c r="E204" s="480"/>
      <c r="F204" s="480"/>
      <c r="G204" s="127"/>
      <c r="H204" s="469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73"/>
      <c r="P204" s="473"/>
      <c r="Q204" s="473"/>
      <c r="R204" s="473"/>
      <c r="S204" s="473"/>
      <c r="T204" s="473"/>
      <c r="U204" s="473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68" t="s">
        <v>414</v>
      </c>
      <c r="C205" s="177" t="s">
        <v>415</v>
      </c>
      <c r="D205" s="480">
        <v>5.03</v>
      </c>
      <c r="E205" s="480"/>
      <c r="F205" s="480"/>
      <c r="G205" s="127"/>
      <c r="H205" s="469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73"/>
      <c r="P205" s="473"/>
      <c r="Q205" s="473"/>
      <c r="R205" s="473"/>
      <c r="S205" s="473"/>
      <c r="T205" s="473"/>
      <c r="U205" s="473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68" t="s">
        <v>414</v>
      </c>
      <c r="C206" s="177" t="s">
        <v>416</v>
      </c>
      <c r="D206" s="480">
        <v>5.03</v>
      </c>
      <c r="E206" s="480"/>
      <c r="F206" s="480"/>
      <c r="G206" s="127"/>
      <c r="H206" s="469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73"/>
      <c r="P206" s="473"/>
      <c r="Q206" s="473"/>
      <c r="R206" s="473"/>
      <c r="S206" s="473"/>
      <c r="T206" s="473"/>
      <c r="U206" s="473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68" t="s">
        <v>414</v>
      </c>
      <c r="C207" s="177" t="s">
        <v>61</v>
      </c>
      <c r="D207" s="480">
        <v>5.03</v>
      </c>
      <c r="E207" s="480"/>
      <c r="F207" s="480"/>
      <c r="G207" s="127"/>
      <c r="H207" s="469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73"/>
      <c r="P207" s="473"/>
      <c r="Q207" s="473"/>
      <c r="R207" s="473"/>
      <c r="S207" s="473"/>
      <c r="T207" s="473"/>
      <c r="U207" s="473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68" t="s">
        <v>208</v>
      </c>
      <c r="C208" s="125" t="s">
        <v>179</v>
      </c>
      <c r="D208" s="480">
        <v>5.08</v>
      </c>
      <c r="E208" s="480"/>
      <c r="F208" s="480"/>
      <c r="G208" s="127"/>
      <c r="H208" s="469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73"/>
      <c r="P208" s="473"/>
      <c r="Q208" s="473"/>
      <c r="R208" s="473"/>
      <c r="S208" s="473"/>
      <c r="T208" s="473"/>
      <c r="U208" s="473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68" t="s">
        <v>208</v>
      </c>
      <c r="C209" s="125" t="s">
        <v>204</v>
      </c>
      <c r="D209" s="480">
        <v>5.08</v>
      </c>
      <c r="E209" s="480"/>
      <c r="F209" s="480"/>
      <c r="G209" s="127"/>
      <c r="H209" s="469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73"/>
      <c r="P209" s="473"/>
      <c r="Q209" s="473"/>
      <c r="R209" s="473"/>
      <c r="S209" s="473"/>
      <c r="T209" s="473"/>
      <c r="U209" s="473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68" t="s">
        <v>208</v>
      </c>
      <c r="C210" s="125" t="s">
        <v>205</v>
      </c>
      <c r="D210" s="480">
        <v>5.08</v>
      </c>
      <c r="E210" s="480"/>
      <c r="F210" s="480"/>
      <c r="G210" s="127"/>
      <c r="H210" s="469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73"/>
      <c r="P210" s="473"/>
      <c r="Q210" s="473"/>
      <c r="R210" s="473"/>
      <c r="S210" s="473"/>
      <c r="T210" s="473"/>
      <c r="U210" s="473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68" t="s">
        <v>208</v>
      </c>
      <c r="C211" s="125" t="s">
        <v>186</v>
      </c>
      <c r="D211" s="480">
        <v>5.08</v>
      </c>
      <c r="E211" s="480"/>
      <c r="F211" s="480"/>
      <c r="G211" s="127"/>
      <c r="H211" s="469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73"/>
      <c r="P211" s="473"/>
      <c r="Q211" s="473"/>
      <c r="R211" s="473"/>
      <c r="S211" s="473"/>
      <c r="T211" s="473"/>
      <c r="U211" s="473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68" t="s">
        <v>208</v>
      </c>
      <c r="C212" s="125" t="s">
        <v>203</v>
      </c>
      <c r="D212" s="480">
        <v>5.08</v>
      </c>
      <c r="E212" s="480"/>
      <c r="F212" s="480"/>
      <c r="G212" s="127"/>
      <c r="H212" s="469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73"/>
      <c r="P212" s="473"/>
      <c r="Q212" s="473"/>
      <c r="R212" s="473"/>
      <c r="S212" s="473"/>
      <c r="T212" s="473"/>
      <c r="U212" s="473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68" t="s">
        <v>208</v>
      </c>
      <c r="C213" s="125" t="s">
        <v>199</v>
      </c>
      <c r="D213" s="480">
        <v>5.08</v>
      </c>
      <c r="E213" s="480"/>
      <c r="F213" s="480"/>
      <c r="G213" s="127"/>
      <c r="H213" s="469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77"/>
      <c r="P213" s="477"/>
      <c r="Q213" s="477"/>
      <c r="R213" s="477"/>
      <c r="S213" s="477"/>
      <c r="T213" s="477"/>
      <c r="U213" s="477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68" t="s">
        <v>208</v>
      </c>
      <c r="C214" s="125" t="s">
        <v>187</v>
      </c>
      <c r="D214" s="480">
        <v>5.08</v>
      </c>
      <c r="E214" s="480"/>
      <c r="F214" s="480"/>
      <c r="G214" s="127"/>
      <c r="H214" s="469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73"/>
      <c r="P214" s="473"/>
      <c r="Q214" s="473"/>
      <c r="R214" s="473"/>
      <c r="S214" s="473"/>
      <c r="T214" s="473"/>
      <c r="U214" s="473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68" t="s">
        <v>208</v>
      </c>
      <c r="C215" s="125" t="s">
        <v>207</v>
      </c>
      <c r="D215" s="480">
        <v>5.08</v>
      </c>
      <c r="E215" s="480"/>
      <c r="F215" s="480"/>
      <c r="G215" s="127"/>
      <c r="H215" s="469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77"/>
      <c r="P215" s="477"/>
      <c r="Q215" s="477"/>
      <c r="R215" s="477"/>
      <c r="S215" s="477"/>
      <c r="T215" s="477"/>
      <c r="U215" s="477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68" t="s">
        <v>209</v>
      </c>
      <c r="C216" s="125" t="s">
        <v>194</v>
      </c>
      <c r="D216" s="480">
        <v>5.03</v>
      </c>
      <c r="E216" s="480"/>
      <c r="F216" s="480"/>
      <c r="G216" s="127"/>
      <c r="H216" s="469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73"/>
      <c r="P216" s="473"/>
      <c r="Q216" s="473"/>
      <c r="R216" s="473"/>
      <c r="S216" s="473"/>
      <c r="T216" s="473"/>
      <c r="U216" s="473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68" t="s">
        <v>209</v>
      </c>
      <c r="C217" s="125" t="s">
        <v>179</v>
      </c>
      <c r="D217" s="480">
        <v>5.03</v>
      </c>
      <c r="E217" s="480"/>
      <c r="F217" s="480"/>
      <c r="G217" s="127"/>
      <c r="H217" s="469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73"/>
      <c r="P217" s="473"/>
      <c r="Q217" s="473"/>
      <c r="R217" s="473"/>
      <c r="S217" s="473"/>
      <c r="T217" s="473"/>
      <c r="U217" s="473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68" t="s">
        <v>209</v>
      </c>
      <c r="C218" s="125" t="s">
        <v>195</v>
      </c>
      <c r="D218" s="480">
        <v>5.03</v>
      </c>
      <c r="E218" s="480"/>
      <c r="F218" s="480"/>
      <c r="G218" s="127"/>
      <c r="H218" s="469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73"/>
      <c r="P218" s="473"/>
      <c r="Q218" s="473"/>
      <c r="R218" s="473"/>
      <c r="S218" s="473"/>
      <c r="T218" s="473"/>
      <c r="U218" s="473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68" t="s">
        <v>209</v>
      </c>
      <c r="C219" s="125" t="s">
        <v>204</v>
      </c>
      <c r="D219" s="480">
        <v>5.03</v>
      </c>
      <c r="E219" s="480"/>
      <c r="F219" s="480"/>
      <c r="G219" s="127"/>
      <c r="H219" s="469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73"/>
      <c r="P219" s="473"/>
      <c r="Q219" s="473"/>
      <c r="R219" s="473"/>
      <c r="S219" s="473"/>
      <c r="T219" s="473"/>
      <c r="U219" s="473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68" t="s">
        <v>382</v>
      </c>
      <c r="C220" s="177" t="s">
        <v>383</v>
      </c>
      <c r="D220" s="480">
        <v>5.03</v>
      </c>
      <c r="E220" s="480"/>
      <c r="F220" s="480"/>
      <c r="G220" s="127"/>
      <c r="H220" s="469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73"/>
      <c r="P220" s="473"/>
      <c r="Q220" s="473"/>
      <c r="R220" s="473"/>
      <c r="S220" s="473"/>
      <c r="T220" s="473"/>
      <c r="U220" s="473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68" t="s">
        <v>382</v>
      </c>
      <c r="C221" s="177" t="s">
        <v>384</v>
      </c>
      <c r="D221" s="480">
        <v>5.03</v>
      </c>
      <c r="E221" s="480"/>
      <c r="F221" s="480"/>
      <c r="G221" s="127"/>
      <c r="H221" s="469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73"/>
      <c r="P221" s="473"/>
      <c r="Q221" s="473"/>
      <c r="R221" s="473"/>
      <c r="S221" s="473"/>
      <c r="T221" s="473"/>
      <c r="U221" s="473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68" t="s">
        <v>382</v>
      </c>
      <c r="C222" s="177" t="s">
        <v>389</v>
      </c>
      <c r="D222" s="480">
        <v>5.03</v>
      </c>
      <c r="E222" s="480"/>
      <c r="F222" s="480"/>
      <c r="G222" s="127"/>
      <c r="H222" s="469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73"/>
      <c r="P222" s="473"/>
      <c r="Q222" s="473"/>
      <c r="R222" s="473"/>
      <c r="S222" s="473"/>
      <c r="T222" s="473"/>
      <c r="U222" s="473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68" t="s">
        <v>382</v>
      </c>
      <c r="C223" s="177" t="s">
        <v>391</v>
      </c>
      <c r="D223" s="480">
        <v>5.03</v>
      </c>
      <c r="E223" s="480"/>
      <c r="F223" s="480"/>
      <c r="G223" s="127"/>
      <c r="H223" s="469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73"/>
      <c r="P223" s="473"/>
      <c r="Q223" s="473"/>
      <c r="R223" s="473"/>
      <c r="S223" s="473"/>
      <c r="T223" s="473"/>
      <c r="U223" s="473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68" t="s">
        <v>418</v>
      </c>
      <c r="C224" s="177" t="s">
        <v>364</v>
      </c>
      <c r="D224" s="480">
        <v>5.03</v>
      </c>
      <c r="E224" s="480"/>
      <c r="F224" s="480"/>
      <c r="G224" s="127"/>
      <c r="H224" s="469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73"/>
      <c r="P224" s="473"/>
      <c r="Q224" s="473"/>
      <c r="R224" s="473"/>
      <c r="S224" s="473"/>
      <c r="T224" s="473"/>
      <c r="U224" s="473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68" t="s">
        <v>418</v>
      </c>
      <c r="C225" s="177" t="s">
        <v>365</v>
      </c>
      <c r="D225" s="480">
        <v>5.03</v>
      </c>
      <c r="E225" s="480"/>
      <c r="F225" s="480"/>
      <c r="G225" s="127"/>
      <c r="H225" s="469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73"/>
      <c r="P225" s="473"/>
      <c r="Q225" s="473"/>
      <c r="R225" s="473"/>
      <c r="S225" s="473"/>
      <c r="T225" s="473"/>
      <c r="U225" s="473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68" t="s">
        <v>418</v>
      </c>
      <c r="C226" s="177" t="s">
        <v>366</v>
      </c>
      <c r="D226" s="480">
        <v>5.03</v>
      </c>
      <c r="E226" s="480"/>
      <c r="F226" s="480"/>
      <c r="G226" s="127"/>
      <c r="H226" s="469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73"/>
      <c r="P226" s="473"/>
      <c r="Q226" s="473"/>
      <c r="R226" s="473"/>
      <c r="S226" s="473"/>
      <c r="T226" s="473"/>
      <c r="U226" s="473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68" t="s">
        <v>418</v>
      </c>
      <c r="C227" s="177" t="s">
        <v>367</v>
      </c>
      <c r="D227" s="480">
        <v>5.03</v>
      </c>
      <c r="E227" s="480"/>
      <c r="F227" s="480"/>
      <c r="G227" s="127"/>
      <c r="H227" s="469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73"/>
      <c r="P227" s="473"/>
      <c r="Q227" s="473"/>
      <c r="R227" s="473"/>
      <c r="S227" s="473"/>
      <c r="T227" s="473"/>
      <c r="U227" s="473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80">
        <v>5.03</v>
      </c>
      <c r="E228" s="480"/>
      <c r="F228" s="480"/>
      <c r="G228" s="146"/>
      <c r="H228" s="469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77"/>
      <c r="P228" s="477"/>
      <c r="Q228" s="477"/>
      <c r="R228" s="477"/>
      <c r="S228" s="477"/>
      <c r="T228" s="477"/>
      <c r="U228" s="477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80">
        <v>5.03</v>
      </c>
      <c r="E229" s="480"/>
      <c r="F229" s="480"/>
      <c r="G229" s="146"/>
      <c r="H229" s="469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77"/>
      <c r="P229" s="477"/>
      <c r="Q229" s="477"/>
      <c r="R229" s="477"/>
      <c r="S229" s="477"/>
      <c r="T229" s="477"/>
      <c r="U229" s="477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80">
        <v>5.03</v>
      </c>
      <c r="E230" s="480"/>
      <c r="F230" s="480"/>
      <c r="G230" s="146"/>
      <c r="H230" s="469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77"/>
      <c r="P230" s="477"/>
      <c r="Q230" s="477"/>
      <c r="R230" s="477"/>
      <c r="S230" s="477"/>
      <c r="T230" s="477"/>
      <c r="U230" s="477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80">
        <v>5.03</v>
      </c>
      <c r="E231" s="480"/>
      <c r="F231" s="480"/>
      <c r="G231" s="127"/>
      <c r="H231" s="469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77"/>
      <c r="P231" s="477"/>
      <c r="Q231" s="477"/>
      <c r="R231" s="477"/>
      <c r="S231" s="477"/>
      <c r="T231" s="477"/>
      <c r="U231" s="477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80">
        <v>5.03</v>
      </c>
      <c r="E232" s="480"/>
      <c r="F232" s="480"/>
      <c r="G232" s="127"/>
      <c r="H232" s="469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77"/>
      <c r="P232" s="477"/>
      <c r="Q232" s="477"/>
      <c r="R232" s="477"/>
      <c r="S232" s="477"/>
      <c r="T232" s="477"/>
      <c r="U232" s="477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80">
        <v>5.03</v>
      </c>
      <c r="E233" s="480"/>
      <c r="F233" s="480"/>
      <c r="G233" s="127"/>
      <c r="H233" s="469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77"/>
      <c r="P233" s="477"/>
      <c r="Q233" s="477"/>
      <c r="R233" s="477"/>
      <c r="S233" s="477"/>
      <c r="T233" s="477"/>
      <c r="U233" s="477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80">
        <v>5.03</v>
      </c>
      <c r="E234" s="480"/>
      <c r="F234" s="480"/>
      <c r="G234" s="127"/>
      <c r="H234" s="469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77"/>
      <c r="P234" s="477"/>
      <c r="Q234" s="477"/>
      <c r="R234" s="477"/>
      <c r="S234" s="477"/>
      <c r="T234" s="477"/>
      <c r="U234" s="477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80">
        <v>5.03</v>
      </c>
      <c r="E235" s="480"/>
      <c r="F235" s="480"/>
      <c r="G235" s="127"/>
      <c r="H235" s="469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77"/>
      <c r="P235" s="477"/>
      <c r="Q235" s="477"/>
      <c r="R235" s="477"/>
      <c r="S235" s="477"/>
      <c r="T235" s="477"/>
      <c r="U235" s="477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80">
        <v>5.03</v>
      </c>
      <c r="E236" s="480"/>
      <c r="F236" s="480"/>
      <c r="G236" s="127"/>
      <c r="H236" s="469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77"/>
      <c r="P236" s="477"/>
      <c r="Q236" s="477"/>
      <c r="R236" s="477"/>
      <c r="S236" s="477"/>
      <c r="T236" s="477"/>
      <c r="U236" s="477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80">
        <v>5.03</v>
      </c>
      <c r="E237" s="480"/>
      <c r="F237" s="480"/>
      <c r="G237" s="127"/>
      <c r="H237" s="469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77"/>
      <c r="P237" s="477"/>
      <c r="Q237" s="477"/>
      <c r="R237" s="477"/>
      <c r="S237" s="477"/>
      <c r="T237" s="477"/>
      <c r="U237" s="477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80">
        <v>5.03</v>
      </c>
      <c r="E238" s="480"/>
      <c r="F238" s="480"/>
      <c r="G238" s="127"/>
      <c r="H238" s="469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77"/>
      <c r="P238" s="477"/>
      <c r="Q238" s="477"/>
      <c r="R238" s="477"/>
      <c r="S238" s="477"/>
      <c r="T238" s="477"/>
      <c r="U238" s="477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80">
        <v>5</v>
      </c>
      <c r="E239" s="480"/>
      <c r="F239" s="480"/>
      <c r="G239" s="127"/>
      <c r="H239" s="469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77"/>
      <c r="P239" s="477"/>
      <c r="Q239" s="477"/>
      <c r="R239" s="477"/>
      <c r="S239" s="477"/>
      <c r="T239" s="477"/>
      <c r="U239" s="477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80">
        <v>5.03</v>
      </c>
      <c r="E240" s="480"/>
      <c r="F240" s="480"/>
      <c r="G240" s="127"/>
      <c r="H240" s="469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77"/>
      <c r="P240" s="477"/>
      <c r="Q240" s="477"/>
      <c r="R240" s="477"/>
      <c r="S240" s="477"/>
      <c r="T240" s="477"/>
      <c r="U240" s="477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80">
        <v>5.03</v>
      </c>
      <c r="E241" s="480"/>
      <c r="F241" s="480"/>
      <c r="G241" s="127"/>
      <c r="H241" s="469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77"/>
      <c r="P241" s="477"/>
      <c r="Q241" s="477"/>
      <c r="R241" s="477"/>
      <c r="S241" s="477"/>
      <c r="T241" s="477"/>
      <c r="U241" s="477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80"/>
      <c r="E242" s="480"/>
      <c r="F242" s="480"/>
      <c r="G242" s="127"/>
      <c r="H242" s="469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77"/>
      <c r="P242" s="477"/>
      <c r="Q242" s="477"/>
      <c r="R242" s="477"/>
      <c r="S242" s="477"/>
      <c r="T242" s="477"/>
      <c r="U242" s="477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80">
        <v>5.0599999999999996</v>
      </c>
      <c r="E243" s="480"/>
      <c r="F243" s="480"/>
      <c r="G243" s="127"/>
      <c r="H243" s="469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77"/>
      <c r="P243" s="477"/>
      <c r="Q243" s="477"/>
      <c r="R243" s="477"/>
      <c r="S243" s="477"/>
      <c r="T243" s="477"/>
      <c r="U243" s="477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80">
        <v>5.0599999999999996</v>
      </c>
      <c r="E244" s="480"/>
      <c r="F244" s="480"/>
      <c r="G244" s="127"/>
      <c r="H244" s="469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77"/>
      <c r="P244" s="477"/>
      <c r="Q244" s="477"/>
      <c r="R244" s="477"/>
      <c r="S244" s="477"/>
      <c r="T244" s="477"/>
      <c r="U244" s="477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80">
        <v>5.0599999999999996</v>
      </c>
      <c r="E245" s="480"/>
      <c r="F245" s="480"/>
      <c r="G245" s="127"/>
      <c r="H245" s="469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77"/>
      <c r="P245" s="477"/>
      <c r="Q245" s="477"/>
      <c r="R245" s="477"/>
      <c r="S245" s="477"/>
      <c r="T245" s="477"/>
      <c r="U245" s="477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80">
        <v>5.0599999999999996</v>
      </c>
      <c r="E246" s="480"/>
      <c r="F246" s="480"/>
      <c r="G246" s="127"/>
      <c r="H246" s="469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77"/>
      <c r="P246" s="477"/>
      <c r="Q246" s="477"/>
      <c r="R246" s="477"/>
      <c r="S246" s="477"/>
      <c r="T246" s="477"/>
      <c r="U246" s="477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80"/>
      <c r="E247" s="480"/>
      <c r="F247" s="480"/>
      <c r="G247" s="127"/>
      <c r="H247" s="469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77"/>
      <c r="P247" s="477"/>
      <c r="Q247" s="477"/>
      <c r="R247" s="477"/>
      <c r="S247" s="477"/>
      <c r="T247" s="477"/>
      <c r="U247" s="477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80"/>
      <c r="E248" s="480"/>
      <c r="F248" s="480"/>
      <c r="G248" s="127"/>
      <c r="H248" s="469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77"/>
      <c r="P248" s="477"/>
      <c r="Q248" s="477"/>
      <c r="R248" s="477"/>
      <c r="S248" s="477"/>
      <c r="T248" s="477"/>
      <c r="U248" s="477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80"/>
      <c r="E249" s="480"/>
      <c r="F249" s="480"/>
      <c r="G249" s="127"/>
      <c r="H249" s="469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77"/>
      <c r="P249" s="477"/>
      <c r="Q249" s="477"/>
      <c r="R249" s="477"/>
      <c r="S249" s="477"/>
      <c r="T249" s="477"/>
      <c r="U249" s="477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80"/>
      <c r="E250" s="480"/>
      <c r="F250" s="480"/>
      <c r="G250" s="127"/>
      <c r="H250" s="469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77"/>
      <c r="P250" s="477"/>
      <c r="Q250" s="477"/>
      <c r="R250" s="477"/>
      <c r="S250" s="477"/>
      <c r="T250" s="477"/>
      <c r="U250" s="477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80"/>
      <c r="E251" s="480"/>
      <c r="F251" s="480"/>
      <c r="G251" s="127"/>
      <c r="H251" s="469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77"/>
      <c r="P251" s="477"/>
      <c r="Q251" s="477"/>
      <c r="R251" s="477"/>
      <c r="S251" s="477"/>
      <c r="T251" s="477"/>
      <c r="U251" s="477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80"/>
      <c r="E252" s="480"/>
      <c r="F252" s="480"/>
      <c r="G252" s="127"/>
      <c r="H252" s="469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77"/>
      <c r="P252" s="477"/>
      <c r="Q252" s="477"/>
      <c r="R252" s="477"/>
      <c r="S252" s="477"/>
      <c r="T252" s="477"/>
      <c r="U252" s="477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80"/>
      <c r="E253" s="480"/>
      <c r="F253" s="480"/>
      <c r="G253" s="127"/>
      <c r="H253" s="469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77"/>
      <c r="P253" s="477"/>
      <c r="Q253" s="477"/>
      <c r="R253" s="477"/>
      <c r="S253" s="477"/>
      <c r="T253" s="477"/>
      <c r="U253" s="477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80"/>
      <c r="E254" s="480"/>
      <c r="F254" s="480"/>
      <c r="G254" s="127"/>
      <c r="H254" s="469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77"/>
      <c r="P254" s="477"/>
      <c r="Q254" s="477"/>
      <c r="R254" s="477"/>
      <c r="S254" s="477"/>
      <c r="T254" s="477"/>
      <c r="U254" s="477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80"/>
      <c r="E255" s="480"/>
      <c r="F255" s="480"/>
      <c r="G255" s="127"/>
      <c r="H255" s="469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77"/>
      <c r="P255" s="477"/>
      <c r="Q255" s="477"/>
      <c r="R255" s="477"/>
      <c r="S255" s="477"/>
      <c r="T255" s="477"/>
      <c r="U255" s="477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80"/>
      <c r="E256" s="480"/>
      <c r="F256" s="480"/>
      <c r="G256" s="127"/>
      <c r="H256" s="469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77"/>
      <c r="P256" s="477"/>
      <c r="Q256" s="477"/>
      <c r="R256" s="477"/>
      <c r="S256" s="477"/>
      <c r="T256" s="477"/>
      <c r="U256" s="477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9" t="s">
        <v>216</v>
      </c>
      <c r="B257" s="619"/>
      <c r="C257" s="478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68" t="s">
        <v>217</v>
      </c>
      <c r="C258" s="125" t="s">
        <v>179</v>
      </c>
      <c r="D258" s="480">
        <v>5.03</v>
      </c>
      <c r="E258" s="480"/>
      <c r="F258" s="480"/>
      <c r="G258" s="127"/>
      <c r="H258" s="469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77"/>
      <c r="P258" s="477"/>
      <c r="Q258" s="477"/>
      <c r="R258" s="477"/>
      <c r="S258" s="477"/>
      <c r="T258" s="477"/>
      <c r="U258" s="477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68" t="s">
        <v>217</v>
      </c>
      <c r="C259" s="125" t="s">
        <v>186</v>
      </c>
      <c r="D259" s="480">
        <v>5.03</v>
      </c>
      <c r="E259" s="480"/>
      <c r="F259" s="480"/>
      <c r="G259" s="127"/>
      <c r="H259" s="469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77"/>
      <c r="P259" s="477"/>
      <c r="Q259" s="477"/>
      <c r="R259" s="477"/>
      <c r="S259" s="477"/>
      <c r="T259" s="477"/>
      <c r="U259" s="477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68" t="s">
        <v>217</v>
      </c>
      <c r="C260" s="125" t="s">
        <v>204</v>
      </c>
      <c r="D260" s="480">
        <v>5.03</v>
      </c>
      <c r="E260" s="480"/>
      <c r="F260" s="480"/>
      <c r="G260" s="127"/>
      <c r="H260" s="469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77"/>
      <c r="P260" s="477"/>
      <c r="Q260" s="477"/>
      <c r="R260" s="477"/>
      <c r="S260" s="477"/>
      <c r="T260" s="477"/>
      <c r="U260" s="477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80">
        <v>5.03</v>
      </c>
      <c r="E261" s="480"/>
      <c r="F261" s="480"/>
      <c r="G261" s="127"/>
      <c r="H261" s="469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77"/>
      <c r="P261" s="477"/>
      <c r="Q261" s="477"/>
      <c r="R261" s="477"/>
      <c r="S261" s="477"/>
      <c r="T261" s="477"/>
      <c r="U261" s="477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80">
        <v>5.03</v>
      </c>
      <c r="E262" s="480"/>
      <c r="F262" s="480"/>
      <c r="G262" s="127"/>
      <c r="H262" s="469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77"/>
      <c r="P262" s="477"/>
      <c r="Q262" s="477"/>
      <c r="R262" s="477"/>
      <c r="S262" s="477"/>
      <c r="T262" s="477"/>
      <c r="U262" s="477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80">
        <v>5.03</v>
      </c>
      <c r="E263" s="480"/>
      <c r="F263" s="480"/>
      <c r="G263" s="127"/>
      <c r="H263" s="469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77"/>
      <c r="P263" s="477"/>
      <c r="Q263" s="477"/>
      <c r="R263" s="477"/>
      <c r="S263" s="477"/>
      <c r="T263" s="477"/>
      <c r="U263" s="477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80">
        <v>5.03</v>
      </c>
      <c r="E264" s="480"/>
      <c r="F264" s="480"/>
      <c r="G264" s="127"/>
      <c r="H264" s="469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77"/>
      <c r="P264" s="477"/>
      <c r="Q264" s="477"/>
      <c r="R264" s="477"/>
      <c r="S264" s="477"/>
      <c r="T264" s="477"/>
      <c r="U264" s="477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80">
        <v>5.03</v>
      </c>
      <c r="E265" s="480"/>
      <c r="F265" s="480"/>
      <c r="G265" s="127"/>
      <c r="H265" s="469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77"/>
      <c r="P265" s="477"/>
      <c r="Q265" s="477"/>
      <c r="R265" s="477"/>
      <c r="S265" s="477"/>
      <c r="T265" s="477"/>
      <c r="U265" s="477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80">
        <v>5.03</v>
      </c>
      <c r="E266" s="480"/>
      <c r="F266" s="480"/>
      <c r="G266" s="146"/>
      <c r="H266" s="469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77"/>
      <c r="P266" s="477"/>
      <c r="Q266" s="477"/>
      <c r="R266" s="477"/>
      <c r="S266" s="477"/>
      <c r="T266" s="477"/>
      <c r="U266" s="477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80">
        <v>5.03</v>
      </c>
      <c r="E267" s="480"/>
      <c r="F267" s="480"/>
      <c r="G267" s="127"/>
      <c r="H267" s="469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77"/>
      <c r="P267" s="477"/>
      <c r="Q267" s="477"/>
      <c r="R267" s="477"/>
      <c r="S267" s="477"/>
      <c r="T267" s="477"/>
      <c r="U267" s="477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80">
        <v>5.03</v>
      </c>
      <c r="E268" s="480"/>
      <c r="F268" s="480"/>
      <c r="G268" s="127"/>
      <c r="H268" s="469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77"/>
      <c r="P268" s="477"/>
      <c r="Q268" s="477"/>
      <c r="R268" s="477"/>
      <c r="S268" s="477"/>
      <c r="T268" s="477"/>
      <c r="U268" s="477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80">
        <v>5.03</v>
      </c>
      <c r="E269" s="480"/>
      <c r="F269" s="480"/>
      <c r="G269" s="127"/>
      <c r="H269" s="469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77"/>
      <c r="P269" s="477"/>
      <c r="Q269" s="477"/>
      <c r="R269" s="477"/>
      <c r="S269" s="477"/>
      <c r="T269" s="477"/>
      <c r="U269" s="477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80">
        <v>5.03</v>
      </c>
      <c r="E270" s="480"/>
      <c r="F270" s="480"/>
      <c r="G270" s="127"/>
      <c r="H270" s="469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77"/>
      <c r="P270" s="477"/>
      <c r="Q270" s="477"/>
      <c r="R270" s="477"/>
      <c r="S270" s="477"/>
      <c r="T270" s="477"/>
      <c r="U270" s="477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80">
        <v>5.03</v>
      </c>
      <c r="E271" s="480"/>
      <c r="F271" s="480"/>
      <c r="G271" s="127"/>
      <c r="H271" s="469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77"/>
      <c r="P271" s="477"/>
      <c r="Q271" s="477"/>
      <c r="R271" s="477"/>
      <c r="S271" s="477"/>
      <c r="T271" s="477"/>
      <c r="U271" s="477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80">
        <v>5.03</v>
      </c>
      <c r="E272" s="480"/>
      <c r="F272" s="480"/>
      <c r="G272" s="127"/>
      <c r="H272" s="469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77"/>
      <c r="P272" s="477"/>
      <c r="Q272" s="477"/>
      <c r="R272" s="477"/>
      <c r="S272" s="477"/>
      <c r="T272" s="477"/>
      <c r="U272" s="477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80">
        <v>5.03</v>
      </c>
      <c r="E273" s="480"/>
      <c r="F273" s="480"/>
      <c r="G273" s="127"/>
      <c r="H273" s="469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77"/>
      <c r="P273" s="477"/>
      <c r="Q273" s="477"/>
      <c r="R273" s="477"/>
      <c r="S273" s="477"/>
      <c r="T273" s="477"/>
      <c r="U273" s="477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68" t="s">
        <v>222</v>
      </c>
      <c r="C274" s="125" t="s">
        <v>181</v>
      </c>
      <c r="D274" s="480">
        <v>9.36</v>
      </c>
      <c r="E274" s="480"/>
      <c r="F274" s="480"/>
      <c r="G274" s="127"/>
      <c r="H274" s="469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77"/>
      <c r="P274" s="477"/>
      <c r="Q274" s="477"/>
      <c r="R274" s="477"/>
      <c r="S274" s="477"/>
      <c r="T274" s="477"/>
      <c r="U274" s="477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68" t="s">
        <v>222</v>
      </c>
      <c r="C275" s="125" t="s">
        <v>179</v>
      </c>
      <c r="D275" s="480">
        <v>9.36</v>
      </c>
      <c r="E275" s="480"/>
      <c r="F275" s="480"/>
      <c r="G275" s="127"/>
      <c r="H275" s="469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77"/>
      <c r="P275" s="477"/>
      <c r="Q275" s="477"/>
      <c r="R275" s="477"/>
      <c r="S275" s="477"/>
      <c r="T275" s="477"/>
      <c r="U275" s="477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68" t="s">
        <v>222</v>
      </c>
      <c r="C276" s="125" t="s">
        <v>221</v>
      </c>
      <c r="D276" s="480">
        <v>9.36</v>
      </c>
      <c r="E276" s="480"/>
      <c r="F276" s="480"/>
      <c r="G276" s="127"/>
      <c r="H276" s="469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77"/>
      <c r="P276" s="477"/>
      <c r="Q276" s="477"/>
      <c r="R276" s="477"/>
      <c r="S276" s="477"/>
      <c r="T276" s="477"/>
      <c r="U276" s="477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68" t="s">
        <v>222</v>
      </c>
      <c r="C277" s="125" t="s">
        <v>186</v>
      </c>
      <c r="D277" s="480">
        <v>9.36</v>
      </c>
      <c r="E277" s="480"/>
      <c r="F277" s="480"/>
      <c r="G277" s="127"/>
      <c r="H277" s="469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77"/>
      <c r="P277" s="477"/>
      <c r="Q277" s="477"/>
      <c r="R277" s="477"/>
      <c r="S277" s="477"/>
      <c r="T277" s="477"/>
      <c r="U277" s="477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68" t="s">
        <v>393</v>
      </c>
      <c r="C278" s="177" t="s">
        <v>395</v>
      </c>
      <c r="D278" s="480">
        <v>5</v>
      </c>
      <c r="E278" s="480"/>
      <c r="F278" s="480"/>
      <c r="G278" s="127"/>
      <c r="H278" s="469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77"/>
      <c r="P278" s="477"/>
      <c r="Q278" s="477"/>
      <c r="R278" s="477"/>
      <c r="S278" s="477"/>
      <c r="T278" s="477"/>
      <c r="U278" s="477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68" t="s">
        <v>393</v>
      </c>
      <c r="C279" s="177" t="s">
        <v>402</v>
      </c>
      <c r="D279" s="480">
        <v>5</v>
      </c>
      <c r="E279" s="480"/>
      <c r="F279" s="480"/>
      <c r="G279" s="127"/>
      <c r="H279" s="469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77"/>
      <c r="P279" s="477"/>
      <c r="Q279" s="477"/>
      <c r="R279" s="477"/>
      <c r="S279" s="477"/>
      <c r="T279" s="477"/>
      <c r="U279" s="477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68" t="s">
        <v>404</v>
      </c>
      <c r="C280" s="177" t="s">
        <v>405</v>
      </c>
      <c r="D280" s="480">
        <v>5</v>
      </c>
      <c r="E280" s="480"/>
      <c r="F280" s="480"/>
      <c r="G280" s="127"/>
      <c r="H280" s="469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77"/>
      <c r="P280" s="477"/>
      <c r="Q280" s="477"/>
      <c r="R280" s="477"/>
      <c r="S280" s="477"/>
      <c r="T280" s="477"/>
      <c r="U280" s="477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68" t="s">
        <v>342</v>
      </c>
      <c r="C281" s="177" t="s">
        <v>372</v>
      </c>
      <c r="D281" s="480">
        <v>5</v>
      </c>
      <c r="E281" s="480"/>
      <c r="F281" s="480"/>
      <c r="G281" s="127"/>
      <c r="H281" s="469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77"/>
      <c r="P281" s="477"/>
      <c r="Q281" s="477"/>
      <c r="R281" s="477"/>
      <c r="S281" s="477"/>
      <c r="T281" s="477"/>
      <c r="U281" s="477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68" t="s">
        <v>343</v>
      </c>
      <c r="C282" s="125" t="s">
        <v>345</v>
      </c>
      <c r="D282" s="480">
        <v>5</v>
      </c>
      <c r="E282" s="480"/>
      <c r="F282" s="480"/>
      <c r="G282" s="127"/>
      <c r="H282" s="469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77"/>
      <c r="P282" s="477"/>
      <c r="Q282" s="477"/>
      <c r="R282" s="477"/>
      <c r="S282" s="477"/>
      <c r="T282" s="477"/>
      <c r="U282" s="477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68" t="s">
        <v>343</v>
      </c>
      <c r="C283" s="125" t="s">
        <v>347</v>
      </c>
      <c r="D283" s="480">
        <v>5</v>
      </c>
      <c r="E283" s="480"/>
      <c r="F283" s="480"/>
      <c r="G283" s="127"/>
      <c r="H283" s="469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77"/>
      <c r="P283" s="477"/>
      <c r="Q283" s="477"/>
      <c r="R283" s="477"/>
      <c r="S283" s="477"/>
      <c r="T283" s="477"/>
      <c r="U283" s="477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80">
        <v>5.0599999999999996</v>
      </c>
      <c r="E284" s="480"/>
      <c r="F284" s="480"/>
      <c r="G284" s="127"/>
      <c r="H284" s="469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77"/>
      <c r="P284" s="477"/>
      <c r="Q284" s="477"/>
      <c r="R284" s="477"/>
      <c r="S284" s="477"/>
      <c r="T284" s="477"/>
      <c r="U284" s="477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80">
        <v>5.0599999999999996</v>
      </c>
      <c r="E285" s="480"/>
      <c r="F285" s="480"/>
      <c r="G285" s="127"/>
      <c r="H285" s="469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77"/>
      <c r="P285" s="477"/>
      <c r="Q285" s="477"/>
      <c r="R285" s="477"/>
      <c r="S285" s="477"/>
      <c r="T285" s="477"/>
      <c r="U285" s="477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80">
        <v>5.03</v>
      </c>
      <c r="E286" s="480"/>
      <c r="F286" s="480"/>
      <c r="G286" s="127"/>
      <c r="H286" s="469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77"/>
      <c r="P286" s="477"/>
      <c r="Q286" s="477"/>
      <c r="R286" s="477"/>
      <c r="S286" s="477"/>
      <c r="T286" s="477"/>
      <c r="U286" s="477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80">
        <v>5.03</v>
      </c>
      <c r="E287" s="480"/>
      <c r="F287" s="480"/>
      <c r="G287" s="127"/>
      <c r="H287" s="469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77"/>
      <c r="P287" s="477"/>
      <c r="Q287" s="477"/>
      <c r="R287" s="477"/>
      <c r="S287" s="477"/>
      <c r="T287" s="477"/>
      <c r="U287" s="477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80">
        <v>5.03</v>
      </c>
      <c r="E288" s="480"/>
      <c r="F288" s="480"/>
      <c r="G288" s="127"/>
      <c r="H288" s="469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77"/>
      <c r="P288" s="477"/>
      <c r="Q288" s="477"/>
      <c r="R288" s="477"/>
      <c r="S288" s="477"/>
      <c r="T288" s="477"/>
      <c r="U288" s="477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80">
        <v>5.07</v>
      </c>
      <c r="E289" s="480"/>
      <c r="F289" s="480"/>
      <c r="G289" s="127"/>
      <c r="H289" s="469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77"/>
      <c r="P289" s="477"/>
      <c r="Q289" s="477"/>
      <c r="R289" s="477"/>
      <c r="S289" s="477"/>
      <c r="T289" s="477"/>
      <c r="U289" s="477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80">
        <v>5.07</v>
      </c>
      <c r="E290" s="480"/>
      <c r="F290" s="480"/>
      <c r="G290" s="127"/>
      <c r="H290" s="469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77"/>
      <c r="P290" s="477"/>
      <c r="Q290" s="477"/>
      <c r="R290" s="477"/>
      <c r="S290" s="477"/>
      <c r="T290" s="477"/>
      <c r="U290" s="477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80">
        <v>5.0599999999999996</v>
      </c>
      <c r="E291" s="480"/>
      <c r="F291" s="481"/>
      <c r="G291" s="127"/>
      <c r="H291" s="469">
        <f>D291*G291</f>
        <v>0</v>
      </c>
      <c r="I291" s="128"/>
      <c r="J291" s="129" t="str">
        <f t="array" ref="J291">IF(ISERROR(G291/I291),"",G291/I291)</f>
        <v/>
      </c>
      <c r="K291" s="469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77"/>
      <c r="P291" s="477"/>
      <c r="Q291" s="477"/>
      <c r="R291" s="477"/>
      <c r="S291" s="477"/>
      <c r="T291" s="477"/>
      <c r="U291" s="477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11" t="s">
        <v>224</v>
      </c>
      <c r="B292" s="612"/>
      <c r="C292" s="478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80">
        <v>5.03</v>
      </c>
      <c r="E293" s="480"/>
      <c r="F293" s="480"/>
      <c r="G293" s="146"/>
      <c r="H293" s="469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77"/>
      <c r="P293" s="477"/>
      <c r="Q293" s="477"/>
      <c r="R293" s="477"/>
      <c r="S293" s="477"/>
      <c r="T293" s="477"/>
      <c r="U293" s="477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80">
        <v>5.03</v>
      </c>
      <c r="E294" s="480"/>
      <c r="F294" s="480"/>
      <c r="G294" s="127"/>
      <c r="H294" s="469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77"/>
      <c r="P294" s="477"/>
      <c r="Q294" s="477"/>
      <c r="R294" s="477"/>
      <c r="S294" s="477"/>
      <c r="T294" s="477"/>
      <c r="U294" s="477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80">
        <v>5.04</v>
      </c>
      <c r="E295" s="480"/>
      <c r="F295" s="480"/>
      <c r="G295" s="127"/>
      <c r="H295" s="469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77"/>
      <c r="P295" s="477"/>
      <c r="Q295" s="477"/>
      <c r="R295" s="477"/>
      <c r="S295" s="477"/>
      <c r="T295" s="477"/>
      <c r="U295" s="477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80">
        <v>5.03</v>
      </c>
      <c r="E296" s="480"/>
      <c r="F296" s="480"/>
      <c r="G296" s="127"/>
      <c r="H296" s="469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77"/>
      <c r="P296" s="477"/>
      <c r="Q296" s="477"/>
      <c r="R296" s="477"/>
      <c r="S296" s="477"/>
      <c r="T296" s="477"/>
      <c r="U296" s="477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74" t="s">
        <v>203</v>
      </c>
      <c r="D297" s="480">
        <v>5.03</v>
      </c>
      <c r="E297" s="480"/>
      <c r="F297" s="480"/>
      <c r="G297" s="146"/>
      <c r="H297" s="469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77"/>
      <c r="P297" s="477"/>
      <c r="Q297" s="477"/>
      <c r="R297" s="477"/>
      <c r="S297" s="477"/>
      <c r="T297" s="477"/>
      <c r="U297" s="477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80">
        <v>5.03</v>
      </c>
      <c r="E298" s="480"/>
      <c r="F298" s="480"/>
      <c r="G298" s="127"/>
      <c r="H298" s="469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77"/>
      <c r="P298" s="477"/>
      <c r="Q298" s="477"/>
      <c r="R298" s="477"/>
      <c r="S298" s="477"/>
      <c r="T298" s="477"/>
      <c r="U298" s="477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80">
        <v>5.03</v>
      </c>
      <c r="E299" s="480"/>
      <c r="F299" s="480"/>
      <c r="G299" s="127"/>
      <c r="H299" s="469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77"/>
      <c r="P299" s="477"/>
      <c r="Q299" s="477"/>
      <c r="R299" s="477"/>
      <c r="S299" s="477"/>
      <c r="T299" s="477"/>
      <c r="U299" s="477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74" t="s">
        <v>228</v>
      </c>
      <c r="D300" s="480">
        <v>5.03</v>
      </c>
      <c r="E300" s="480"/>
      <c r="F300" s="480"/>
      <c r="G300" s="127"/>
      <c r="H300" s="469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77"/>
      <c r="P300" s="477"/>
      <c r="Q300" s="477"/>
      <c r="R300" s="477"/>
      <c r="S300" s="477"/>
      <c r="T300" s="477"/>
      <c r="U300" s="477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74" t="s">
        <v>212</v>
      </c>
      <c r="D301" s="480">
        <v>5.03</v>
      </c>
      <c r="E301" s="480"/>
      <c r="F301" s="480"/>
      <c r="G301" s="127"/>
      <c r="H301" s="469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77"/>
      <c r="P301" s="477"/>
      <c r="Q301" s="477"/>
      <c r="R301" s="477"/>
      <c r="S301" s="477"/>
      <c r="T301" s="477"/>
      <c r="U301" s="477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74" t="s">
        <v>203</v>
      </c>
      <c r="D302" s="480">
        <v>5.03</v>
      </c>
      <c r="E302" s="480"/>
      <c r="F302" s="480"/>
      <c r="G302" s="127"/>
      <c r="H302" s="469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77"/>
      <c r="P302" s="477"/>
      <c r="Q302" s="477"/>
      <c r="R302" s="477"/>
      <c r="S302" s="477"/>
      <c r="T302" s="477"/>
      <c r="U302" s="477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74" t="s">
        <v>186</v>
      </c>
      <c r="D303" s="480">
        <v>5.03</v>
      </c>
      <c r="E303" s="480"/>
      <c r="F303" s="480"/>
      <c r="G303" s="127"/>
      <c r="H303" s="469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77"/>
      <c r="P303" s="477"/>
      <c r="Q303" s="477"/>
      <c r="R303" s="477"/>
      <c r="S303" s="477"/>
      <c r="T303" s="477"/>
      <c r="U303" s="477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74" t="s">
        <v>228</v>
      </c>
      <c r="D304" s="480">
        <v>5.03</v>
      </c>
      <c r="E304" s="480"/>
      <c r="F304" s="480"/>
      <c r="G304" s="127"/>
      <c r="H304" s="469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77"/>
      <c r="P304" s="477"/>
      <c r="Q304" s="477"/>
      <c r="R304" s="477"/>
      <c r="S304" s="477"/>
      <c r="T304" s="477"/>
      <c r="U304" s="477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74" t="s">
        <v>199</v>
      </c>
      <c r="D305" s="480">
        <v>5.03</v>
      </c>
      <c r="E305" s="480"/>
      <c r="F305" s="480"/>
      <c r="G305" s="127"/>
      <c r="H305" s="469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77"/>
      <c r="P305" s="477"/>
      <c r="Q305" s="477"/>
      <c r="R305" s="477"/>
      <c r="S305" s="477"/>
      <c r="T305" s="477"/>
      <c r="U305" s="477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80">
        <v>5.0599999999999996</v>
      </c>
      <c r="E306" s="480"/>
      <c r="F306" s="480"/>
      <c r="G306" s="127"/>
      <c r="H306" s="469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77"/>
      <c r="P306" s="477"/>
      <c r="Q306" s="477"/>
      <c r="R306" s="477"/>
      <c r="S306" s="477"/>
      <c r="T306" s="477"/>
      <c r="U306" s="477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80">
        <v>5.0599999999999996</v>
      </c>
      <c r="E307" s="480"/>
      <c r="F307" s="480"/>
      <c r="G307" s="127"/>
      <c r="H307" s="469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77"/>
      <c r="P307" s="477"/>
      <c r="Q307" s="477"/>
      <c r="R307" s="477"/>
      <c r="S307" s="477"/>
      <c r="T307" s="477"/>
      <c r="U307" s="477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11" t="s">
        <v>231</v>
      </c>
      <c r="B308" s="612"/>
      <c r="C308" s="478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80">
        <v>5.04</v>
      </c>
      <c r="E309" s="480"/>
      <c r="F309" s="480"/>
      <c r="G309" s="127"/>
      <c r="H309" s="469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77"/>
      <c r="P309" s="477"/>
      <c r="Q309" s="477"/>
      <c r="R309" s="477"/>
      <c r="S309" s="477"/>
      <c r="T309" s="477"/>
      <c r="U309" s="477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80">
        <v>5.04</v>
      </c>
      <c r="E310" s="480"/>
      <c r="F310" s="480"/>
      <c r="G310" s="127"/>
      <c r="H310" s="469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77"/>
      <c r="P310" s="477"/>
      <c r="Q310" s="477"/>
      <c r="R310" s="477"/>
      <c r="S310" s="477"/>
      <c r="T310" s="477"/>
      <c r="U310" s="477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80">
        <v>5.04</v>
      </c>
      <c r="E311" s="480"/>
      <c r="F311" s="480"/>
      <c r="G311" s="127"/>
      <c r="H311" s="469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77"/>
      <c r="P311" s="477"/>
      <c r="Q311" s="477"/>
      <c r="R311" s="477"/>
      <c r="S311" s="477"/>
      <c r="T311" s="477"/>
      <c r="U311" s="477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80">
        <v>5.04</v>
      </c>
      <c r="E312" s="480"/>
      <c r="F312" s="480"/>
      <c r="G312" s="127"/>
      <c r="H312" s="469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77"/>
      <c r="P312" s="477"/>
      <c r="Q312" s="477"/>
      <c r="R312" s="477"/>
      <c r="S312" s="477"/>
      <c r="T312" s="477"/>
      <c r="U312" s="477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80">
        <v>5.04</v>
      </c>
      <c r="E313" s="480"/>
      <c r="F313" s="480"/>
      <c r="G313" s="127"/>
      <c r="H313" s="469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77"/>
      <c r="P313" s="477"/>
      <c r="Q313" s="477"/>
      <c r="R313" s="477"/>
      <c r="S313" s="477"/>
      <c r="T313" s="477"/>
      <c r="U313" s="477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80">
        <v>5.03</v>
      </c>
      <c r="E314" s="480"/>
      <c r="F314" s="480"/>
      <c r="G314" s="127"/>
      <c r="H314" s="469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77"/>
      <c r="P314" s="477"/>
      <c r="Q314" s="477"/>
      <c r="R314" s="477"/>
      <c r="S314" s="477"/>
      <c r="T314" s="477"/>
      <c r="U314" s="477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80">
        <v>5.03</v>
      </c>
      <c r="E315" s="480"/>
      <c r="F315" s="480"/>
      <c r="G315" s="127"/>
      <c r="H315" s="469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77"/>
      <c r="P315" s="477"/>
      <c r="Q315" s="477"/>
      <c r="R315" s="477"/>
      <c r="S315" s="477"/>
      <c r="T315" s="477"/>
      <c r="U315" s="477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80">
        <v>5.03</v>
      </c>
      <c r="E316" s="480"/>
      <c r="F316" s="480"/>
      <c r="G316" s="127"/>
      <c r="H316" s="469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77"/>
      <c r="P316" s="477"/>
      <c r="Q316" s="477"/>
      <c r="R316" s="477"/>
      <c r="S316" s="477"/>
      <c r="T316" s="477"/>
      <c r="U316" s="477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80">
        <v>5.03</v>
      </c>
      <c r="E317" s="480"/>
      <c r="F317" s="480"/>
      <c r="G317" s="127"/>
      <c r="H317" s="469">
        <f t="shared" si="75"/>
        <v>0</v>
      </c>
      <c r="I317" s="128"/>
      <c r="J317" s="129"/>
      <c r="K317" s="130"/>
      <c r="L317" s="128"/>
      <c r="M317" s="108"/>
      <c r="N317" s="129"/>
      <c r="O317" s="477"/>
      <c r="P317" s="477"/>
      <c r="Q317" s="477"/>
      <c r="R317" s="477"/>
      <c r="S317" s="477"/>
      <c r="T317" s="477"/>
      <c r="U317" s="477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80">
        <v>5.04</v>
      </c>
      <c r="E318" s="480"/>
      <c r="F318" s="480"/>
      <c r="G318" s="127"/>
      <c r="H318" s="469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77"/>
      <c r="P318" s="477"/>
      <c r="Q318" s="477"/>
      <c r="R318" s="477"/>
      <c r="S318" s="477"/>
      <c r="T318" s="477"/>
      <c r="U318" s="477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11" t="s">
        <v>234</v>
      </c>
      <c r="B319" s="612"/>
      <c r="C319" s="478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75"/>
      <c r="D320" s="480">
        <v>3.65</v>
      </c>
      <c r="E320" s="480"/>
      <c r="F320" s="481"/>
      <c r="G320" s="127"/>
      <c r="H320" s="469">
        <f t="shared" ref="H320:H329" si="83">D320*G320</f>
        <v>0</v>
      </c>
      <c r="I320" s="128"/>
      <c r="J320" s="129" t="str">
        <f t="array" ref="J320">IF(ISERROR(G320/I320),"",G320/I320)</f>
        <v/>
      </c>
      <c r="K320" s="469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77"/>
      <c r="P320" s="477"/>
      <c r="Q320" s="477"/>
      <c r="R320" s="477"/>
      <c r="S320" s="477"/>
      <c r="T320" s="477"/>
      <c r="U320" s="477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75"/>
      <c r="D321" s="480">
        <v>6.58</v>
      </c>
      <c r="E321" s="480"/>
      <c r="F321" s="480"/>
      <c r="G321" s="127"/>
      <c r="H321" s="469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77"/>
      <c r="P321" s="477"/>
      <c r="Q321" s="477"/>
      <c r="R321" s="477"/>
      <c r="S321" s="477"/>
      <c r="T321" s="477"/>
      <c r="U321" s="477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75"/>
      <c r="D322" s="480">
        <v>7.8</v>
      </c>
      <c r="E322" s="480"/>
      <c r="F322" s="480"/>
      <c r="G322" s="127"/>
      <c r="H322" s="469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77"/>
      <c r="P322" s="477"/>
      <c r="Q322" s="477"/>
      <c r="R322" s="477"/>
      <c r="S322" s="477"/>
      <c r="T322" s="477"/>
      <c r="U322" s="477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75"/>
      <c r="D323" s="480">
        <v>4.4000000000000004</v>
      </c>
      <c r="E323" s="480"/>
      <c r="F323" s="480"/>
      <c r="G323" s="127"/>
      <c r="H323" s="469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77"/>
      <c r="P323" s="477"/>
      <c r="Q323" s="477"/>
      <c r="R323" s="477"/>
      <c r="S323" s="477"/>
      <c r="T323" s="477"/>
      <c r="U323" s="477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75"/>
      <c r="D324" s="480"/>
      <c r="E324" s="480"/>
      <c r="F324" s="480"/>
      <c r="G324" s="127"/>
      <c r="H324" s="469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77"/>
      <c r="P324" s="477"/>
      <c r="Q324" s="477"/>
      <c r="R324" s="477"/>
      <c r="S324" s="477"/>
      <c r="T324" s="477"/>
      <c r="U324" s="477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75" t="s">
        <v>239</v>
      </c>
      <c r="C325" s="475" t="s">
        <v>179</v>
      </c>
      <c r="D325" s="480">
        <v>6.04</v>
      </c>
      <c r="E325" s="480"/>
      <c r="F325" s="480"/>
      <c r="G325" s="127"/>
      <c r="H325" s="469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77"/>
      <c r="P325" s="477"/>
      <c r="Q325" s="477"/>
      <c r="R325" s="477"/>
      <c r="S325" s="477"/>
      <c r="T325" s="477"/>
      <c r="U325" s="477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75" t="s">
        <v>239</v>
      </c>
      <c r="C326" s="475" t="s">
        <v>186</v>
      </c>
      <c r="D326" s="480">
        <v>6.04</v>
      </c>
      <c r="E326" s="480"/>
      <c r="F326" s="480"/>
      <c r="G326" s="127"/>
      <c r="H326" s="469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77"/>
      <c r="P326" s="477"/>
      <c r="Q326" s="477"/>
      <c r="R326" s="477"/>
      <c r="S326" s="477"/>
      <c r="T326" s="477"/>
      <c r="U326" s="477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75" t="s">
        <v>440</v>
      </c>
      <c r="C327" s="475" t="s">
        <v>179</v>
      </c>
      <c r="D327" s="480">
        <v>6</v>
      </c>
      <c r="E327" s="480"/>
      <c r="F327" s="480"/>
      <c r="G327" s="127"/>
      <c r="H327" s="469">
        <f t="shared" si="83"/>
        <v>0</v>
      </c>
      <c r="I327" s="128"/>
      <c r="J327" s="129"/>
      <c r="K327" s="130"/>
      <c r="L327" s="128"/>
      <c r="M327" s="108"/>
      <c r="N327" s="129"/>
      <c r="O327" s="477"/>
      <c r="P327" s="477"/>
      <c r="Q327" s="477"/>
      <c r="R327" s="477"/>
      <c r="S327" s="477"/>
      <c r="T327" s="477"/>
      <c r="U327" s="477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75" t="s">
        <v>440</v>
      </c>
      <c r="C328" s="475" t="s">
        <v>60</v>
      </c>
      <c r="D328" s="480">
        <v>6</v>
      </c>
      <c r="E328" s="480"/>
      <c r="F328" s="480"/>
      <c r="G328" s="127"/>
      <c r="H328" s="469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77"/>
      <c r="P328" s="477"/>
      <c r="Q328" s="477"/>
      <c r="R328" s="477"/>
      <c r="S328" s="477"/>
      <c r="T328" s="477"/>
      <c r="U328" s="477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68" t="s">
        <v>240</v>
      </c>
      <c r="C329" s="125"/>
      <c r="D329" s="480">
        <v>7.3</v>
      </c>
      <c r="E329" s="480"/>
      <c r="F329" s="480"/>
      <c r="G329" s="127"/>
      <c r="H329" s="469">
        <f t="shared" si="83"/>
        <v>0</v>
      </c>
      <c r="I329" s="128"/>
      <c r="J329" s="129"/>
      <c r="K329" s="130"/>
      <c r="L329" s="128"/>
      <c r="M329" s="108"/>
      <c r="N329" s="129"/>
      <c r="O329" s="477"/>
      <c r="P329" s="477"/>
      <c r="Q329" s="477"/>
      <c r="R329" s="477"/>
      <c r="S329" s="477"/>
      <c r="T329" s="477"/>
      <c r="U329" s="477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68" t="s">
        <v>241</v>
      </c>
      <c r="C330" s="125"/>
      <c r="D330" s="480">
        <f>78*120/1000</f>
        <v>9.36</v>
      </c>
      <c r="E330" s="480"/>
      <c r="F330" s="480"/>
      <c r="G330" s="127"/>
      <c r="H330" s="469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77"/>
      <c r="P330" s="477"/>
      <c r="Q330" s="477"/>
      <c r="R330" s="477"/>
      <c r="S330" s="477"/>
      <c r="T330" s="477"/>
      <c r="U330" s="477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68" t="s">
        <v>242</v>
      </c>
      <c r="C331" s="125"/>
      <c r="D331" s="480">
        <v>4.5</v>
      </c>
      <c r="E331" s="480"/>
      <c r="F331" s="480"/>
      <c r="G331" s="127"/>
      <c r="H331" s="469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77"/>
      <c r="P331" s="477"/>
      <c r="Q331" s="477"/>
      <c r="R331" s="477"/>
      <c r="S331" s="477"/>
      <c r="T331" s="477"/>
      <c r="U331" s="477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68" t="s">
        <v>243</v>
      </c>
      <c r="C332" s="125"/>
      <c r="D332" s="480">
        <v>4.5</v>
      </c>
      <c r="E332" s="480"/>
      <c r="F332" s="480"/>
      <c r="G332" s="127"/>
      <c r="H332" s="469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77"/>
      <c r="P332" s="477"/>
      <c r="Q332" s="477"/>
      <c r="R332" s="477"/>
      <c r="S332" s="477"/>
      <c r="T332" s="477"/>
      <c r="U332" s="477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80">
        <v>4.5</v>
      </c>
      <c r="E333" s="480"/>
      <c r="F333" s="480"/>
      <c r="G333" s="127"/>
      <c r="H333" s="469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77"/>
      <c r="P333" s="477"/>
      <c r="Q333" s="477"/>
      <c r="R333" s="477"/>
      <c r="S333" s="477"/>
      <c r="T333" s="477"/>
      <c r="U333" s="477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11" t="s">
        <v>244</v>
      </c>
      <c r="B334" s="612"/>
      <c r="C334" s="478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13" t="s">
        <v>246</v>
      </c>
      <c r="B335" s="614"/>
      <c r="C335" s="614"/>
      <c r="D335" s="614"/>
      <c r="E335" s="614"/>
      <c r="F335" s="61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16" t="s">
        <v>471</v>
      </c>
      <c r="B336" s="471" t="s">
        <v>247</v>
      </c>
      <c r="C336" s="599" t="s">
        <v>248</v>
      </c>
      <c r="D336" s="600"/>
      <c r="E336" s="670" t="s">
        <v>249</v>
      </c>
      <c r="F336" s="670"/>
      <c r="G336" s="577" t="s">
        <v>250</v>
      </c>
      <c r="H336" s="577"/>
      <c r="I336" s="607" t="s">
        <v>251</v>
      </c>
      <c r="J336" s="607"/>
      <c r="K336" s="607" t="s">
        <v>252</v>
      </c>
      <c r="L336" s="607"/>
      <c r="M336" s="607" t="s">
        <v>253</v>
      </c>
      <c r="N336" s="607"/>
      <c r="O336" s="607" t="s">
        <v>254</v>
      </c>
      <c r="P336" s="577" t="s">
        <v>255</v>
      </c>
      <c r="Q336" s="577"/>
      <c r="R336" s="577" t="s">
        <v>252</v>
      </c>
      <c r="S336" s="577"/>
      <c r="T336" s="577" t="s">
        <v>256</v>
      </c>
      <c r="U336" s="577"/>
      <c r="V336" s="577" t="s">
        <v>257</v>
      </c>
      <c r="W336" s="577"/>
      <c r="X336" s="577" t="s">
        <v>252</v>
      </c>
      <c r="Y336" s="577"/>
      <c r="Z336" s="577" t="s">
        <v>256</v>
      </c>
      <c r="AA336" s="577"/>
    </row>
    <row r="337" spans="1:27" ht="20.100000000000001" hidden="1" customHeight="1">
      <c r="A337" s="617"/>
      <c r="B337" s="471" t="s">
        <v>258</v>
      </c>
      <c r="C337" s="642">
        <v>1</v>
      </c>
      <c r="D337" s="643"/>
      <c r="E337" s="670">
        <f>C337*11</f>
        <v>11</v>
      </c>
      <c r="F337" s="670"/>
      <c r="G337" s="577">
        <v>1</v>
      </c>
      <c r="H337" s="577"/>
      <c r="I337" s="610">
        <f>G337*11</f>
        <v>11</v>
      </c>
      <c r="J337" s="610"/>
      <c r="K337" s="610">
        <f>E337-I337</f>
        <v>0</v>
      </c>
      <c r="L337" s="610"/>
      <c r="M337" s="608">
        <f>IF(ISERROR(K337/E337),"",K337/E337)</f>
        <v>0</v>
      </c>
      <c r="N337" s="608"/>
      <c r="O337" s="607"/>
      <c r="P337" s="577" t="s">
        <v>201</v>
      </c>
      <c r="Q337" s="577"/>
      <c r="R337" s="606">
        <f>SUM(O199:U199)</f>
        <v>0</v>
      </c>
      <c r="S337" s="606"/>
      <c r="T337" s="601" t="str">
        <f t="array" ref="T337">IF(ISERROR(R337/R344),"",R337/R344)</f>
        <v/>
      </c>
      <c r="U337" s="601"/>
      <c r="V337" s="577" t="s">
        <v>259</v>
      </c>
      <c r="W337" s="577"/>
      <c r="X337" s="578">
        <f>SUM(P198,P256,P291,P307,P318,P333)</f>
        <v>0</v>
      </c>
      <c r="Y337" s="579"/>
      <c r="Z337" s="601" t="str">
        <f t="array" ref="Z337">IF(ISERROR(X337/X344),"",X337/X344)</f>
        <v/>
      </c>
      <c r="AA337" s="601"/>
    </row>
    <row r="338" spans="1:27" ht="20.100000000000001" hidden="1" customHeight="1">
      <c r="A338" s="617"/>
      <c r="B338" s="471" t="s">
        <v>260</v>
      </c>
      <c r="C338" s="599">
        <v>0</v>
      </c>
      <c r="D338" s="600"/>
      <c r="E338" s="670">
        <f>C338*11</f>
        <v>0</v>
      </c>
      <c r="F338" s="670"/>
      <c r="G338" s="577">
        <v>0</v>
      </c>
      <c r="H338" s="577"/>
      <c r="I338" s="610">
        <f>G338*11</f>
        <v>0</v>
      </c>
      <c r="J338" s="610"/>
      <c r="K338" s="610">
        <f>E338-I338</f>
        <v>0</v>
      </c>
      <c r="L338" s="610"/>
      <c r="M338" s="608" t="str">
        <f>IF(ISERROR(K338/E338),"",K338/E338)</f>
        <v/>
      </c>
      <c r="N338" s="608"/>
      <c r="O338" s="607"/>
      <c r="P338" s="577" t="s">
        <v>216</v>
      </c>
      <c r="Q338" s="577"/>
      <c r="R338" s="606">
        <f>SUM(O257:U257)</f>
        <v>0</v>
      </c>
      <c r="S338" s="606"/>
      <c r="T338" s="601" t="str">
        <f>IF(ISERROR(R338/R344),"",R338/R344)</f>
        <v/>
      </c>
      <c r="U338" s="601"/>
      <c r="V338" s="577" t="s">
        <v>261</v>
      </c>
      <c r="W338" s="577"/>
      <c r="X338" s="578">
        <f>SUM(P199,P257,P292,P308,P319,P334)</f>
        <v>0</v>
      </c>
      <c r="Y338" s="579"/>
      <c r="Z338" s="601" t="str">
        <f>IF(ISERROR(X338/X344),"",X338/X344)</f>
        <v/>
      </c>
      <c r="AA338" s="601"/>
    </row>
    <row r="339" spans="1:27" ht="20.100000000000001" hidden="1" customHeight="1">
      <c r="A339" s="617"/>
      <c r="B339" s="471" t="s">
        <v>262</v>
      </c>
      <c r="C339" s="599">
        <v>0</v>
      </c>
      <c r="D339" s="600"/>
      <c r="E339" s="670">
        <f>C339*8</f>
        <v>0</v>
      </c>
      <c r="F339" s="670"/>
      <c r="G339" s="577">
        <v>1</v>
      </c>
      <c r="H339" s="577"/>
      <c r="I339" s="610">
        <f>G339*8</f>
        <v>8</v>
      </c>
      <c r="J339" s="610"/>
      <c r="K339" s="610">
        <f>E339-I339</f>
        <v>-8</v>
      </c>
      <c r="L339" s="610"/>
      <c r="M339" s="608" t="str">
        <f>IF(ISERROR(K339/E339),"",K339/E339)</f>
        <v/>
      </c>
      <c r="N339" s="608"/>
      <c r="O339" s="607"/>
      <c r="P339" s="577" t="s">
        <v>224</v>
      </c>
      <c r="Q339" s="577"/>
      <c r="R339" s="606">
        <f>SUM(O292:U292)</f>
        <v>0</v>
      </c>
      <c r="S339" s="606"/>
      <c r="T339" s="601" t="str">
        <f>IF(ISERROR(R339/R344),"",R339/R344)</f>
        <v/>
      </c>
      <c r="U339" s="601"/>
      <c r="V339" s="577" t="s">
        <v>263</v>
      </c>
      <c r="W339" s="577"/>
      <c r="X339" s="578">
        <f>SUM(P200,P258,P293,P309,P320,P335)</f>
        <v>0</v>
      </c>
      <c r="Y339" s="579"/>
      <c r="Z339" s="601" t="str">
        <f>IF(ISERROR(X339/X344),"",X339/X344)</f>
        <v/>
      </c>
      <c r="AA339" s="601"/>
    </row>
    <row r="340" spans="1:27" ht="20.100000000000001" hidden="1" customHeight="1">
      <c r="A340" s="617"/>
      <c r="B340" s="471" t="s">
        <v>264</v>
      </c>
      <c r="C340" s="599">
        <v>1</v>
      </c>
      <c r="D340" s="600"/>
      <c r="E340" s="670">
        <f>C340*11</f>
        <v>11</v>
      </c>
      <c r="F340" s="670"/>
      <c r="G340" s="577">
        <v>1</v>
      </c>
      <c r="H340" s="577"/>
      <c r="I340" s="610">
        <f>G340*11</f>
        <v>11</v>
      </c>
      <c r="J340" s="610"/>
      <c r="K340" s="610">
        <f>E340-I340</f>
        <v>0</v>
      </c>
      <c r="L340" s="610"/>
      <c r="M340" s="608">
        <f>IF(ISERROR(K340/E340),"",K340/E340)</f>
        <v>0</v>
      </c>
      <c r="N340" s="608"/>
      <c r="O340" s="607"/>
      <c r="P340" s="577" t="s">
        <v>231</v>
      </c>
      <c r="Q340" s="577"/>
      <c r="R340" s="606">
        <f>SUM(O308:U308)</f>
        <v>0</v>
      </c>
      <c r="S340" s="606"/>
      <c r="T340" s="601" t="str">
        <f>IF(ISERROR(R340/R344),"",R340/R344)</f>
        <v/>
      </c>
      <c r="U340" s="601"/>
      <c r="V340" s="577" t="s">
        <v>265</v>
      </c>
      <c r="W340" s="577"/>
      <c r="X340" s="578">
        <f>SUM(P202,P259,P294,P310,P321,P336)</f>
        <v>0</v>
      </c>
      <c r="Y340" s="579"/>
      <c r="Z340" s="601" t="str">
        <f>IF(ISERROR(X340/X344),"",X340/X344)</f>
        <v/>
      </c>
      <c r="AA340" s="601"/>
    </row>
    <row r="341" spans="1:27" ht="20.100000000000001" hidden="1" customHeight="1">
      <c r="A341" s="618"/>
      <c r="B341" s="471" t="s">
        <v>266</v>
      </c>
      <c r="C341" s="609">
        <f>SUM(C337:D340)</f>
        <v>2</v>
      </c>
      <c r="D341" s="583"/>
      <c r="E341" s="670">
        <f>SUM(E337:F340)</f>
        <v>22</v>
      </c>
      <c r="F341" s="670"/>
      <c r="G341" s="577">
        <f>SUM(G337:H340)</f>
        <v>3</v>
      </c>
      <c r="H341" s="577"/>
      <c r="I341" s="610">
        <f>SUM(I337:J340)</f>
        <v>30</v>
      </c>
      <c r="J341" s="610"/>
      <c r="K341" s="610">
        <f>SUM(K337:L340)</f>
        <v>-8</v>
      </c>
      <c r="L341" s="610"/>
      <c r="M341" s="608">
        <f>IF(ISERROR(K341/E341),"",K341/E341)</f>
        <v>-0.36363636363636365</v>
      </c>
      <c r="N341" s="608"/>
      <c r="O341" s="607"/>
      <c r="P341" s="577" t="s">
        <v>234</v>
      </c>
      <c r="Q341" s="577"/>
      <c r="R341" s="606">
        <f>SUM(O319:U319)</f>
        <v>0</v>
      </c>
      <c r="S341" s="606"/>
      <c r="T341" s="601" t="str">
        <f>IF(ISERROR(R341/R344),"",R341/R344)</f>
        <v/>
      </c>
      <c r="U341" s="601"/>
      <c r="V341" s="577" t="s">
        <v>267</v>
      </c>
      <c r="W341" s="577"/>
      <c r="X341" s="578">
        <f>SUM(P203,P260,P295,P311,P322,P337)</f>
        <v>0</v>
      </c>
      <c r="Y341" s="579"/>
      <c r="Z341" s="601" t="str">
        <f>IF(ISERROR(X341/X344),"",X341/X344)</f>
        <v/>
      </c>
      <c r="AA341" s="601"/>
    </row>
    <row r="342" spans="1:27" ht="20.100000000000001" hidden="1" customHeight="1">
      <c r="A342" s="263" t="s">
        <v>472</v>
      </c>
      <c r="B342" s="471">
        <f>G335</f>
        <v>0</v>
      </c>
      <c r="C342" s="587" t="s">
        <v>269</v>
      </c>
      <c r="D342" s="586"/>
      <c r="E342" s="669">
        <f>H335</f>
        <v>0</v>
      </c>
      <c r="F342" s="669"/>
      <c r="G342" s="577" t="s">
        <v>270</v>
      </c>
      <c r="H342" s="577"/>
      <c r="I342" s="605" t="str">
        <f>L335</f>
        <v/>
      </c>
      <c r="J342" s="605"/>
      <c r="K342" s="607" t="s">
        <v>271</v>
      </c>
      <c r="L342" s="607"/>
      <c r="M342" s="605" t="str">
        <f>J335</f>
        <v/>
      </c>
      <c r="N342" s="605"/>
      <c r="O342" s="607"/>
      <c r="P342" s="577" t="s">
        <v>244</v>
      </c>
      <c r="Q342" s="577"/>
      <c r="R342" s="606">
        <f>SUM(O334:U334)</f>
        <v>0</v>
      </c>
      <c r="S342" s="606"/>
      <c r="T342" s="601" t="str">
        <f>IF(ISERROR(R342/R344),"",R342/R344)</f>
        <v/>
      </c>
      <c r="U342" s="601"/>
      <c r="V342" s="577" t="s">
        <v>272</v>
      </c>
      <c r="W342" s="577"/>
      <c r="X342" s="578">
        <f>SUM(P204,P261,P296,P312,P323,P338)</f>
        <v>0</v>
      </c>
      <c r="Y342" s="579"/>
      <c r="Z342" s="601" t="str">
        <f>IF(ISERROR(X342/X344),"",X342/X344)</f>
        <v/>
      </c>
      <c r="AA342" s="601"/>
    </row>
    <row r="343" spans="1:27" ht="20.100000000000001" hidden="1" customHeight="1">
      <c r="A343" s="264" t="s">
        <v>473</v>
      </c>
      <c r="B343" s="471">
        <f>I335+C341</f>
        <v>2</v>
      </c>
      <c r="C343" s="584" t="s">
        <v>251</v>
      </c>
      <c r="D343" s="585"/>
      <c r="E343" s="669">
        <f>K335+I341</f>
        <v>30</v>
      </c>
      <c r="F343" s="669"/>
      <c r="G343" s="577" t="s">
        <v>274</v>
      </c>
      <c r="H343" s="577"/>
      <c r="I343" s="605">
        <f>B343-E343</f>
        <v>-28</v>
      </c>
      <c r="J343" s="605"/>
      <c r="K343" s="607" t="s">
        <v>275</v>
      </c>
      <c r="L343" s="607"/>
      <c r="M343" s="608">
        <f>IF(ISERROR(I343/E343),"",I343/E343)</f>
        <v>-0.93333333333333335</v>
      </c>
      <c r="N343" s="608"/>
      <c r="O343" s="607"/>
      <c r="P343" s="577" t="s">
        <v>245</v>
      </c>
      <c r="Q343" s="577"/>
      <c r="R343" s="606"/>
      <c r="S343" s="606"/>
      <c r="T343" s="601" t="str">
        <f>IF(ISERROR(R343/R344),"",R343/R344)</f>
        <v/>
      </c>
      <c r="U343" s="601"/>
      <c r="V343" s="577" t="s">
        <v>264</v>
      </c>
      <c r="W343" s="577"/>
      <c r="X343" s="578">
        <f>SUM(P205,P262,P297,P313,P324,P339)</f>
        <v>0</v>
      </c>
      <c r="Y343" s="579"/>
      <c r="Z343" s="601" t="str">
        <f>IF(ISERROR(X343/X344),"",X343/X344)</f>
        <v/>
      </c>
      <c r="AA343" s="601"/>
    </row>
    <row r="344" spans="1:27" ht="20.100000000000001" hidden="1" customHeight="1">
      <c r="A344" s="264" t="s">
        <v>474</v>
      </c>
      <c r="B344" s="471">
        <f>N335</f>
        <v>0</v>
      </c>
      <c r="C344" s="584" t="s">
        <v>277</v>
      </c>
      <c r="D344" s="585"/>
      <c r="E344" s="669">
        <f>IF(ISERROR(B344/B343),"",B344/B343)</f>
        <v>0</v>
      </c>
      <c r="F344" s="669"/>
      <c r="G344" s="577" t="s">
        <v>278</v>
      </c>
      <c r="H344" s="577"/>
      <c r="I344" s="607">
        <f>V335</f>
        <v>0</v>
      </c>
      <c r="J344" s="607"/>
      <c r="K344" s="607" t="s">
        <v>279</v>
      </c>
      <c r="L344" s="607"/>
      <c r="M344" s="608" t="str">
        <f t="array" ref="M344">IF(ISERROR(I344/B342),"",I344/B342)</f>
        <v/>
      </c>
      <c r="N344" s="608"/>
      <c r="O344" s="607"/>
      <c r="P344" s="577" t="s">
        <v>266</v>
      </c>
      <c r="Q344" s="577"/>
      <c r="R344" s="606">
        <f>SUM(R337:S343)</f>
        <v>0</v>
      </c>
      <c r="S344" s="606"/>
      <c r="T344" s="601"/>
      <c r="U344" s="601"/>
      <c r="V344" s="577" t="s">
        <v>266</v>
      </c>
      <c r="W344" s="577"/>
      <c r="X344" s="604">
        <f>SUM(X337:Y343)</f>
        <v>0</v>
      </c>
      <c r="Y344" s="604"/>
      <c r="Z344" s="601"/>
      <c r="AA344" s="60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27" t="s">
        <v>475</v>
      </c>
      <c r="B346" s="630" t="s">
        <v>280</v>
      </c>
      <c r="C346" s="630" t="s">
        <v>281</v>
      </c>
      <c r="D346" s="630" t="s">
        <v>282</v>
      </c>
      <c r="E346" s="624" t="s">
        <v>283</v>
      </c>
      <c r="F346" s="624" t="s">
        <v>284</v>
      </c>
      <c r="G346" s="607" t="s">
        <v>285</v>
      </c>
      <c r="H346" s="607"/>
      <c r="I346" s="630" t="s">
        <v>286</v>
      </c>
      <c r="J346" s="636" t="s">
        <v>271</v>
      </c>
      <c r="K346" s="639" t="s">
        <v>287</v>
      </c>
      <c r="L346" s="630" t="s">
        <v>270</v>
      </c>
      <c r="M346" s="620" t="s">
        <v>288</v>
      </c>
      <c r="N346" s="622" t="s">
        <v>252</v>
      </c>
      <c r="O346" s="607" t="s">
        <v>289</v>
      </c>
      <c r="P346" s="607"/>
      <c r="Q346" s="607"/>
      <c r="R346" s="607"/>
      <c r="S346" s="607"/>
      <c r="T346" s="607"/>
      <c r="U346" s="607"/>
      <c r="V346" s="607" t="s">
        <v>290</v>
      </c>
      <c r="W346" s="622" t="s">
        <v>291</v>
      </c>
      <c r="X346" s="607" t="s">
        <v>292</v>
      </c>
      <c r="Y346" s="607"/>
      <c r="Z346" s="607"/>
      <c r="AA346" s="607"/>
    </row>
    <row r="347" spans="1:27" ht="21.95" hidden="1" customHeight="1">
      <c r="A347" s="628"/>
      <c r="B347" s="631"/>
      <c r="C347" s="631"/>
      <c r="D347" s="631"/>
      <c r="E347" s="625"/>
      <c r="F347" s="625"/>
      <c r="G347" s="607"/>
      <c r="H347" s="607"/>
      <c r="I347" s="631"/>
      <c r="J347" s="637"/>
      <c r="K347" s="640"/>
      <c r="L347" s="631"/>
      <c r="M347" s="621"/>
      <c r="N347" s="622"/>
      <c r="O347" s="607" t="s">
        <v>259</v>
      </c>
      <c r="P347" s="607" t="s">
        <v>261</v>
      </c>
      <c r="Q347" s="607" t="s">
        <v>263</v>
      </c>
      <c r="R347" s="623" t="s">
        <v>265</v>
      </c>
      <c r="S347" s="577" t="s">
        <v>267</v>
      </c>
      <c r="T347" s="607" t="s">
        <v>272</v>
      </c>
      <c r="U347" s="607" t="s">
        <v>264</v>
      </c>
      <c r="V347" s="607"/>
      <c r="W347" s="622"/>
      <c r="X347" s="607" t="s">
        <v>293</v>
      </c>
      <c r="Y347" s="607" t="s">
        <v>294</v>
      </c>
      <c r="Z347" s="607" t="s">
        <v>295</v>
      </c>
      <c r="AA347" s="607" t="s">
        <v>264</v>
      </c>
    </row>
    <row r="348" spans="1:27" ht="21.95" hidden="1" customHeight="1">
      <c r="A348" s="629"/>
      <c r="B348" s="632"/>
      <c r="C348" s="632"/>
      <c r="D348" s="632"/>
      <c r="E348" s="626"/>
      <c r="F348" s="626"/>
      <c r="G348" s="302" t="s">
        <v>296</v>
      </c>
      <c r="H348" s="475" t="s">
        <v>297</v>
      </c>
      <c r="I348" s="632"/>
      <c r="J348" s="638"/>
      <c r="K348" s="641"/>
      <c r="L348" s="632"/>
      <c r="M348" s="621"/>
      <c r="N348" s="622"/>
      <c r="O348" s="607"/>
      <c r="P348" s="607"/>
      <c r="Q348" s="607"/>
      <c r="R348" s="623"/>
      <c r="S348" s="577"/>
      <c r="T348" s="607"/>
      <c r="U348" s="607"/>
      <c r="V348" s="607"/>
      <c r="W348" s="622"/>
      <c r="X348" s="607"/>
      <c r="Y348" s="607"/>
      <c r="Z348" s="607"/>
      <c r="AA348" s="607"/>
    </row>
    <row r="349" spans="1:27" ht="20.100000000000001" hidden="1" customHeight="1">
      <c r="A349" s="253">
        <v>30100030</v>
      </c>
      <c r="B349" s="468" t="s">
        <v>178</v>
      </c>
      <c r="C349" s="125" t="s">
        <v>179</v>
      </c>
      <c r="D349" s="480">
        <v>5.03</v>
      </c>
      <c r="E349" s="480"/>
      <c r="F349" s="480"/>
      <c r="G349" s="127"/>
      <c r="H349" s="469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77"/>
      <c r="P349" s="477"/>
      <c r="Q349" s="477"/>
      <c r="R349" s="477"/>
      <c r="S349" s="477"/>
      <c r="T349" s="477"/>
      <c r="U349" s="477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80">
        <v>5.03</v>
      </c>
      <c r="E350" s="480"/>
      <c r="F350" s="480"/>
      <c r="G350" s="127"/>
      <c r="H350" s="469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77"/>
      <c r="P350" s="477"/>
      <c r="Q350" s="477"/>
      <c r="R350" s="477"/>
      <c r="S350" s="477"/>
      <c r="T350" s="477"/>
      <c r="U350" s="477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80">
        <v>5.03</v>
      </c>
      <c r="E351" s="480"/>
      <c r="F351" s="480"/>
      <c r="G351" s="127"/>
      <c r="H351" s="469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77"/>
      <c r="P351" s="477"/>
      <c r="Q351" s="477"/>
      <c r="R351" s="477"/>
      <c r="S351" s="477"/>
      <c r="T351" s="477"/>
      <c r="U351" s="477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80">
        <v>5.03</v>
      </c>
      <c r="E352" s="480"/>
      <c r="F352" s="480"/>
      <c r="G352" s="127"/>
      <c r="H352" s="469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77"/>
      <c r="P352" s="477"/>
      <c r="Q352" s="477"/>
      <c r="R352" s="477"/>
      <c r="S352" s="477"/>
      <c r="T352" s="477"/>
      <c r="U352" s="477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80">
        <v>5.03</v>
      </c>
      <c r="E353" s="480"/>
      <c r="F353" s="480"/>
      <c r="G353" s="127"/>
      <c r="H353" s="469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77"/>
      <c r="P353" s="477"/>
      <c r="Q353" s="477"/>
      <c r="R353" s="477"/>
      <c r="S353" s="477"/>
      <c r="T353" s="477"/>
      <c r="U353" s="477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80">
        <v>5.04</v>
      </c>
      <c r="E354" s="480"/>
      <c r="F354" s="366"/>
      <c r="G354" s="134"/>
      <c r="H354" s="469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77"/>
      <c r="P354" s="477"/>
      <c r="Q354" s="477"/>
      <c r="R354" s="477"/>
      <c r="S354" s="477"/>
      <c r="T354" s="477"/>
      <c r="U354" s="477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80">
        <v>5.03</v>
      </c>
      <c r="E355" s="480"/>
      <c r="F355" s="480"/>
      <c r="G355" s="127"/>
      <c r="H355" s="469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77"/>
      <c r="P355" s="477"/>
      <c r="Q355" s="477"/>
      <c r="R355" s="477"/>
      <c r="S355" s="477"/>
      <c r="T355" s="477"/>
      <c r="U355" s="477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80">
        <v>5.03</v>
      </c>
      <c r="E356" s="480"/>
      <c r="F356" s="480"/>
      <c r="G356" s="127"/>
      <c r="H356" s="469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77"/>
      <c r="P356" s="477"/>
      <c r="Q356" s="477"/>
      <c r="R356" s="477"/>
      <c r="S356" s="477"/>
      <c r="T356" s="477"/>
      <c r="U356" s="477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80">
        <v>5.04</v>
      </c>
      <c r="E357" s="480"/>
      <c r="F357" s="367"/>
      <c r="G357" s="127"/>
      <c r="H357" s="469">
        <f t="shared" si="86"/>
        <v>0</v>
      </c>
      <c r="I357" s="469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77"/>
      <c r="P357" s="477"/>
      <c r="Q357" s="477"/>
      <c r="R357" s="477"/>
      <c r="S357" s="477"/>
      <c r="T357" s="477"/>
      <c r="U357" s="477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80">
        <v>5.04</v>
      </c>
      <c r="E358" s="480"/>
      <c r="F358" s="367"/>
      <c r="G358" s="127"/>
      <c r="H358" s="469">
        <f t="shared" si="86"/>
        <v>0</v>
      </c>
      <c r="I358" s="469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77"/>
      <c r="P358" s="477"/>
      <c r="Q358" s="477"/>
      <c r="R358" s="477"/>
      <c r="S358" s="477"/>
      <c r="T358" s="477"/>
      <c r="U358" s="477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80">
        <v>5.03</v>
      </c>
      <c r="E359" s="480"/>
      <c r="F359" s="367"/>
      <c r="G359" s="127"/>
      <c r="H359" s="469">
        <f t="shared" si="86"/>
        <v>0</v>
      </c>
      <c r="I359" s="469"/>
      <c r="J359" s="129"/>
      <c r="K359" s="130"/>
      <c r="L359" s="128"/>
      <c r="M359" s="108"/>
      <c r="N359" s="129"/>
      <c r="O359" s="477"/>
      <c r="P359" s="477"/>
      <c r="Q359" s="477"/>
      <c r="R359" s="477"/>
      <c r="S359" s="477"/>
      <c r="T359" s="477"/>
      <c r="U359" s="477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80">
        <v>5.03</v>
      </c>
      <c r="E360" s="480"/>
      <c r="F360" s="367"/>
      <c r="G360" s="127"/>
      <c r="H360" s="469">
        <f t="shared" si="86"/>
        <v>0</v>
      </c>
      <c r="I360" s="469"/>
      <c r="J360" s="129"/>
      <c r="K360" s="130"/>
      <c r="L360" s="128"/>
      <c r="M360" s="108"/>
      <c r="N360" s="129"/>
      <c r="O360" s="477"/>
      <c r="P360" s="477"/>
      <c r="Q360" s="477"/>
      <c r="R360" s="477"/>
      <c r="S360" s="477"/>
      <c r="T360" s="477"/>
      <c r="U360" s="477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80">
        <v>5.0599999999999996</v>
      </c>
      <c r="E361" s="480"/>
      <c r="F361" s="480"/>
      <c r="G361" s="127"/>
      <c r="H361" s="469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77"/>
      <c r="P361" s="477"/>
      <c r="Q361" s="477"/>
      <c r="R361" s="477"/>
      <c r="S361" s="477"/>
      <c r="T361" s="477"/>
      <c r="U361" s="477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80">
        <v>5.09</v>
      </c>
      <c r="E362" s="480"/>
      <c r="F362" s="480"/>
      <c r="G362" s="127"/>
      <c r="H362" s="469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77"/>
      <c r="P362" s="477"/>
      <c r="Q362" s="477"/>
      <c r="R362" s="477"/>
      <c r="S362" s="477"/>
      <c r="T362" s="477"/>
      <c r="U362" s="477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80">
        <v>5.09</v>
      </c>
      <c r="E363" s="480"/>
      <c r="F363" s="480"/>
      <c r="G363" s="127"/>
      <c r="H363" s="469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77"/>
      <c r="P363" s="477"/>
      <c r="Q363" s="477"/>
      <c r="R363" s="477"/>
      <c r="S363" s="477"/>
      <c r="T363" s="477"/>
      <c r="U363" s="477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75" t="s">
        <v>190</v>
      </c>
      <c r="D364" s="480">
        <v>4.8</v>
      </c>
      <c r="E364" s="480"/>
      <c r="F364" s="480"/>
      <c r="G364" s="127"/>
      <c r="H364" s="469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77"/>
      <c r="P364" s="477"/>
      <c r="Q364" s="477"/>
      <c r="R364" s="477"/>
      <c r="S364" s="477"/>
      <c r="T364" s="477"/>
      <c r="U364" s="477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75" t="s">
        <v>187</v>
      </c>
      <c r="D365" s="480">
        <v>4.8</v>
      </c>
      <c r="E365" s="480"/>
      <c r="F365" s="480"/>
      <c r="G365" s="127"/>
      <c r="H365" s="469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77"/>
      <c r="P365" s="477"/>
      <c r="Q365" s="477"/>
      <c r="R365" s="477"/>
      <c r="S365" s="477"/>
      <c r="T365" s="477"/>
      <c r="U365" s="477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75" t="s">
        <v>179</v>
      </c>
      <c r="D366" s="480">
        <v>4.8</v>
      </c>
      <c r="E366" s="480"/>
      <c r="F366" s="480"/>
      <c r="G366" s="127"/>
      <c r="H366" s="469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77"/>
      <c r="P366" s="477"/>
      <c r="Q366" s="477"/>
      <c r="R366" s="477"/>
      <c r="S366" s="477"/>
      <c r="T366" s="477"/>
      <c r="U366" s="477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75" t="s">
        <v>199</v>
      </c>
      <c r="D367" s="480">
        <v>4.8</v>
      </c>
      <c r="E367" s="480"/>
      <c r="F367" s="480"/>
      <c r="G367" s="127"/>
      <c r="H367" s="469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77"/>
      <c r="P367" s="477"/>
      <c r="Q367" s="477"/>
      <c r="R367" s="477"/>
      <c r="S367" s="477"/>
      <c r="T367" s="477"/>
      <c r="U367" s="477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80">
        <v>4.99</v>
      </c>
      <c r="E368" s="480"/>
      <c r="F368" s="480"/>
      <c r="G368" s="127"/>
      <c r="H368" s="469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77"/>
      <c r="P368" s="477"/>
      <c r="Q368" s="477"/>
      <c r="R368" s="477"/>
      <c r="S368" s="477"/>
      <c r="T368" s="477"/>
      <c r="U368" s="477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80">
        <v>4.99</v>
      </c>
      <c r="E369" s="480"/>
      <c r="F369" s="480"/>
      <c r="G369" s="127"/>
      <c r="H369" s="469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77"/>
      <c r="P369" s="477"/>
      <c r="Q369" s="477"/>
      <c r="R369" s="477"/>
      <c r="S369" s="477"/>
      <c r="T369" s="477"/>
      <c r="U369" s="477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11" t="s">
        <v>201</v>
      </c>
      <c r="B370" s="612"/>
      <c r="C370" s="478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68" t="s">
        <v>206</v>
      </c>
      <c r="C371" s="125" t="s">
        <v>199</v>
      </c>
      <c r="D371" s="480">
        <v>5.03</v>
      </c>
      <c r="E371" s="480"/>
      <c r="F371" s="480"/>
      <c r="G371" s="127"/>
      <c r="H371" s="469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73"/>
      <c r="P371" s="473"/>
      <c r="Q371" s="473"/>
      <c r="R371" s="473"/>
      <c r="S371" s="473"/>
      <c r="T371" s="473"/>
      <c r="U371" s="473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68" t="s">
        <v>425</v>
      </c>
      <c r="C372" s="177" t="s">
        <v>427</v>
      </c>
      <c r="D372" s="480">
        <v>5.03</v>
      </c>
      <c r="E372" s="480"/>
      <c r="F372" s="480"/>
      <c r="G372" s="127"/>
      <c r="H372" s="469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73"/>
      <c r="P372" s="473"/>
      <c r="Q372" s="473"/>
      <c r="R372" s="473"/>
      <c r="S372" s="473"/>
      <c r="T372" s="473"/>
      <c r="U372" s="473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68" t="s">
        <v>206</v>
      </c>
      <c r="C373" s="125" t="s">
        <v>186</v>
      </c>
      <c r="D373" s="480">
        <v>5.03</v>
      </c>
      <c r="E373" s="480"/>
      <c r="F373" s="480"/>
      <c r="G373" s="127"/>
      <c r="H373" s="469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73"/>
      <c r="P373" s="473"/>
      <c r="Q373" s="473"/>
      <c r="R373" s="473"/>
      <c r="S373" s="473"/>
      <c r="T373" s="473"/>
      <c r="U373" s="473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68" t="s">
        <v>206</v>
      </c>
      <c r="C374" s="125" t="s">
        <v>203</v>
      </c>
      <c r="D374" s="480">
        <v>5.03</v>
      </c>
      <c r="E374" s="480"/>
      <c r="F374" s="480"/>
      <c r="G374" s="127"/>
      <c r="H374" s="469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73"/>
      <c r="P374" s="473"/>
      <c r="Q374" s="473"/>
      <c r="R374" s="473"/>
      <c r="S374" s="473"/>
      <c r="T374" s="473"/>
      <c r="U374" s="473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68" t="s">
        <v>206</v>
      </c>
      <c r="C375" s="125" t="s">
        <v>207</v>
      </c>
      <c r="D375" s="480">
        <v>5.03</v>
      </c>
      <c r="E375" s="480"/>
      <c r="F375" s="480"/>
      <c r="G375" s="127"/>
      <c r="H375" s="469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73"/>
      <c r="P375" s="473"/>
      <c r="Q375" s="473"/>
      <c r="R375" s="473"/>
      <c r="S375" s="473"/>
      <c r="T375" s="473"/>
      <c r="U375" s="473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68" t="s">
        <v>414</v>
      </c>
      <c r="C376" s="177" t="s">
        <v>415</v>
      </c>
      <c r="D376" s="480"/>
      <c r="E376" s="480"/>
      <c r="F376" s="480"/>
      <c r="G376" s="127"/>
      <c r="H376" s="469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73"/>
      <c r="P376" s="473"/>
      <c r="Q376" s="473"/>
      <c r="R376" s="473"/>
      <c r="S376" s="473"/>
      <c r="T376" s="473"/>
      <c r="U376" s="473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68" t="s">
        <v>414</v>
      </c>
      <c r="C377" s="177" t="s">
        <v>416</v>
      </c>
      <c r="D377" s="480"/>
      <c r="E377" s="480"/>
      <c r="F377" s="480"/>
      <c r="G377" s="127"/>
      <c r="H377" s="469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73"/>
      <c r="P377" s="473"/>
      <c r="Q377" s="473"/>
      <c r="R377" s="473"/>
      <c r="S377" s="473"/>
      <c r="T377" s="473"/>
      <c r="U377" s="473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68" t="s">
        <v>414</v>
      </c>
      <c r="C378" s="177" t="s">
        <v>61</v>
      </c>
      <c r="D378" s="480"/>
      <c r="E378" s="480"/>
      <c r="F378" s="480"/>
      <c r="G378" s="127"/>
      <c r="H378" s="469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73"/>
      <c r="P378" s="473"/>
      <c r="Q378" s="473"/>
      <c r="R378" s="473"/>
      <c r="S378" s="473"/>
      <c r="T378" s="473"/>
      <c r="U378" s="473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68" t="s">
        <v>208</v>
      </c>
      <c r="C379" s="125" t="s">
        <v>179</v>
      </c>
      <c r="D379" s="480">
        <v>5.08</v>
      </c>
      <c r="E379" s="480"/>
      <c r="F379" s="480"/>
      <c r="G379" s="127"/>
      <c r="H379" s="469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73"/>
      <c r="P379" s="473"/>
      <c r="Q379" s="473"/>
      <c r="R379" s="473"/>
      <c r="S379" s="473"/>
      <c r="T379" s="473"/>
      <c r="U379" s="473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68" t="s">
        <v>208</v>
      </c>
      <c r="C380" s="125" t="s">
        <v>204</v>
      </c>
      <c r="D380" s="480">
        <v>5.08</v>
      </c>
      <c r="E380" s="480"/>
      <c r="F380" s="480"/>
      <c r="G380" s="127"/>
      <c r="H380" s="469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73"/>
      <c r="P380" s="473"/>
      <c r="Q380" s="473"/>
      <c r="R380" s="473"/>
      <c r="S380" s="473"/>
      <c r="T380" s="473"/>
      <c r="U380" s="473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68" t="s">
        <v>208</v>
      </c>
      <c r="C381" s="125" t="s">
        <v>205</v>
      </c>
      <c r="D381" s="480">
        <v>5.08</v>
      </c>
      <c r="E381" s="480"/>
      <c r="F381" s="480"/>
      <c r="G381" s="127"/>
      <c r="H381" s="469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73"/>
      <c r="P381" s="473"/>
      <c r="Q381" s="473"/>
      <c r="R381" s="473"/>
      <c r="S381" s="473"/>
      <c r="T381" s="473"/>
      <c r="U381" s="473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68" t="s">
        <v>208</v>
      </c>
      <c r="C382" s="125" t="s">
        <v>186</v>
      </c>
      <c r="D382" s="480">
        <v>5.08</v>
      </c>
      <c r="E382" s="480"/>
      <c r="F382" s="480"/>
      <c r="G382" s="127"/>
      <c r="H382" s="469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73"/>
      <c r="P382" s="473"/>
      <c r="Q382" s="473"/>
      <c r="R382" s="473"/>
      <c r="S382" s="473"/>
      <c r="T382" s="473"/>
      <c r="U382" s="473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68" t="s">
        <v>208</v>
      </c>
      <c r="C383" s="125" t="s">
        <v>203</v>
      </c>
      <c r="D383" s="480">
        <v>5.08</v>
      </c>
      <c r="E383" s="480"/>
      <c r="F383" s="480"/>
      <c r="G383" s="127"/>
      <c r="H383" s="469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73"/>
      <c r="P383" s="473"/>
      <c r="Q383" s="473"/>
      <c r="R383" s="473"/>
      <c r="S383" s="473"/>
      <c r="T383" s="473"/>
      <c r="U383" s="473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68" t="s">
        <v>208</v>
      </c>
      <c r="C384" s="125" t="s">
        <v>199</v>
      </c>
      <c r="D384" s="480">
        <v>5.08</v>
      </c>
      <c r="E384" s="480"/>
      <c r="F384" s="480"/>
      <c r="G384" s="127"/>
      <c r="H384" s="469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77"/>
      <c r="P384" s="477"/>
      <c r="Q384" s="477"/>
      <c r="R384" s="477"/>
      <c r="S384" s="477"/>
      <c r="T384" s="477"/>
      <c r="U384" s="477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68" t="s">
        <v>208</v>
      </c>
      <c r="C385" s="125" t="s">
        <v>187</v>
      </c>
      <c r="D385" s="480">
        <v>5.08</v>
      </c>
      <c r="E385" s="480"/>
      <c r="F385" s="480"/>
      <c r="G385" s="127"/>
      <c r="H385" s="469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73"/>
      <c r="P385" s="473"/>
      <c r="Q385" s="473"/>
      <c r="R385" s="473"/>
      <c r="S385" s="473"/>
      <c r="T385" s="473"/>
      <c r="U385" s="473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68" t="s">
        <v>208</v>
      </c>
      <c r="C386" s="125" t="s">
        <v>207</v>
      </c>
      <c r="D386" s="480">
        <v>5.08</v>
      </c>
      <c r="E386" s="480"/>
      <c r="F386" s="480"/>
      <c r="G386" s="127"/>
      <c r="H386" s="469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77"/>
      <c r="P386" s="477"/>
      <c r="Q386" s="477"/>
      <c r="R386" s="477"/>
      <c r="S386" s="477"/>
      <c r="T386" s="477"/>
      <c r="U386" s="477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68" t="s">
        <v>209</v>
      </c>
      <c r="C387" s="125" t="s">
        <v>194</v>
      </c>
      <c r="D387" s="480">
        <v>5.03</v>
      </c>
      <c r="E387" s="480"/>
      <c r="F387" s="480"/>
      <c r="G387" s="127"/>
      <c r="H387" s="469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73"/>
      <c r="P387" s="473"/>
      <c r="Q387" s="473"/>
      <c r="R387" s="473"/>
      <c r="S387" s="473"/>
      <c r="T387" s="473"/>
      <c r="U387" s="473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68" t="s">
        <v>209</v>
      </c>
      <c r="C388" s="125" t="s">
        <v>179</v>
      </c>
      <c r="D388" s="480">
        <v>5.03</v>
      </c>
      <c r="E388" s="480"/>
      <c r="F388" s="480"/>
      <c r="G388" s="127"/>
      <c r="H388" s="469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73"/>
      <c r="P388" s="473"/>
      <c r="Q388" s="473"/>
      <c r="R388" s="473"/>
      <c r="S388" s="473"/>
      <c r="T388" s="473"/>
      <c r="U388" s="473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68" t="s">
        <v>209</v>
      </c>
      <c r="C389" s="125" t="s">
        <v>195</v>
      </c>
      <c r="D389" s="480">
        <v>5.03</v>
      </c>
      <c r="E389" s="480"/>
      <c r="F389" s="480"/>
      <c r="G389" s="127"/>
      <c r="H389" s="469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73"/>
      <c r="P389" s="473"/>
      <c r="Q389" s="473"/>
      <c r="R389" s="473"/>
      <c r="S389" s="473"/>
      <c r="T389" s="473"/>
      <c r="U389" s="473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68" t="s">
        <v>209</v>
      </c>
      <c r="C390" s="125" t="s">
        <v>204</v>
      </c>
      <c r="D390" s="480">
        <v>5.03</v>
      </c>
      <c r="E390" s="480"/>
      <c r="F390" s="480"/>
      <c r="G390" s="127"/>
      <c r="H390" s="469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73"/>
      <c r="P390" s="473"/>
      <c r="Q390" s="473"/>
      <c r="R390" s="473"/>
      <c r="S390" s="473"/>
      <c r="T390" s="473"/>
      <c r="U390" s="473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68" t="s">
        <v>382</v>
      </c>
      <c r="C391" s="177" t="s">
        <v>383</v>
      </c>
      <c r="D391" s="480">
        <v>5.03</v>
      </c>
      <c r="E391" s="480"/>
      <c r="F391" s="480"/>
      <c r="G391" s="127"/>
      <c r="H391" s="469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73"/>
      <c r="P391" s="473"/>
      <c r="Q391" s="473"/>
      <c r="R391" s="473"/>
      <c r="S391" s="473"/>
      <c r="T391" s="473"/>
      <c r="U391" s="473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68" t="s">
        <v>382</v>
      </c>
      <c r="C392" s="177" t="s">
        <v>384</v>
      </c>
      <c r="D392" s="480">
        <v>5.03</v>
      </c>
      <c r="E392" s="480"/>
      <c r="F392" s="480"/>
      <c r="G392" s="127"/>
      <c r="H392" s="469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73"/>
      <c r="P392" s="473"/>
      <c r="Q392" s="473"/>
      <c r="R392" s="473"/>
      <c r="S392" s="473"/>
      <c r="T392" s="473"/>
      <c r="U392" s="473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68" t="s">
        <v>382</v>
      </c>
      <c r="C393" s="177" t="s">
        <v>389</v>
      </c>
      <c r="D393" s="480">
        <v>5.03</v>
      </c>
      <c r="E393" s="480"/>
      <c r="F393" s="480"/>
      <c r="G393" s="127"/>
      <c r="H393" s="469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73"/>
      <c r="P393" s="473"/>
      <c r="Q393" s="473"/>
      <c r="R393" s="473"/>
      <c r="S393" s="473"/>
      <c r="T393" s="473"/>
      <c r="U393" s="473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68" t="s">
        <v>382</v>
      </c>
      <c r="C394" s="177" t="s">
        <v>391</v>
      </c>
      <c r="D394" s="480">
        <v>5.03</v>
      </c>
      <c r="E394" s="480"/>
      <c r="F394" s="480"/>
      <c r="G394" s="127"/>
      <c r="H394" s="469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73"/>
      <c r="P394" s="473"/>
      <c r="Q394" s="473"/>
      <c r="R394" s="473"/>
      <c r="S394" s="473"/>
      <c r="T394" s="473"/>
      <c r="U394" s="473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68" t="s">
        <v>418</v>
      </c>
      <c r="C395" s="177" t="s">
        <v>364</v>
      </c>
      <c r="D395" s="480">
        <v>5.03</v>
      </c>
      <c r="E395" s="480"/>
      <c r="F395" s="480"/>
      <c r="G395" s="127"/>
      <c r="H395" s="469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73"/>
      <c r="P395" s="473"/>
      <c r="Q395" s="473"/>
      <c r="R395" s="473"/>
      <c r="S395" s="473"/>
      <c r="T395" s="473"/>
      <c r="U395" s="473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68" t="s">
        <v>418</v>
      </c>
      <c r="C396" s="177" t="s">
        <v>365</v>
      </c>
      <c r="D396" s="480">
        <v>5.03</v>
      </c>
      <c r="E396" s="480"/>
      <c r="F396" s="480"/>
      <c r="G396" s="127"/>
      <c r="H396" s="469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73"/>
      <c r="P396" s="473"/>
      <c r="Q396" s="473"/>
      <c r="R396" s="473"/>
      <c r="S396" s="473"/>
      <c r="T396" s="473"/>
      <c r="U396" s="473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68" t="s">
        <v>418</v>
      </c>
      <c r="C397" s="177" t="s">
        <v>366</v>
      </c>
      <c r="D397" s="480">
        <v>5.03</v>
      </c>
      <c r="E397" s="480"/>
      <c r="F397" s="480"/>
      <c r="G397" s="127"/>
      <c r="H397" s="469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73"/>
      <c r="P397" s="473"/>
      <c r="Q397" s="473"/>
      <c r="R397" s="473"/>
      <c r="S397" s="473"/>
      <c r="T397" s="473"/>
      <c r="U397" s="473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68" t="s">
        <v>418</v>
      </c>
      <c r="C398" s="177" t="s">
        <v>367</v>
      </c>
      <c r="D398" s="480">
        <v>5.03</v>
      </c>
      <c r="E398" s="480"/>
      <c r="F398" s="480"/>
      <c r="G398" s="127"/>
      <c r="H398" s="469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73"/>
      <c r="P398" s="473"/>
      <c r="Q398" s="473"/>
      <c r="R398" s="473"/>
      <c r="S398" s="473"/>
      <c r="T398" s="473"/>
      <c r="U398" s="473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80">
        <v>5.03</v>
      </c>
      <c r="E399" s="480"/>
      <c r="F399" s="480"/>
      <c r="G399" s="127"/>
      <c r="H399" s="469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77"/>
      <c r="P399" s="477"/>
      <c r="Q399" s="477"/>
      <c r="R399" s="477"/>
      <c r="S399" s="477"/>
      <c r="T399" s="477"/>
      <c r="U399" s="477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80">
        <v>5.03</v>
      </c>
      <c r="E400" s="480"/>
      <c r="F400" s="480"/>
      <c r="G400" s="127"/>
      <c r="H400" s="469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77"/>
      <c r="P400" s="477"/>
      <c r="Q400" s="477"/>
      <c r="R400" s="477"/>
      <c r="S400" s="477"/>
      <c r="T400" s="477"/>
      <c r="U400" s="477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80">
        <v>5.03</v>
      </c>
      <c r="E401" s="480"/>
      <c r="F401" s="480"/>
      <c r="G401" s="127"/>
      <c r="H401" s="469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77"/>
      <c r="P401" s="477"/>
      <c r="Q401" s="477"/>
      <c r="R401" s="477"/>
      <c r="S401" s="477"/>
      <c r="T401" s="477"/>
      <c r="U401" s="477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80">
        <v>5.03</v>
      </c>
      <c r="E402" s="480"/>
      <c r="F402" s="480"/>
      <c r="G402" s="127"/>
      <c r="H402" s="469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77"/>
      <c r="P402" s="477"/>
      <c r="Q402" s="477"/>
      <c r="R402" s="477"/>
      <c r="S402" s="477"/>
      <c r="T402" s="477"/>
      <c r="U402" s="477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80">
        <v>5.03</v>
      </c>
      <c r="E403" s="480"/>
      <c r="F403" s="480"/>
      <c r="G403" s="127"/>
      <c r="H403" s="469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77"/>
      <c r="P403" s="477"/>
      <c r="Q403" s="477"/>
      <c r="R403" s="477"/>
      <c r="S403" s="477"/>
      <c r="T403" s="477"/>
      <c r="U403" s="477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80">
        <v>5.03</v>
      </c>
      <c r="E404" s="480"/>
      <c r="F404" s="480"/>
      <c r="G404" s="127"/>
      <c r="H404" s="469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77"/>
      <c r="P404" s="477"/>
      <c r="Q404" s="477"/>
      <c r="R404" s="477"/>
      <c r="S404" s="477"/>
      <c r="T404" s="477"/>
      <c r="U404" s="477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80">
        <v>5.03</v>
      </c>
      <c r="E405" s="480"/>
      <c r="F405" s="480"/>
      <c r="G405" s="127"/>
      <c r="H405" s="469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77"/>
      <c r="P405" s="477"/>
      <c r="Q405" s="477"/>
      <c r="R405" s="477"/>
      <c r="S405" s="477"/>
      <c r="T405" s="477"/>
      <c r="U405" s="477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80">
        <v>5.03</v>
      </c>
      <c r="E406" s="480"/>
      <c r="F406" s="480"/>
      <c r="G406" s="127"/>
      <c r="H406" s="469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77"/>
      <c r="P406" s="477"/>
      <c r="Q406" s="477"/>
      <c r="R406" s="477"/>
      <c r="S406" s="477"/>
      <c r="T406" s="477"/>
      <c r="U406" s="477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80">
        <v>5.03</v>
      </c>
      <c r="E407" s="480"/>
      <c r="F407" s="480"/>
      <c r="G407" s="127"/>
      <c r="H407" s="469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77"/>
      <c r="P407" s="477"/>
      <c r="Q407" s="477"/>
      <c r="R407" s="477"/>
      <c r="S407" s="477"/>
      <c r="T407" s="477"/>
      <c r="U407" s="477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80">
        <v>5.03</v>
      </c>
      <c r="E408" s="480"/>
      <c r="F408" s="480"/>
      <c r="G408" s="127"/>
      <c r="H408" s="469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77"/>
      <c r="P408" s="477"/>
      <c r="Q408" s="477"/>
      <c r="R408" s="477"/>
      <c r="S408" s="477"/>
      <c r="T408" s="477"/>
      <c r="U408" s="477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80">
        <v>50.3</v>
      </c>
      <c r="E409" s="480"/>
      <c r="F409" s="480"/>
      <c r="G409" s="127"/>
      <c r="H409" s="469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77"/>
      <c r="P409" s="477"/>
      <c r="Q409" s="477"/>
      <c r="R409" s="477"/>
      <c r="S409" s="477"/>
      <c r="T409" s="477"/>
      <c r="U409" s="477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80">
        <v>5</v>
      </c>
      <c r="E410" s="480"/>
      <c r="F410" s="480"/>
      <c r="G410" s="127"/>
      <c r="H410" s="469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77"/>
      <c r="P410" s="477"/>
      <c r="Q410" s="477"/>
      <c r="R410" s="477"/>
      <c r="S410" s="477"/>
      <c r="T410" s="477"/>
      <c r="U410" s="477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80">
        <v>5.03</v>
      </c>
      <c r="E411" s="480"/>
      <c r="F411" s="480"/>
      <c r="G411" s="127"/>
      <c r="H411" s="469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77"/>
      <c r="P411" s="477"/>
      <c r="Q411" s="477"/>
      <c r="R411" s="477"/>
      <c r="S411" s="477"/>
      <c r="T411" s="477"/>
      <c r="U411" s="477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80">
        <v>5.03</v>
      </c>
      <c r="E412" s="480"/>
      <c r="F412" s="480"/>
      <c r="G412" s="127"/>
      <c r="H412" s="469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77"/>
      <c r="P412" s="477"/>
      <c r="Q412" s="477"/>
      <c r="R412" s="477"/>
      <c r="S412" s="477"/>
      <c r="T412" s="477"/>
      <c r="U412" s="477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80"/>
      <c r="E413" s="480"/>
      <c r="F413" s="480"/>
      <c r="G413" s="127"/>
      <c r="H413" s="469">
        <f t="shared" si="93"/>
        <v>0</v>
      </c>
      <c r="I413" s="128"/>
      <c r="J413" s="129"/>
      <c r="K413" s="130"/>
      <c r="L413" s="128"/>
      <c r="M413" s="108"/>
      <c r="N413" s="129"/>
      <c r="O413" s="477"/>
      <c r="P413" s="477"/>
      <c r="Q413" s="477"/>
      <c r="R413" s="477"/>
      <c r="S413" s="477"/>
      <c r="T413" s="477"/>
      <c r="U413" s="477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80">
        <v>5.0599999999999996</v>
      </c>
      <c r="E414" s="480"/>
      <c r="F414" s="480"/>
      <c r="G414" s="127"/>
      <c r="H414" s="469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77"/>
      <c r="P414" s="477"/>
      <c r="Q414" s="477"/>
      <c r="R414" s="477"/>
      <c r="S414" s="477"/>
      <c r="T414" s="477"/>
      <c r="U414" s="477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80">
        <v>5.0599999999999996</v>
      </c>
      <c r="E415" s="480"/>
      <c r="F415" s="480"/>
      <c r="G415" s="127"/>
      <c r="H415" s="469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77"/>
      <c r="P415" s="477"/>
      <c r="Q415" s="477"/>
      <c r="R415" s="477"/>
      <c r="S415" s="477"/>
      <c r="T415" s="477"/>
      <c r="U415" s="477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80">
        <v>5.0599999999999996</v>
      </c>
      <c r="E416" s="480"/>
      <c r="F416" s="480"/>
      <c r="G416" s="127"/>
      <c r="H416" s="469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77"/>
      <c r="P416" s="477"/>
      <c r="Q416" s="477"/>
      <c r="R416" s="477"/>
      <c r="S416" s="477"/>
      <c r="T416" s="477"/>
      <c r="U416" s="477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80">
        <v>5.0599999999999996</v>
      </c>
      <c r="E417" s="480"/>
      <c r="F417" s="480"/>
      <c r="G417" s="127"/>
      <c r="H417" s="469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77"/>
      <c r="P417" s="477"/>
      <c r="Q417" s="477"/>
      <c r="R417" s="477"/>
      <c r="S417" s="477"/>
      <c r="T417" s="477"/>
      <c r="U417" s="477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80"/>
      <c r="E418" s="480"/>
      <c r="F418" s="480"/>
      <c r="G418" s="127"/>
      <c r="H418" s="469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77"/>
      <c r="P418" s="477"/>
      <c r="Q418" s="477"/>
      <c r="R418" s="477"/>
      <c r="S418" s="477"/>
      <c r="T418" s="477"/>
      <c r="U418" s="477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80"/>
      <c r="E419" s="480"/>
      <c r="F419" s="480"/>
      <c r="G419" s="127"/>
      <c r="H419" s="469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77"/>
      <c r="P419" s="477"/>
      <c r="Q419" s="477"/>
      <c r="R419" s="477"/>
      <c r="S419" s="477"/>
      <c r="T419" s="477"/>
      <c r="U419" s="477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80"/>
      <c r="E420" s="480"/>
      <c r="F420" s="480"/>
      <c r="G420" s="127"/>
      <c r="H420" s="469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77"/>
      <c r="P420" s="477"/>
      <c r="Q420" s="477"/>
      <c r="R420" s="477"/>
      <c r="S420" s="477"/>
      <c r="T420" s="477"/>
      <c r="U420" s="477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80"/>
      <c r="E421" s="480"/>
      <c r="F421" s="480"/>
      <c r="G421" s="127"/>
      <c r="H421" s="469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77"/>
      <c r="P421" s="477"/>
      <c r="Q421" s="477"/>
      <c r="R421" s="477"/>
      <c r="S421" s="477"/>
      <c r="T421" s="477"/>
      <c r="U421" s="477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80"/>
      <c r="E422" s="480"/>
      <c r="F422" s="480"/>
      <c r="G422" s="127"/>
      <c r="H422" s="469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77"/>
      <c r="P422" s="477"/>
      <c r="Q422" s="477"/>
      <c r="R422" s="477"/>
      <c r="S422" s="477"/>
      <c r="T422" s="477"/>
      <c r="U422" s="477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80"/>
      <c r="E423" s="480"/>
      <c r="F423" s="480"/>
      <c r="G423" s="127"/>
      <c r="H423" s="469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77"/>
      <c r="P423" s="477"/>
      <c r="Q423" s="477"/>
      <c r="R423" s="477"/>
      <c r="S423" s="477"/>
      <c r="T423" s="477"/>
      <c r="U423" s="477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80"/>
      <c r="E424" s="480"/>
      <c r="F424" s="480"/>
      <c r="G424" s="127"/>
      <c r="H424" s="469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77"/>
      <c r="P424" s="477"/>
      <c r="Q424" s="477"/>
      <c r="R424" s="477"/>
      <c r="S424" s="477"/>
      <c r="T424" s="477"/>
      <c r="U424" s="477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80"/>
      <c r="E425" s="480"/>
      <c r="F425" s="480"/>
      <c r="G425" s="127"/>
      <c r="H425" s="469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77"/>
      <c r="P425" s="477"/>
      <c r="Q425" s="477"/>
      <c r="R425" s="477"/>
      <c r="S425" s="477"/>
      <c r="T425" s="477"/>
      <c r="U425" s="477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80"/>
      <c r="E426" s="480"/>
      <c r="F426" s="480"/>
      <c r="G426" s="127"/>
      <c r="H426" s="469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77"/>
      <c r="P426" s="477"/>
      <c r="Q426" s="477"/>
      <c r="R426" s="477"/>
      <c r="S426" s="477"/>
      <c r="T426" s="477"/>
      <c r="U426" s="477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80"/>
      <c r="E427" s="480"/>
      <c r="F427" s="480"/>
      <c r="G427" s="127"/>
      <c r="H427" s="469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77"/>
      <c r="P427" s="477"/>
      <c r="Q427" s="477"/>
      <c r="R427" s="477"/>
      <c r="S427" s="477"/>
      <c r="T427" s="477"/>
      <c r="U427" s="477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9" t="s">
        <v>216</v>
      </c>
      <c r="B428" s="619"/>
      <c r="C428" s="478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68" t="s">
        <v>217</v>
      </c>
      <c r="C429" s="125" t="s">
        <v>179</v>
      </c>
      <c r="D429" s="480">
        <v>5.03</v>
      </c>
      <c r="E429" s="480"/>
      <c r="F429" s="480"/>
      <c r="G429" s="127"/>
      <c r="H429" s="469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77"/>
      <c r="P429" s="477"/>
      <c r="Q429" s="477"/>
      <c r="R429" s="477"/>
      <c r="S429" s="477"/>
      <c r="T429" s="477"/>
      <c r="U429" s="477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68" t="s">
        <v>217</v>
      </c>
      <c r="C430" s="125" t="s">
        <v>186</v>
      </c>
      <c r="D430" s="480">
        <v>5.03</v>
      </c>
      <c r="E430" s="480"/>
      <c r="F430" s="480"/>
      <c r="G430" s="127"/>
      <c r="H430" s="469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77"/>
      <c r="P430" s="477"/>
      <c r="Q430" s="477"/>
      <c r="R430" s="477"/>
      <c r="S430" s="477"/>
      <c r="T430" s="477"/>
      <c r="U430" s="477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68" t="s">
        <v>217</v>
      </c>
      <c r="C431" s="125" t="s">
        <v>204</v>
      </c>
      <c r="D431" s="480">
        <v>5.03</v>
      </c>
      <c r="E431" s="480"/>
      <c r="F431" s="480"/>
      <c r="G431" s="127"/>
      <c r="H431" s="469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77"/>
      <c r="P431" s="477"/>
      <c r="Q431" s="477"/>
      <c r="R431" s="477"/>
      <c r="S431" s="477"/>
      <c r="T431" s="477"/>
      <c r="U431" s="477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80">
        <v>5.03</v>
      </c>
      <c r="E432" s="480"/>
      <c r="F432" s="480"/>
      <c r="G432" s="127"/>
      <c r="H432" s="469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77"/>
      <c r="P432" s="477"/>
      <c r="Q432" s="477"/>
      <c r="R432" s="477"/>
      <c r="S432" s="477"/>
      <c r="T432" s="477"/>
      <c r="U432" s="477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80">
        <v>5.03</v>
      </c>
      <c r="E433" s="480"/>
      <c r="F433" s="480"/>
      <c r="G433" s="127"/>
      <c r="H433" s="469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77"/>
      <c r="P433" s="477"/>
      <c r="Q433" s="477"/>
      <c r="R433" s="477"/>
      <c r="S433" s="477"/>
      <c r="T433" s="477"/>
      <c r="U433" s="477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80">
        <v>5.03</v>
      </c>
      <c r="E434" s="480"/>
      <c r="F434" s="480"/>
      <c r="G434" s="127"/>
      <c r="H434" s="469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77"/>
      <c r="P434" s="477"/>
      <c r="Q434" s="477"/>
      <c r="R434" s="477"/>
      <c r="S434" s="477"/>
      <c r="T434" s="477"/>
      <c r="U434" s="477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80">
        <v>5.03</v>
      </c>
      <c r="E435" s="480"/>
      <c r="F435" s="480"/>
      <c r="G435" s="127"/>
      <c r="H435" s="469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77"/>
      <c r="P435" s="477"/>
      <c r="Q435" s="477"/>
      <c r="R435" s="477"/>
      <c r="S435" s="477"/>
      <c r="T435" s="477"/>
      <c r="U435" s="477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80">
        <v>5.03</v>
      </c>
      <c r="E436" s="480"/>
      <c r="F436" s="480"/>
      <c r="G436" s="127"/>
      <c r="H436" s="469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77"/>
      <c r="P436" s="477"/>
      <c r="Q436" s="477"/>
      <c r="R436" s="477"/>
      <c r="S436" s="477"/>
      <c r="T436" s="477"/>
      <c r="U436" s="477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80">
        <v>5.03</v>
      </c>
      <c r="E437" s="480"/>
      <c r="F437" s="480"/>
      <c r="G437" s="146"/>
      <c r="H437" s="469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77"/>
      <c r="P437" s="477"/>
      <c r="Q437" s="477"/>
      <c r="R437" s="477"/>
      <c r="S437" s="477"/>
      <c r="T437" s="477"/>
      <c r="U437" s="477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80">
        <v>5.03</v>
      </c>
      <c r="E438" s="480"/>
      <c r="F438" s="480"/>
      <c r="G438" s="127"/>
      <c r="H438" s="469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77"/>
      <c r="P438" s="477"/>
      <c r="Q438" s="477"/>
      <c r="R438" s="477"/>
      <c r="S438" s="477"/>
      <c r="T438" s="477"/>
      <c r="U438" s="477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80">
        <v>5.03</v>
      </c>
      <c r="E439" s="480"/>
      <c r="F439" s="480"/>
      <c r="G439" s="127"/>
      <c r="H439" s="469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77"/>
      <c r="P439" s="477"/>
      <c r="Q439" s="477"/>
      <c r="R439" s="477"/>
      <c r="S439" s="477"/>
      <c r="T439" s="477"/>
      <c r="U439" s="477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80">
        <v>5.03</v>
      </c>
      <c r="E440" s="480"/>
      <c r="F440" s="480"/>
      <c r="G440" s="127"/>
      <c r="H440" s="469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77"/>
      <c r="P440" s="477"/>
      <c r="Q440" s="477"/>
      <c r="R440" s="477"/>
      <c r="S440" s="477"/>
      <c r="T440" s="477"/>
      <c r="U440" s="477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80">
        <v>5.03</v>
      </c>
      <c r="E441" s="480"/>
      <c r="F441" s="480"/>
      <c r="G441" s="127"/>
      <c r="H441" s="469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77"/>
      <c r="P441" s="477"/>
      <c r="Q441" s="477"/>
      <c r="R441" s="477"/>
      <c r="S441" s="477"/>
      <c r="T441" s="477"/>
      <c r="U441" s="477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80">
        <v>5.03</v>
      </c>
      <c r="E442" s="480"/>
      <c r="F442" s="480"/>
      <c r="G442" s="127"/>
      <c r="H442" s="469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77"/>
      <c r="P442" s="477"/>
      <c r="Q442" s="477"/>
      <c r="R442" s="477"/>
      <c r="S442" s="477"/>
      <c r="T442" s="477"/>
      <c r="U442" s="477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80">
        <v>5.03</v>
      </c>
      <c r="E443" s="480"/>
      <c r="F443" s="480"/>
      <c r="G443" s="127"/>
      <c r="H443" s="469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77"/>
      <c r="P443" s="477"/>
      <c r="Q443" s="477"/>
      <c r="R443" s="477"/>
      <c r="S443" s="477"/>
      <c r="T443" s="477"/>
      <c r="U443" s="477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80">
        <v>5.03</v>
      </c>
      <c r="E444" s="480"/>
      <c r="F444" s="480"/>
      <c r="G444" s="127"/>
      <c r="H444" s="469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77"/>
      <c r="P444" s="477"/>
      <c r="Q444" s="477"/>
      <c r="R444" s="477"/>
      <c r="S444" s="477"/>
      <c r="T444" s="477"/>
      <c r="U444" s="477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68" t="s">
        <v>222</v>
      </c>
      <c r="C445" s="125" t="s">
        <v>181</v>
      </c>
      <c r="D445" s="480">
        <v>9.36</v>
      </c>
      <c r="E445" s="480"/>
      <c r="F445" s="480"/>
      <c r="G445" s="127"/>
      <c r="H445" s="469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77"/>
      <c r="P445" s="477"/>
      <c r="Q445" s="477"/>
      <c r="R445" s="477"/>
      <c r="S445" s="477"/>
      <c r="T445" s="477"/>
      <c r="U445" s="477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68" t="s">
        <v>222</v>
      </c>
      <c r="C446" s="125" t="s">
        <v>179</v>
      </c>
      <c r="D446" s="480">
        <v>9.36</v>
      </c>
      <c r="E446" s="480"/>
      <c r="F446" s="480"/>
      <c r="G446" s="127"/>
      <c r="H446" s="469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77"/>
      <c r="P446" s="477"/>
      <c r="Q446" s="477"/>
      <c r="R446" s="477"/>
      <c r="S446" s="477"/>
      <c r="T446" s="477"/>
      <c r="U446" s="477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68" t="s">
        <v>222</v>
      </c>
      <c r="C447" s="125" t="s">
        <v>221</v>
      </c>
      <c r="D447" s="480">
        <v>9.36</v>
      </c>
      <c r="E447" s="480"/>
      <c r="F447" s="480"/>
      <c r="G447" s="127"/>
      <c r="H447" s="469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77"/>
      <c r="P447" s="477"/>
      <c r="Q447" s="477"/>
      <c r="R447" s="477"/>
      <c r="S447" s="477"/>
      <c r="T447" s="477"/>
      <c r="U447" s="477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68" t="s">
        <v>222</v>
      </c>
      <c r="C448" s="125" t="s">
        <v>186</v>
      </c>
      <c r="D448" s="480">
        <v>9.36</v>
      </c>
      <c r="E448" s="480"/>
      <c r="F448" s="480"/>
      <c r="G448" s="127"/>
      <c r="H448" s="469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77"/>
      <c r="P448" s="477"/>
      <c r="Q448" s="477"/>
      <c r="R448" s="477"/>
      <c r="S448" s="477"/>
      <c r="T448" s="477"/>
      <c r="U448" s="477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68" t="s">
        <v>393</v>
      </c>
      <c r="C449" s="177" t="s">
        <v>395</v>
      </c>
      <c r="D449" s="480">
        <v>5</v>
      </c>
      <c r="E449" s="480"/>
      <c r="F449" s="480"/>
      <c r="G449" s="127"/>
      <c r="H449" s="469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77"/>
      <c r="P449" s="477"/>
      <c r="Q449" s="477"/>
      <c r="R449" s="477"/>
      <c r="S449" s="477"/>
      <c r="T449" s="477"/>
      <c r="U449" s="477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68" t="s">
        <v>393</v>
      </c>
      <c r="C450" s="177" t="s">
        <v>402</v>
      </c>
      <c r="D450" s="480">
        <v>5</v>
      </c>
      <c r="E450" s="480"/>
      <c r="F450" s="480"/>
      <c r="G450" s="127"/>
      <c r="H450" s="469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77"/>
      <c r="P450" s="477"/>
      <c r="Q450" s="477"/>
      <c r="R450" s="477"/>
      <c r="S450" s="477"/>
      <c r="T450" s="477"/>
      <c r="U450" s="477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68" t="s">
        <v>404</v>
      </c>
      <c r="C451" s="177" t="s">
        <v>405</v>
      </c>
      <c r="D451" s="480">
        <v>5</v>
      </c>
      <c r="E451" s="480"/>
      <c r="F451" s="480"/>
      <c r="G451" s="127"/>
      <c r="H451" s="469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77"/>
      <c r="P451" s="477"/>
      <c r="Q451" s="477"/>
      <c r="R451" s="477"/>
      <c r="S451" s="477"/>
      <c r="T451" s="477"/>
      <c r="U451" s="477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68" t="s">
        <v>342</v>
      </c>
      <c r="C452" s="177" t="s">
        <v>372</v>
      </c>
      <c r="D452" s="480">
        <v>5</v>
      </c>
      <c r="E452" s="480"/>
      <c r="F452" s="480"/>
      <c r="G452" s="127"/>
      <c r="H452" s="469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77"/>
      <c r="P452" s="477"/>
      <c r="Q452" s="477"/>
      <c r="R452" s="477"/>
      <c r="S452" s="477"/>
      <c r="T452" s="477"/>
      <c r="U452" s="477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68" t="s">
        <v>343</v>
      </c>
      <c r="C453" s="125" t="s">
        <v>345</v>
      </c>
      <c r="D453" s="480">
        <v>5</v>
      </c>
      <c r="E453" s="480"/>
      <c r="F453" s="480"/>
      <c r="G453" s="127"/>
      <c r="H453" s="469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77"/>
      <c r="P453" s="477"/>
      <c r="Q453" s="477"/>
      <c r="R453" s="477"/>
      <c r="S453" s="477"/>
      <c r="T453" s="477"/>
      <c r="U453" s="477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68" t="s">
        <v>343</v>
      </c>
      <c r="C454" s="125" t="s">
        <v>347</v>
      </c>
      <c r="D454" s="480">
        <v>5</v>
      </c>
      <c r="E454" s="480"/>
      <c r="F454" s="480"/>
      <c r="G454" s="127"/>
      <c r="H454" s="469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77"/>
      <c r="P454" s="477"/>
      <c r="Q454" s="477"/>
      <c r="R454" s="477"/>
      <c r="S454" s="477"/>
      <c r="T454" s="477"/>
      <c r="U454" s="477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80">
        <v>5.0599999999999996</v>
      </c>
      <c r="E455" s="480"/>
      <c r="F455" s="480"/>
      <c r="G455" s="127"/>
      <c r="H455" s="469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77"/>
      <c r="P455" s="477"/>
      <c r="Q455" s="477"/>
      <c r="R455" s="477"/>
      <c r="S455" s="477"/>
      <c r="T455" s="477"/>
      <c r="U455" s="477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80">
        <v>5.0599999999999996</v>
      </c>
      <c r="E456" s="480"/>
      <c r="F456" s="480"/>
      <c r="G456" s="127"/>
      <c r="H456" s="469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77"/>
      <c r="P456" s="477"/>
      <c r="Q456" s="477"/>
      <c r="R456" s="477"/>
      <c r="S456" s="477"/>
      <c r="T456" s="477"/>
      <c r="U456" s="477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80"/>
      <c r="E457" s="480"/>
      <c r="F457" s="480"/>
      <c r="G457" s="127"/>
      <c r="H457" s="469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77"/>
      <c r="P457" s="477"/>
      <c r="Q457" s="477"/>
      <c r="R457" s="477"/>
      <c r="S457" s="477"/>
      <c r="T457" s="477"/>
      <c r="U457" s="477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80"/>
      <c r="E458" s="480"/>
      <c r="F458" s="480"/>
      <c r="G458" s="127"/>
      <c r="H458" s="469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77"/>
      <c r="P458" s="477"/>
      <c r="Q458" s="477"/>
      <c r="R458" s="477"/>
      <c r="S458" s="477"/>
      <c r="T458" s="477"/>
      <c r="U458" s="477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80"/>
      <c r="E459" s="480"/>
      <c r="F459" s="480"/>
      <c r="G459" s="127"/>
      <c r="H459" s="469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77"/>
      <c r="P459" s="477"/>
      <c r="Q459" s="477"/>
      <c r="R459" s="477"/>
      <c r="S459" s="477"/>
      <c r="T459" s="477"/>
      <c r="U459" s="477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80">
        <v>5.07</v>
      </c>
      <c r="E460" s="480"/>
      <c r="F460" s="480"/>
      <c r="G460" s="127"/>
      <c r="H460" s="469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77"/>
      <c r="P460" s="477"/>
      <c r="Q460" s="477"/>
      <c r="R460" s="477"/>
      <c r="S460" s="477"/>
      <c r="T460" s="477"/>
      <c r="U460" s="477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80">
        <v>5.07</v>
      </c>
      <c r="E461" s="480"/>
      <c r="F461" s="480"/>
      <c r="G461" s="127"/>
      <c r="H461" s="469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77"/>
      <c r="P461" s="477"/>
      <c r="Q461" s="477"/>
      <c r="R461" s="477"/>
      <c r="S461" s="477"/>
      <c r="T461" s="477"/>
      <c r="U461" s="477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80">
        <v>5.0599999999999996</v>
      </c>
      <c r="E462" s="480"/>
      <c r="F462" s="481"/>
      <c r="G462" s="127"/>
      <c r="H462" s="469">
        <f>D462*G462</f>
        <v>0</v>
      </c>
      <c r="I462" s="128"/>
      <c r="J462" s="129" t="str">
        <f t="array" ref="J462">IF(ISERROR(G462/I462),"",G462/I462)</f>
        <v/>
      </c>
      <c r="K462" s="469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77"/>
      <c r="P462" s="477"/>
      <c r="Q462" s="477"/>
      <c r="R462" s="477"/>
      <c r="S462" s="477"/>
      <c r="T462" s="477"/>
      <c r="U462" s="477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11" t="s">
        <v>224</v>
      </c>
      <c r="B463" s="612"/>
      <c r="C463" s="478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80">
        <v>5.03</v>
      </c>
      <c r="E464" s="480"/>
      <c r="F464" s="480"/>
      <c r="G464" s="127"/>
      <c r="H464" s="469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77"/>
      <c r="P464" s="477"/>
      <c r="Q464" s="477"/>
      <c r="R464" s="477"/>
      <c r="S464" s="477"/>
      <c r="T464" s="477"/>
      <c r="U464" s="477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80">
        <v>5.03</v>
      </c>
      <c r="E465" s="480"/>
      <c r="F465" s="480"/>
      <c r="G465" s="127"/>
      <c r="H465" s="469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77"/>
      <c r="P465" s="477"/>
      <c r="Q465" s="477"/>
      <c r="R465" s="477"/>
      <c r="S465" s="477"/>
      <c r="T465" s="477"/>
      <c r="U465" s="477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80">
        <v>5.04</v>
      </c>
      <c r="E466" s="480"/>
      <c r="F466" s="480"/>
      <c r="G466" s="127"/>
      <c r="H466" s="469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77"/>
      <c r="P466" s="477"/>
      <c r="Q466" s="477"/>
      <c r="R466" s="477"/>
      <c r="S466" s="477"/>
      <c r="T466" s="477"/>
      <c r="U466" s="477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80">
        <v>5.03</v>
      </c>
      <c r="E467" s="480"/>
      <c r="F467" s="480"/>
      <c r="G467" s="127"/>
      <c r="H467" s="469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77"/>
      <c r="P467" s="477"/>
      <c r="Q467" s="477"/>
      <c r="R467" s="477"/>
      <c r="S467" s="477"/>
      <c r="T467" s="477"/>
      <c r="U467" s="477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74" t="s">
        <v>203</v>
      </c>
      <c r="D468" s="480">
        <v>5.03</v>
      </c>
      <c r="E468" s="480"/>
      <c r="F468" s="480"/>
      <c r="G468" s="127"/>
      <c r="H468" s="469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77"/>
      <c r="P468" s="477"/>
      <c r="Q468" s="477"/>
      <c r="R468" s="477"/>
      <c r="S468" s="477"/>
      <c r="T468" s="477"/>
      <c r="U468" s="477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80">
        <v>5.03</v>
      </c>
      <c r="E469" s="480"/>
      <c r="F469" s="480"/>
      <c r="G469" s="127"/>
      <c r="H469" s="469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77"/>
      <c r="P469" s="477"/>
      <c r="Q469" s="477"/>
      <c r="R469" s="477"/>
      <c r="S469" s="477"/>
      <c r="T469" s="477"/>
      <c r="U469" s="477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80">
        <v>5.03</v>
      </c>
      <c r="E470" s="480"/>
      <c r="F470" s="480"/>
      <c r="G470" s="127"/>
      <c r="H470" s="469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77"/>
      <c r="P470" s="477"/>
      <c r="Q470" s="477"/>
      <c r="R470" s="477"/>
      <c r="S470" s="477"/>
      <c r="T470" s="477"/>
      <c r="U470" s="477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74" t="s">
        <v>228</v>
      </c>
      <c r="D471" s="480">
        <v>5.03</v>
      </c>
      <c r="E471" s="480"/>
      <c r="F471" s="480"/>
      <c r="G471" s="127"/>
      <c r="H471" s="469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77"/>
      <c r="P471" s="477"/>
      <c r="Q471" s="477"/>
      <c r="R471" s="477"/>
      <c r="S471" s="477"/>
      <c r="T471" s="477"/>
      <c r="U471" s="477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74" t="s">
        <v>212</v>
      </c>
      <c r="D472" s="480">
        <v>5.03</v>
      </c>
      <c r="E472" s="480"/>
      <c r="F472" s="480"/>
      <c r="G472" s="127"/>
      <c r="H472" s="469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77"/>
      <c r="P472" s="477"/>
      <c r="Q472" s="477"/>
      <c r="R472" s="477"/>
      <c r="S472" s="477"/>
      <c r="T472" s="477"/>
      <c r="U472" s="477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74" t="s">
        <v>203</v>
      </c>
      <c r="D473" s="480">
        <v>5.03</v>
      </c>
      <c r="E473" s="480"/>
      <c r="F473" s="480"/>
      <c r="G473" s="127"/>
      <c r="H473" s="469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77"/>
      <c r="P473" s="477"/>
      <c r="Q473" s="477"/>
      <c r="R473" s="477"/>
      <c r="S473" s="477"/>
      <c r="T473" s="477"/>
      <c r="U473" s="477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74" t="s">
        <v>186</v>
      </c>
      <c r="D474" s="480">
        <v>5.03</v>
      </c>
      <c r="E474" s="480"/>
      <c r="F474" s="480"/>
      <c r="G474" s="127"/>
      <c r="H474" s="469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77"/>
      <c r="P474" s="477"/>
      <c r="Q474" s="477"/>
      <c r="R474" s="477"/>
      <c r="S474" s="477"/>
      <c r="T474" s="477"/>
      <c r="U474" s="477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74" t="s">
        <v>228</v>
      </c>
      <c r="D475" s="480">
        <v>5.03</v>
      </c>
      <c r="E475" s="480"/>
      <c r="F475" s="480"/>
      <c r="G475" s="127"/>
      <c r="H475" s="469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77"/>
      <c r="P475" s="477"/>
      <c r="Q475" s="477"/>
      <c r="R475" s="477"/>
      <c r="S475" s="477"/>
      <c r="T475" s="477"/>
      <c r="U475" s="477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74" t="s">
        <v>199</v>
      </c>
      <c r="D476" s="480">
        <v>5.03</v>
      </c>
      <c r="E476" s="480"/>
      <c r="F476" s="480"/>
      <c r="G476" s="127"/>
      <c r="H476" s="469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77"/>
      <c r="P476" s="477"/>
      <c r="Q476" s="477"/>
      <c r="R476" s="477"/>
      <c r="S476" s="477"/>
      <c r="T476" s="477"/>
      <c r="U476" s="477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80">
        <v>5.0599999999999996</v>
      </c>
      <c r="E477" s="480"/>
      <c r="F477" s="480"/>
      <c r="G477" s="127"/>
      <c r="H477" s="469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77"/>
      <c r="P477" s="477"/>
      <c r="Q477" s="477"/>
      <c r="R477" s="477"/>
      <c r="S477" s="477"/>
      <c r="T477" s="477"/>
      <c r="U477" s="477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80">
        <v>5.0599999999999996</v>
      </c>
      <c r="E478" s="480"/>
      <c r="F478" s="480"/>
      <c r="G478" s="127"/>
      <c r="H478" s="469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77"/>
      <c r="P478" s="477"/>
      <c r="Q478" s="477"/>
      <c r="R478" s="477"/>
      <c r="S478" s="477"/>
      <c r="T478" s="477"/>
      <c r="U478" s="477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11" t="s">
        <v>231</v>
      </c>
      <c r="B479" s="612"/>
      <c r="C479" s="478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80">
        <v>5.04</v>
      </c>
      <c r="E480" s="480"/>
      <c r="F480" s="480"/>
      <c r="G480" s="127"/>
      <c r="H480" s="469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77"/>
      <c r="P480" s="477"/>
      <c r="Q480" s="477"/>
      <c r="R480" s="477"/>
      <c r="S480" s="477"/>
      <c r="T480" s="477"/>
      <c r="U480" s="477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80">
        <v>5.04</v>
      </c>
      <c r="E481" s="480"/>
      <c r="F481" s="480"/>
      <c r="G481" s="127"/>
      <c r="H481" s="469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77"/>
      <c r="P481" s="477"/>
      <c r="Q481" s="477"/>
      <c r="R481" s="477"/>
      <c r="S481" s="477"/>
      <c r="T481" s="477"/>
      <c r="U481" s="477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80">
        <v>5.04</v>
      </c>
      <c r="E482" s="480"/>
      <c r="F482" s="480"/>
      <c r="G482" s="127"/>
      <c r="H482" s="469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77"/>
      <c r="P482" s="477"/>
      <c r="Q482" s="477"/>
      <c r="R482" s="477"/>
      <c r="S482" s="477"/>
      <c r="T482" s="477"/>
      <c r="U482" s="477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80">
        <v>5.04</v>
      </c>
      <c r="E483" s="480"/>
      <c r="F483" s="480"/>
      <c r="G483" s="127"/>
      <c r="H483" s="469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77"/>
      <c r="P483" s="477"/>
      <c r="Q483" s="477"/>
      <c r="R483" s="477"/>
      <c r="S483" s="477"/>
      <c r="T483" s="477"/>
      <c r="U483" s="477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80">
        <v>5.04</v>
      </c>
      <c r="E484" s="480"/>
      <c r="F484" s="480"/>
      <c r="G484" s="127"/>
      <c r="H484" s="469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77"/>
      <c r="P484" s="477"/>
      <c r="Q484" s="477"/>
      <c r="R484" s="477"/>
      <c r="S484" s="477"/>
      <c r="T484" s="477"/>
      <c r="U484" s="477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80">
        <v>5.04</v>
      </c>
      <c r="E485" s="480"/>
      <c r="F485" s="480"/>
      <c r="G485" s="127"/>
      <c r="H485" s="469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77"/>
      <c r="P485" s="477"/>
      <c r="Q485" s="477"/>
      <c r="R485" s="477"/>
      <c r="S485" s="477"/>
      <c r="T485" s="477"/>
      <c r="U485" s="477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80">
        <v>5.04</v>
      </c>
      <c r="E486" s="480"/>
      <c r="F486" s="480"/>
      <c r="G486" s="127"/>
      <c r="H486" s="469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77"/>
      <c r="P486" s="477"/>
      <c r="Q486" s="477"/>
      <c r="R486" s="477"/>
      <c r="S486" s="477"/>
      <c r="T486" s="477"/>
      <c r="U486" s="477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80">
        <v>5.04</v>
      </c>
      <c r="E487" s="480"/>
      <c r="F487" s="480"/>
      <c r="G487" s="127"/>
      <c r="H487" s="469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77"/>
      <c r="P487" s="477"/>
      <c r="Q487" s="477"/>
      <c r="R487" s="477"/>
      <c r="S487" s="477"/>
      <c r="T487" s="477"/>
      <c r="U487" s="477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80">
        <v>5.04</v>
      </c>
      <c r="E488" s="480"/>
      <c r="F488" s="480"/>
      <c r="G488" s="127"/>
      <c r="H488" s="469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77"/>
      <c r="P488" s="477"/>
      <c r="Q488" s="477"/>
      <c r="R488" s="477"/>
      <c r="S488" s="477"/>
      <c r="T488" s="477"/>
      <c r="U488" s="477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80">
        <v>5.04</v>
      </c>
      <c r="E489" s="480"/>
      <c r="F489" s="480"/>
      <c r="G489" s="127"/>
      <c r="H489" s="469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77"/>
      <c r="P489" s="477"/>
      <c r="Q489" s="477"/>
      <c r="R489" s="477"/>
      <c r="S489" s="477"/>
      <c r="T489" s="477"/>
      <c r="U489" s="477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11" t="s">
        <v>234</v>
      </c>
      <c r="B490" s="612"/>
      <c r="C490" s="478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75"/>
      <c r="D491" s="480">
        <v>3.65</v>
      </c>
      <c r="E491" s="480"/>
      <c r="F491" s="481"/>
      <c r="G491" s="127"/>
      <c r="H491" s="469">
        <f t="shared" ref="H491:H505" si="127">D491*G491</f>
        <v>0</v>
      </c>
      <c r="I491" s="128"/>
      <c r="J491" s="129" t="str">
        <f t="array" ref="J491">IF(ISERROR(G491/I491),"",G491/I491)</f>
        <v/>
      </c>
      <c r="K491" s="469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77"/>
      <c r="P491" s="477"/>
      <c r="Q491" s="477"/>
      <c r="R491" s="477"/>
      <c r="S491" s="477"/>
      <c r="T491" s="477"/>
      <c r="U491" s="477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75"/>
      <c r="D492" s="480">
        <v>6.58</v>
      </c>
      <c r="E492" s="480"/>
      <c r="F492" s="480"/>
      <c r="G492" s="127"/>
      <c r="H492" s="469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77"/>
      <c r="P492" s="477"/>
      <c r="Q492" s="477"/>
      <c r="R492" s="477"/>
      <c r="S492" s="477"/>
      <c r="T492" s="477"/>
      <c r="U492" s="477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75"/>
      <c r="D493" s="480">
        <v>7.8</v>
      </c>
      <c r="E493" s="480"/>
      <c r="F493" s="480"/>
      <c r="G493" s="127"/>
      <c r="H493" s="469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77"/>
      <c r="P493" s="477"/>
      <c r="Q493" s="477"/>
      <c r="R493" s="477"/>
      <c r="S493" s="477"/>
      <c r="T493" s="477"/>
      <c r="U493" s="477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75"/>
      <c r="D494" s="480">
        <v>4.4000000000000004</v>
      </c>
      <c r="E494" s="480"/>
      <c r="F494" s="480"/>
      <c r="G494" s="127"/>
      <c r="H494" s="469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77"/>
      <c r="P494" s="477"/>
      <c r="Q494" s="477"/>
      <c r="R494" s="477"/>
      <c r="S494" s="477"/>
      <c r="T494" s="477"/>
      <c r="U494" s="477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80"/>
      <c r="E495" s="480"/>
      <c r="F495" s="480"/>
      <c r="G495" s="127"/>
      <c r="H495" s="469">
        <f t="shared" si="127"/>
        <v>0</v>
      </c>
      <c r="I495" s="128"/>
      <c r="J495" s="129"/>
      <c r="K495" s="130"/>
      <c r="L495" s="128"/>
      <c r="M495" s="108"/>
      <c r="N495" s="129"/>
      <c r="O495" s="477"/>
      <c r="P495" s="477"/>
      <c r="Q495" s="477"/>
      <c r="R495" s="477"/>
      <c r="S495" s="477"/>
      <c r="T495" s="477"/>
      <c r="U495" s="477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75"/>
      <c r="D496" s="480"/>
      <c r="E496" s="480"/>
      <c r="F496" s="480"/>
      <c r="G496" s="127"/>
      <c r="H496" s="469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77"/>
      <c r="P496" s="477"/>
      <c r="Q496" s="477"/>
      <c r="R496" s="477"/>
      <c r="S496" s="477"/>
      <c r="T496" s="477"/>
      <c r="U496" s="477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75" t="s">
        <v>239</v>
      </c>
      <c r="C497" s="475" t="s">
        <v>179</v>
      </c>
      <c r="D497" s="480">
        <v>6.04</v>
      </c>
      <c r="E497" s="480"/>
      <c r="F497" s="480"/>
      <c r="G497" s="127"/>
      <c r="H497" s="469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77"/>
      <c r="P497" s="477"/>
      <c r="Q497" s="477"/>
      <c r="R497" s="477"/>
      <c r="S497" s="477"/>
      <c r="T497" s="477"/>
      <c r="U497" s="477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75" t="s">
        <v>239</v>
      </c>
      <c r="C498" s="475" t="s">
        <v>186</v>
      </c>
      <c r="D498" s="480">
        <v>6.04</v>
      </c>
      <c r="E498" s="480"/>
      <c r="F498" s="480"/>
      <c r="G498" s="127"/>
      <c r="H498" s="469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77"/>
      <c r="P498" s="477"/>
      <c r="Q498" s="477"/>
      <c r="R498" s="477"/>
      <c r="S498" s="477"/>
      <c r="T498" s="477"/>
      <c r="U498" s="477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75" t="s">
        <v>440</v>
      </c>
      <c r="C499" s="475" t="s">
        <v>179</v>
      </c>
      <c r="D499" s="480"/>
      <c r="E499" s="480"/>
      <c r="F499" s="480"/>
      <c r="G499" s="127"/>
      <c r="H499" s="469">
        <f t="shared" si="127"/>
        <v>0</v>
      </c>
      <c r="I499" s="128"/>
      <c r="J499" s="129"/>
      <c r="K499" s="130"/>
      <c r="L499" s="128"/>
      <c r="M499" s="108"/>
      <c r="N499" s="129"/>
      <c r="O499" s="477"/>
      <c r="P499" s="477"/>
      <c r="Q499" s="477"/>
      <c r="R499" s="477"/>
      <c r="S499" s="477"/>
      <c r="T499" s="477"/>
      <c r="U499" s="477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75" t="s">
        <v>440</v>
      </c>
      <c r="C500" s="475" t="s">
        <v>186</v>
      </c>
      <c r="D500" s="480"/>
      <c r="E500" s="480"/>
      <c r="F500" s="480"/>
      <c r="G500" s="127"/>
      <c r="H500" s="469">
        <f t="shared" si="127"/>
        <v>0</v>
      </c>
      <c r="I500" s="128"/>
      <c r="J500" s="129"/>
      <c r="K500" s="130"/>
      <c r="L500" s="128"/>
      <c r="M500" s="108"/>
      <c r="N500" s="129"/>
      <c r="O500" s="477"/>
      <c r="P500" s="477"/>
      <c r="Q500" s="477"/>
      <c r="R500" s="477"/>
      <c r="S500" s="477"/>
      <c r="T500" s="477"/>
      <c r="U500" s="477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68" t="s">
        <v>240</v>
      </c>
      <c r="C501" s="125"/>
      <c r="D501" s="480">
        <v>7.3</v>
      </c>
      <c r="E501" s="480"/>
      <c r="F501" s="480"/>
      <c r="G501" s="127"/>
      <c r="H501" s="469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77"/>
      <c r="P501" s="477"/>
      <c r="Q501" s="477"/>
      <c r="R501" s="477"/>
      <c r="S501" s="477"/>
      <c r="T501" s="477"/>
      <c r="U501" s="477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68" t="s">
        <v>241</v>
      </c>
      <c r="C502" s="125"/>
      <c r="D502" s="480">
        <f>78*120/1000</f>
        <v>9.36</v>
      </c>
      <c r="E502" s="480"/>
      <c r="F502" s="480"/>
      <c r="G502" s="127"/>
      <c r="H502" s="469">
        <f t="shared" si="127"/>
        <v>0</v>
      </c>
      <c r="I502" s="128"/>
      <c r="J502" s="129"/>
      <c r="K502" s="130"/>
      <c r="L502" s="128"/>
      <c r="M502" s="108"/>
      <c r="N502" s="129"/>
      <c r="O502" s="477"/>
      <c r="P502" s="477"/>
      <c r="Q502" s="477"/>
      <c r="R502" s="477"/>
      <c r="S502" s="477"/>
      <c r="T502" s="477"/>
      <c r="U502" s="477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68" t="s">
        <v>242</v>
      </c>
      <c r="C503" s="125"/>
      <c r="D503" s="480">
        <v>4.5</v>
      </c>
      <c r="E503" s="480"/>
      <c r="F503" s="480"/>
      <c r="G503" s="127"/>
      <c r="H503" s="469">
        <f t="shared" si="127"/>
        <v>0</v>
      </c>
      <c r="I503" s="128"/>
      <c r="J503" s="129"/>
      <c r="K503" s="130"/>
      <c r="L503" s="128"/>
      <c r="M503" s="108"/>
      <c r="N503" s="129"/>
      <c r="O503" s="477"/>
      <c r="P503" s="477"/>
      <c r="Q503" s="477"/>
      <c r="R503" s="477"/>
      <c r="S503" s="477"/>
      <c r="T503" s="477"/>
      <c r="U503" s="477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68" t="s">
        <v>243</v>
      </c>
      <c r="C504" s="125"/>
      <c r="D504" s="480">
        <v>4.5</v>
      </c>
      <c r="E504" s="480"/>
      <c r="F504" s="480"/>
      <c r="G504" s="127"/>
      <c r="H504" s="469">
        <f t="shared" si="127"/>
        <v>0</v>
      </c>
      <c r="I504" s="128"/>
      <c r="J504" s="129"/>
      <c r="K504" s="130"/>
      <c r="L504" s="128"/>
      <c r="M504" s="108"/>
      <c r="N504" s="129"/>
      <c r="O504" s="477"/>
      <c r="P504" s="477"/>
      <c r="Q504" s="477"/>
      <c r="R504" s="477"/>
      <c r="S504" s="477"/>
      <c r="T504" s="477"/>
      <c r="U504" s="477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68"/>
      <c r="C505" s="125"/>
      <c r="D505" s="480"/>
      <c r="E505" s="480"/>
      <c r="F505" s="480"/>
      <c r="G505" s="127"/>
      <c r="H505" s="469">
        <f t="shared" si="127"/>
        <v>0</v>
      </c>
      <c r="I505" s="128"/>
      <c r="J505" s="129"/>
      <c r="K505" s="130"/>
      <c r="L505" s="128"/>
      <c r="M505" s="108"/>
      <c r="N505" s="129"/>
      <c r="O505" s="477"/>
      <c r="P505" s="477"/>
      <c r="Q505" s="477"/>
      <c r="R505" s="477"/>
      <c r="S505" s="477"/>
      <c r="T505" s="477"/>
      <c r="U505" s="477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11" t="s">
        <v>244</v>
      </c>
      <c r="B506" s="612"/>
      <c r="C506" s="478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13" t="s">
        <v>246</v>
      </c>
      <c r="B507" s="614"/>
      <c r="C507" s="614"/>
      <c r="D507" s="614"/>
      <c r="E507" s="614"/>
      <c r="F507" s="61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6" t="s">
        <v>471</v>
      </c>
      <c r="B508" s="471" t="s">
        <v>247</v>
      </c>
      <c r="C508" s="599" t="s">
        <v>248</v>
      </c>
      <c r="D508" s="600"/>
      <c r="E508" s="670" t="s">
        <v>249</v>
      </c>
      <c r="F508" s="670"/>
      <c r="G508" s="577" t="s">
        <v>250</v>
      </c>
      <c r="H508" s="577"/>
      <c r="I508" s="607" t="s">
        <v>251</v>
      </c>
      <c r="J508" s="607"/>
      <c r="K508" s="607" t="s">
        <v>252</v>
      </c>
      <c r="L508" s="607"/>
      <c r="M508" s="607" t="s">
        <v>253</v>
      </c>
      <c r="N508" s="607"/>
      <c r="O508" s="607" t="s">
        <v>254</v>
      </c>
      <c r="P508" s="577" t="s">
        <v>255</v>
      </c>
      <c r="Q508" s="577"/>
      <c r="R508" s="577" t="s">
        <v>252</v>
      </c>
      <c r="S508" s="577"/>
      <c r="T508" s="577" t="s">
        <v>256</v>
      </c>
      <c r="U508" s="577"/>
      <c r="V508" s="577" t="s">
        <v>257</v>
      </c>
      <c r="W508" s="577"/>
      <c r="X508" s="577" t="s">
        <v>252</v>
      </c>
      <c r="Y508" s="577"/>
      <c r="Z508" s="577" t="s">
        <v>256</v>
      </c>
      <c r="AA508" s="577"/>
    </row>
    <row r="509" spans="1:27" ht="20.100000000000001" hidden="1" customHeight="1">
      <c r="A509" s="617"/>
      <c r="B509" s="471" t="s">
        <v>258</v>
      </c>
      <c r="C509" s="599">
        <v>0</v>
      </c>
      <c r="D509" s="600"/>
      <c r="E509" s="670">
        <f>C509*11</f>
        <v>0</v>
      </c>
      <c r="F509" s="670"/>
      <c r="G509" s="577">
        <v>0</v>
      </c>
      <c r="H509" s="577"/>
      <c r="I509" s="610">
        <f>G509*11</f>
        <v>0</v>
      </c>
      <c r="J509" s="610"/>
      <c r="K509" s="610">
        <f>E509-I509</f>
        <v>0</v>
      </c>
      <c r="L509" s="610"/>
      <c r="M509" s="608" t="str">
        <f>IF(ISERROR(K509/E509),"",K509/E509)</f>
        <v/>
      </c>
      <c r="N509" s="608"/>
      <c r="O509" s="607"/>
      <c r="P509" s="577" t="s">
        <v>201</v>
      </c>
      <c r="Q509" s="577"/>
      <c r="R509" s="606">
        <f>SUM(O370:U370)</f>
        <v>0</v>
      </c>
      <c r="S509" s="606"/>
      <c r="T509" s="601" t="str">
        <f t="array" ref="T509">IF(ISERROR(R509/R516),"",R509/R516)</f>
        <v/>
      </c>
      <c r="U509" s="601"/>
      <c r="V509" s="577" t="s">
        <v>259</v>
      </c>
      <c r="W509" s="577"/>
      <c r="X509" s="604">
        <f>SUM(O370,O428,O463,O479,O490,O506)</f>
        <v>0</v>
      </c>
      <c r="Y509" s="604"/>
      <c r="Z509" s="601" t="str">
        <f t="array" ref="Z509">IF(ISERROR(X509/X516),"",X509/X516)</f>
        <v/>
      </c>
      <c r="AA509" s="601"/>
    </row>
    <row r="510" spans="1:27" ht="20.100000000000001" hidden="1" customHeight="1">
      <c r="A510" s="617"/>
      <c r="B510" s="471" t="s">
        <v>260</v>
      </c>
      <c r="C510" s="599">
        <v>0</v>
      </c>
      <c r="D510" s="600"/>
      <c r="E510" s="670">
        <f>C510*11</f>
        <v>0</v>
      </c>
      <c r="F510" s="670"/>
      <c r="G510" s="577">
        <v>0</v>
      </c>
      <c r="H510" s="577"/>
      <c r="I510" s="610">
        <f>G510*11</f>
        <v>0</v>
      </c>
      <c r="J510" s="610"/>
      <c r="K510" s="610">
        <f>E510-I510</f>
        <v>0</v>
      </c>
      <c r="L510" s="610"/>
      <c r="M510" s="608" t="str">
        <f>IF(ISERROR(K510/E510),"",K510/E510)</f>
        <v/>
      </c>
      <c r="N510" s="608"/>
      <c r="O510" s="607"/>
      <c r="P510" s="577" t="s">
        <v>216</v>
      </c>
      <c r="Q510" s="577"/>
      <c r="R510" s="606">
        <f>SUM(O428:U428)</f>
        <v>0</v>
      </c>
      <c r="S510" s="606"/>
      <c r="T510" s="601" t="str">
        <f>IF(ISERROR(R510/R516),"",R510/R516)</f>
        <v/>
      </c>
      <c r="U510" s="601"/>
      <c r="V510" s="577" t="s">
        <v>261</v>
      </c>
      <c r="W510" s="577"/>
      <c r="X510" s="604">
        <f>SUM(O371,O429,O464,O480,O491,O507)</f>
        <v>0</v>
      </c>
      <c r="Y510" s="604"/>
      <c r="Z510" s="601" t="str">
        <f>IF(ISERROR(X510/X516),"",X510/X516)</f>
        <v/>
      </c>
      <c r="AA510" s="601"/>
    </row>
    <row r="511" spans="1:27" ht="20.100000000000001" hidden="1" customHeight="1">
      <c r="A511" s="617"/>
      <c r="B511" s="471" t="s">
        <v>262</v>
      </c>
      <c r="C511" s="599">
        <v>0</v>
      </c>
      <c r="D511" s="600"/>
      <c r="E511" s="670">
        <f>C511*11</f>
        <v>0</v>
      </c>
      <c r="F511" s="670"/>
      <c r="G511" s="577">
        <v>0</v>
      </c>
      <c r="H511" s="577"/>
      <c r="I511" s="610">
        <f>G511*11</f>
        <v>0</v>
      </c>
      <c r="J511" s="610"/>
      <c r="K511" s="610">
        <f>E511-I511</f>
        <v>0</v>
      </c>
      <c r="L511" s="610"/>
      <c r="M511" s="608" t="str">
        <f>IF(ISERROR(K511/E511),"",K511/E511)</f>
        <v/>
      </c>
      <c r="N511" s="608"/>
      <c r="O511" s="607"/>
      <c r="P511" s="577" t="s">
        <v>224</v>
      </c>
      <c r="Q511" s="577"/>
      <c r="R511" s="606">
        <f>SUM(O463:U463)</f>
        <v>0</v>
      </c>
      <c r="S511" s="606"/>
      <c r="T511" s="601" t="str">
        <f>IF(ISERROR(R511/R516),"",R511/R516)</f>
        <v/>
      </c>
      <c r="U511" s="601"/>
      <c r="V511" s="577" t="s">
        <v>263</v>
      </c>
      <c r="W511" s="577"/>
      <c r="X511" s="604">
        <f>SUM(O373,O430,O465,O481,O492,O508)</f>
        <v>0</v>
      </c>
      <c r="Y511" s="604"/>
      <c r="Z511" s="601" t="str">
        <f>IF(ISERROR(X511/X516),"",X511/X516)</f>
        <v/>
      </c>
      <c r="AA511" s="601"/>
    </row>
    <row r="512" spans="1:27" ht="20.100000000000001" hidden="1" customHeight="1">
      <c r="A512" s="617"/>
      <c r="B512" s="471" t="s">
        <v>264</v>
      </c>
      <c r="C512" s="599">
        <v>1</v>
      </c>
      <c r="D512" s="600"/>
      <c r="E512" s="670">
        <f>C512*11</f>
        <v>11</v>
      </c>
      <c r="F512" s="670"/>
      <c r="G512" s="577">
        <v>1</v>
      </c>
      <c r="H512" s="577"/>
      <c r="I512" s="610">
        <f>G512*11</f>
        <v>11</v>
      </c>
      <c r="J512" s="610"/>
      <c r="K512" s="610">
        <f>E512-I512</f>
        <v>0</v>
      </c>
      <c r="L512" s="610"/>
      <c r="M512" s="608">
        <f>IF(ISERROR(K512/E512),"",K512/E512)</f>
        <v>0</v>
      </c>
      <c r="N512" s="608"/>
      <c r="O512" s="607"/>
      <c r="P512" s="577" t="s">
        <v>231</v>
      </c>
      <c r="Q512" s="577"/>
      <c r="R512" s="606">
        <f>SUM(O479:U479)</f>
        <v>0</v>
      </c>
      <c r="S512" s="606"/>
      <c r="T512" s="601" t="str">
        <f>IF(ISERROR(R512/R516),"",R512/R516)</f>
        <v/>
      </c>
      <c r="U512" s="601"/>
      <c r="V512" s="577" t="s">
        <v>265</v>
      </c>
      <c r="W512" s="577"/>
      <c r="X512" s="604">
        <f>SUM(O374,O431,O466,O482,O493,O509)</f>
        <v>0</v>
      </c>
      <c r="Y512" s="604"/>
      <c r="Z512" s="601" t="str">
        <f>IF(ISERROR(X512/X516),"",X512/X516)</f>
        <v/>
      </c>
      <c r="AA512" s="601"/>
    </row>
    <row r="513" spans="1:27" ht="20.100000000000001" hidden="1" customHeight="1">
      <c r="A513" s="618"/>
      <c r="B513" s="471" t="s">
        <v>266</v>
      </c>
      <c r="C513" s="609">
        <f>SUM(C509:D512)</f>
        <v>1</v>
      </c>
      <c r="D513" s="583"/>
      <c r="E513" s="670">
        <f>SUM(E509:F512)</f>
        <v>11</v>
      </c>
      <c r="F513" s="670"/>
      <c r="G513" s="577">
        <f>SUM(G509:H512)</f>
        <v>1</v>
      </c>
      <c r="H513" s="577"/>
      <c r="I513" s="610">
        <f>SUM(I509:J512)</f>
        <v>11</v>
      </c>
      <c r="J513" s="610"/>
      <c r="K513" s="610">
        <f>SUM(K509:L512)</f>
        <v>0</v>
      </c>
      <c r="L513" s="610"/>
      <c r="M513" s="608">
        <f>IF(ISERROR(K513/E513),"",K513/E513)</f>
        <v>0</v>
      </c>
      <c r="N513" s="608"/>
      <c r="O513" s="607"/>
      <c r="P513" s="577" t="s">
        <v>234</v>
      </c>
      <c r="Q513" s="577"/>
      <c r="R513" s="606">
        <f>SUM(O490:U490)</f>
        <v>0</v>
      </c>
      <c r="S513" s="606"/>
      <c r="T513" s="601" t="str">
        <f>IF(ISERROR(R513/R516),"",R513/R516)</f>
        <v/>
      </c>
      <c r="U513" s="601"/>
      <c r="V513" s="577" t="s">
        <v>267</v>
      </c>
      <c r="W513" s="577"/>
      <c r="X513" s="604">
        <f>SUM(O375,O432,O467,O483,O494,O510)</f>
        <v>0</v>
      </c>
      <c r="Y513" s="604"/>
      <c r="Z513" s="601" t="str">
        <f>IF(ISERROR(X513/X516),"",X513/X516)</f>
        <v/>
      </c>
      <c r="AA513" s="601"/>
    </row>
    <row r="514" spans="1:27" ht="20.100000000000001" hidden="1" customHeight="1">
      <c r="A514" s="261" t="s">
        <v>472</v>
      </c>
      <c r="B514" s="471">
        <f>G507</f>
        <v>0</v>
      </c>
      <c r="C514" s="587" t="s">
        <v>269</v>
      </c>
      <c r="D514" s="586"/>
      <c r="E514" s="669">
        <f>H507</f>
        <v>0</v>
      </c>
      <c r="F514" s="669"/>
      <c r="G514" s="577" t="s">
        <v>270</v>
      </c>
      <c r="H514" s="577"/>
      <c r="I514" s="605" t="str">
        <f>L507</f>
        <v/>
      </c>
      <c r="J514" s="605"/>
      <c r="K514" s="607" t="s">
        <v>271</v>
      </c>
      <c r="L514" s="607"/>
      <c r="M514" s="605" t="str">
        <f>J507</f>
        <v/>
      </c>
      <c r="N514" s="605"/>
      <c r="O514" s="607"/>
      <c r="P514" s="577" t="s">
        <v>244</v>
      </c>
      <c r="Q514" s="577"/>
      <c r="R514" s="606">
        <f>SUM(O506:U506)</f>
        <v>0</v>
      </c>
      <c r="S514" s="606"/>
      <c r="T514" s="601" t="str">
        <f>IF(ISERROR(R514/R516),"",R514/R516)</f>
        <v/>
      </c>
      <c r="U514" s="601"/>
      <c r="V514" s="577" t="s">
        <v>272</v>
      </c>
      <c r="W514" s="577"/>
      <c r="X514" s="604">
        <f>SUM(O376,O433,O468,O484,O495,O511)</f>
        <v>0</v>
      </c>
      <c r="Y514" s="604"/>
      <c r="Z514" s="601" t="str">
        <f>IF(ISERROR(X514/X516),"",X514/X516)</f>
        <v/>
      </c>
      <c r="AA514" s="601"/>
    </row>
    <row r="515" spans="1:27" ht="20.100000000000001" hidden="1" customHeight="1">
      <c r="A515" s="262" t="s">
        <v>473</v>
      </c>
      <c r="B515" s="471">
        <f>I507+C513</f>
        <v>1</v>
      </c>
      <c r="C515" s="584" t="s">
        <v>251</v>
      </c>
      <c r="D515" s="585"/>
      <c r="E515" s="669">
        <f>K507+I513</f>
        <v>11</v>
      </c>
      <c r="F515" s="669"/>
      <c r="G515" s="577" t="s">
        <v>274</v>
      </c>
      <c r="H515" s="577"/>
      <c r="I515" s="605">
        <f>B515-E515</f>
        <v>-10</v>
      </c>
      <c r="J515" s="605"/>
      <c r="K515" s="607" t="s">
        <v>275</v>
      </c>
      <c r="L515" s="607"/>
      <c r="M515" s="608">
        <f>IF(ISERROR(I515/E515),"",I515/E515)</f>
        <v>-0.90909090909090906</v>
      </c>
      <c r="N515" s="608"/>
      <c r="O515" s="607"/>
      <c r="P515" s="577" t="s">
        <v>245</v>
      </c>
      <c r="Q515" s="577"/>
      <c r="R515" s="606"/>
      <c r="S515" s="606"/>
      <c r="T515" s="601" t="str">
        <f>IF(ISERROR(R515/R516),"",R515/R516)</f>
        <v/>
      </c>
      <c r="U515" s="601"/>
      <c r="V515" s="577" t="s">
        <v>264</v>
      </c>
      <c r="W515" s="577"/>
      <c r="X515" s="604">
        <f>SUM(O377,O434,O469,O489,O496,O512)</f>
        <v>0</v>
      </c>
      <c r="Y515" s="604"/>
      <c r="Z515" s="601" t="str">
        <f>IF(ISERROR(X515/X516),"",X515/X516)</f>
        <v/>
      </c>
      <c r="AA515" s="601"/>
    </row>
    <row r="516" spans="1:27" ht="20.100000000000001" hidden="1" customHeight="1">
      <c r="A516" s="262" t="s">
        <v>474</v>
      </c>
      <c r="B516" s="471">
        <f>N507</f>
        <v>0</v>
      </c>
      <c r="C516" s="584" t="s">
        <v>277</v>
      </c>
      <c r="D516" s="585"/>
      <c r="E516" s="669">
        <f>IF(ISERROR(B516/B515),"",B516/B515)</f>
        <v>0</v>
      </c>
      <c r="F516" s="669"/>
      <c r="G516" s="577" t="s">
        <v>278</v>
      </c>
      <c r="H516" s="577"/>
      <c r="I516" s="607">
        <f>V507</f>
        <v>0</v>
      </c>
      <c r="J516" s="607"/>
      <c r="K516" s="607" t="s">
        <v>279</v>
      </c>
      <c r="L516" s="607"/>
      <c r="M516" s="608" t="str">
        <f t="array" ref="M516">IF(ISERROR(I516/B514),"",I516/B514)</f>
        <v/>
      </c>
      <c r="N516" s="608"/>
      <c r="O516" s="607"/>
      <c r="P516" s="577" t="s">
        <v>266</v>
      </c>
      <c r="Q516" s="577"/>
      <c r="R516" s="606">
        <f>SUM(R509:S515)</f>
        <v>0</v>
      </c>
      <c r="S516" s="606"/>
      <c r="T516" s="601"/>
      <c r="U516" s="601"/>
      <c r="V516" s="577" t="s">
        <v>266</v>
      </c>
      <c r="W516" s="577"/>
      <c r="X516" s="604">
        <f>SUM(X509:Y515)</f>
        <v>0</v>
      </c>
      <c r="Y516" s="604"/>
      <c r="Z516" s="601"/>
      <c r="AA516" s="60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03" t="str">
        <f>IF(ISERROR(#REF!/#REF!),"",#REF!/#REF!)</f>
        <v/>
      </c>
      <c r="H517" s="603"/>
      <c r="I517" s="603"/>
      <c r="J517" s="124"/>
      <c r="K517" s="151"/>
      <c r="L517" s="121"/>
      <c r="M517" s="121"/>
      <c r="N517" s="603" t="str">
        <f>IF(ISERROR(G517/#REF!),"",G517/#REF!)</f>
        <v/>
      </c>
      <c r="O517" s="603"/>
      <c r="P517" s="603"/>
      <c r="Q517" s="603"/>
      <c r="R517" s="603"/>
      <c r="S517" s="47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90" t="s">
        <v>268</v>
      </c>
      <c r="B519" s="590"/>
      <c r="C519" s="599">
        <f>SUM(B171,B342,B514)</f>
        <v>5342</v>
      </c>
      <c r="D519" s="600"/>
      <c r="E519" s="669" t="s">
        <v>269</v>
      </c>
      <c r="F519" s="669"/>
      <c r="G519" s="602">
        <f>SUM(E171,E342,E514)</f>
        <v>30143.040000000005</v>
      </c>
      <c r="H519" s="602"/>
      <c r="I519" s="577" t="s">
        <v>270</v>
      </c>
      <c r="J519" s="590"/>
      <c r="K519" s="599">
        <f>IF(ISERROR(C519/G520),"",C519/G520)</f>
        <v>14.482740242732849</v>
      </c>
      <c r="L519" s="600"/>
      <c r="M519" s="577" t="s">
        <v>271</v>
      </c>
      <c r="N519" s="577"/>
      <c r="O519" s="578">
        <f t="array" ref="O519">IF(ISERROR(C519/C520),"",C519/C520)</f>
        <v>15.00561797752809</v>
      </c>
      <c r="P519" s="57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7" t="s">
        <v>273</v>
      </c>
      <c r="B520" s="577"/>
      <c r="C520" s="599">
        <f>SUM(B172,B343,B515)</f>
        <v>356</v>
      </c>
      <c r="D520" s="600"/>
      <c r="E520" s="669" t="s">
        <v>251</v>
      </c>
      <c r="F520" s="669"/>
      <c r="G520" s="602">
        <f>SUM(E172,E343,E515)</f>
        <v>368.85284900973829</v>
      </c>
      <c r="H520" s="602"/>
      <c r="I520" s="584" t="s">
        <v>274</v>
      </c>
      <c r="J520" s="585"/>
      <c r="K520" s="587">
        <f>C520-G520</f>
        <v>-12.852849009738293</v>
      </c>
      <c r="L520" s="586"/>
      <c r="M520" s="587" t="s">
        <v>275</v>
      </c>
      <c r="N520" s="586"/>
      <c r="O520" s="591">
        <f>IF(ISERROR(K520/C520),"",K520/C520)</f>
        <v>-3.6103508454321045E-2</v>
      </c>
      <c r="P520" s="59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4" t="s">
        <v>276</v>
      </c>
      <c r="B521" s="585"/>
      <c r="C521" s="599">
        <f>SUM(B173,B344,B516)</f>
        <v>0</v>
      </c>
      <c r="D521" s="600"/>
      <c r="E521" s="667" t="s">
        <v>277</v>
      </c>
      <c r="F521" s="668"/>
      <c r="G521" s="601">
        <f>IF(ISERROR(C521/C520),"",C521/C520)</f>
        <v>0</v>
      </c>
      <c r="H521" s="601"/>
      <c r="I521" s="577" t="s">
        <v>278</v>
      </c>
      <c r="J521" s="590"/>
      <c r="K521" s="602">
        <f>SUM(I173,I344,I516)</f>
        <v>0</v>
      </c>
      <c r="L521" s="602"/>
      <c r="M521" s="590" t="s">
        <v>279</v>
      </c>
      <c r="N521" s="590"/>
      <c r="O521" s="591">
        <f t="array" ref="O521">IF(ISERROR(K521/C519),"",K521/C519)</f>
        <v>0</v>
      </c>
      <c r="P521" s="59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7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4" t="s">
        <v>298</v>
      </c>
      <c r="B523" s="585"/>
      <c r="C523" s="584" t="s">
        <v>299</v>
      </c>
      <c r="D523" s="585"/>
      <c r="E523" s="667" t="s">
        <v>256</v>
      </c>
      <c r="F523" s="668"/>
      <c r="G523" s="593" t="s">
        <v>254</v>
      </c>
      <c r="H523" s="594"/>
      <c r="I523" s="584" t="s">
        <v>255</v>
      </c>
      <c r="J523" s="586"/>
      <c r="K523" s="584" t="s">
        <v>300</v>
      </c>
      <c r="L523" s="585"/>
      <c r="M523" s="584" t="s">
        <v>256</v>
      </c>
      <c r="N523" s="585"/>
      <c r="O523" s="577" t="s">
        <v>257</v>
      </c>
      <c r="P523" s="577"/>
      <c r="Q523" s="584" t="s">
        <v>300</v>
      </c>
      <c r="R523" s="585"/>
      <c r="S523" s="584" t="s">
        <v>256</v>
      </c>
      <c r="T523" s="58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89" t="s">
        <v>201</v>
      </c>
      <c r="B524" s="585"/>
      <c r="C524" s="584">
        <f>SUM(G28,G199,G370)</f>
        <v>241</v>
      </c>
      <c r="D524" s="585"/>
      <c r="E524" s="667">
        <f>IF(ISERROR(C524/C530),"",C524/C530)</f>
        <v>4.5114189442156498E-2</v>
      </c>
      <c r="F524" s="668"/>
      <c r="G524" s="595"/>
      <c r="H524" s="596"/>
      <c r="I524" s="582" t="s">
        <v>301</v>
      </c>
      <c r="J524" s="588"/>
      <c r="K524" s="587">
        <f t="shared" ref="K524:K529" si="130">SUM(R166,U337,U509)</f>
        <v>0</v>
      </c>
      <c r="L524" s="586"/>
      <c r="M524" s="580" t="str">
        <f t="array" ref="M524">IF(ISERROR(K524/K530),"",K524/K530)</f>
        <v/>
      </c>
      <c r="N524" s="581"/>
      <c r="O524" s="577" t="s">
        <v>259</v>
      </c>
      <c r="P524" s="577"/>
      <c r="Q524" s="578">
        <f t="shared" ref="Q524:Q529" si="131">SUM(X166,AA337,AA509)</f>
        <v>0</v>
      </c>
      <c r="R524" s="579"/>
      <c r="S524" s="580" t="str">
        <f t="array" ref="S524">IF(ISERROR(Q524/Q530),"",Q524/Q530)</f>
        <v/>
      </c>
      <c r="T524" s="58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89" t="s">
        <v>216</v>
      </c>
      <c r="B525" s="585"/>
      <c r="C525" s="584">
        <f>SUM(G86,G257,G428)</f>
        <v>2309</v>
      </c>
      <c r="D525" s="585"/>
      <c r="E525" s="667">
        <f>IF(ISERROR(C525/C530),"",C525/C530)</f>
        <v>0.43223511793335828</v>
      </c>
      <c r="F525" s="668"/>
      <c r="G525" s="595"/>
      <c r="H525" s="596"/>
      <c r="I525" s="582" t="s">
        <v>302</v>
      </c>
      <c r="J525" s="588"/>
      <c r="K525" s="587">
        <f t="shared" si="130"/>
        <v>0</v>
      </c>
      <c r="L525" s="586"/>
      <c r="M525" s="580" t="str">
        <f>IF(ISERROR(K525/K530),"",K525/K530)</f>
        <v/>
      </c>
      <c r="N525" s="581"/>
      <c r="O525" s="577" t="s">
        <v>261</v>
      </c>
      <c r="P525" s="577"/>
      <c r="Q525" s="578">
        <f t="shared" si="131"/>
        <v>0</v>
      </c>
      <c r="R525" s="579"/>
      <c r="S525" s="580" t="str">
        <f>IF(ISERROR(Q525/Q530),"",Q525/Q530)</f>
        <v/>
      </c>
      <c r="T525" s="58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89" t="s">
        <v>224</v>
      </c>
      <c r="B526" s="585"/>
      <c r="C526" s="584">
        <f>SUM(G121,G292,G463)</f>
        <v>1154</v>
      </c>
      <c r="D526" s="585"/>
      <c r="E526" s="667">
        <f>IF(ISERROR(C526/C530),"",C526/C530)</f>
        <v>0.21602396106327218</v>
      </c>
      <c r="F526" s="668"/>
      <c r="G526" s="595"/>
      <c r="H526" s="596"/>
      <c r="I526" s="582" t="s">
        <v>303</v>
      </c>
      <c r="J526" s="588"/>
      <c r="K526" s="587">
        <f t="shared" si="130"/>
        <v>0</v>
      </c>
      <c r="L526" s="586"/>
      <c r="M526" s="580" t="str">
        <f>IF(ISERROR(K526/K530),"",K526/K530)</f>
        <v/>
      </c>
      <c r="N526" s="581"/>
      <c r="O526" s="577" t="s">
        <v>263</v>
      </c>
      <c r="P526" s="577"/>
      <c r="Q526" s="578">
        <f t="shared" si="131"/>
        <v>0</v>
      </c>
      <c r="R526" s="579"/>
      <c r="S526" s="580" t="str">
        <f>IF(ISERROR(Q526/Q530),"",Q526/Q530)</f>
        <v/>
      </c>
      <c r="T526" s="58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89" t="s">
        <v>231</v>
      </c>
      <c r="B527" s="585"/>
      <c r="C527" s="584">
        <f>SUM(G137,G308,G479)</f>
        <v>740</v>
      </c>
      <c r="D527" s="585"/>
      <c r="E527" s="667">
        <f>IF(ISERROR(C527/C530),"",C527/C530)</f>
        <v>0.13852489704230625</v>
      </c>
      <c r="F527" s="668"/>
      <c r="G527" s="595"/>
      <c r="H527" s="596"/>
      <c r="I527" s="582" t="s">
        <v>304</v>
      </c>
      <c r="J527" s="588"/>
      <c r="K527" s="587">
        <f t="shared" si="130"/>
        <v>0</v>
      </c>
      <c r="L527" s="586"/>
      <c r="M527" s="580" t="str">
        <f>IF(ISERROR(K527/K530),"",K527/K530)</f>
        <v/>
      </c>
      <c r="N527" s="581"/>
      <c r="O527" s="577" t="s">
        <v>305</v>
      </c>
      <c r="P527" s="577"/>
      <c r="Q527" s="578">
        <f t="shared" si="131"/>
        <v>0</v>
      </c>
      <c r="R527" s="579"/>
      <c r="S527" s="580" t="str">
        <f>IF(ISERROR(Q527/Q530),"",Q527/Q530)</f>
        <v/>
      </c>
      <c r="T527" s="58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89" t="s">
        <v>234</v>
      </c>
      <c r="B528" s="585"/>
      <c r="C528" s="584">
        <f>SUM(G148,G319,G490)</f>
        <v>97</v>
      </c>
      <c r="D528" s="585"/>
      <c r="E528" s="667">
        <f>IF(ISERROR(C528/C530),"",C528/C530)</f>
        <v>1.8157993260950956E-2</v>
      </c>
      <c r="F528" s="668"/>
      <c r="G528" s="595"/>
      <c r="H528" s="596"/>
      <c r="I528" s="582" t="s">
        <v>306</v>
      </c>
      <c r="J528" s="588"/>
      <c r="K528" s="587">
        <f t="shared" si="130"/>
        <v>0</v>
      </c>
      <c r="L528" s="586"/>
      <c r="M528" s="580" t="str">
        <f>IF(ISERROR(K528/K530),"",K528/K530)</f>
        <v/>
      </c>
      <c r="N528" s="581"/>
      <c r="O528" s="577" t="s">
        <v>267</v>
      </c>
      <c r="P528" s="577"/>
      <c r="Q528" s="578">
        <f t="shared" si="131"/>
        <v>0</v>
      </c>
      <c r="R528" s="579"/>
      <c r="S528" s="580" t="str">
        <f>IF(ISERROR(Q528/Q530),"",Q528/Q530)</f>
        <v/>
      </c>
      <c r="T528" s="58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89" t="s">
        <v>244</v>
      </c>
      <c r="B529" s="585"/>
      <c r="C529" s="584">
        <f>SUM(G163,G334,G506)</f>
        <v>801</v>
      </c>
      <c r="D529" s="585"/>
      <c r="E529" s="667">
        <f>IF(ISERROR(C529/C530),"",C529/C530)</f>
        <v>0.14994384125795582</v>
      </c>
      <c r="F529" s="668"/>
      <c r="G529" s="595"/>
      <c r="H529" s="596"/>
      <c r="I529" s="582" t="s">
        <v>307</v>
      </c>
      <c r="J529" s="588"/>
      <c r="K529" s="587">
        <f t="shared" si="130"/>
        <v>0</v>
      </c>
      <c r="L529" s="586"/>
      <c r="M529" s="580" t="str">
        <f>IF(ISERROR(K529/K530),"",K529/K530)</f>
        <v/>
      </c>
      <c r="N529" s="581"/>
      <c r="O529" s="577" t="s">
        <v>272</v>
      </c>
      <c r="P529" s="577"/>
      <c r="Q529" s="578">
        <f t="shared" si="131"/>
        <v>0</v>
      </c>
      <c r="R529" s="579"/>
      <c r="S529" s="580" t="str">
        <f>IF(ISERROR(Q529/Q530),"",Q529/Q530)</f>
        <v/>
      </c>
      <c r="T529" s="58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4" t="s">
        <v>266</v>
      </c>
      <c r="B530" s="585"/>
      <c r="C530" s="584">
        <f>SUM(C524:C529)</f>
        <v>5342</v>
      </c>
      <c r="D530" s="585"/>
      <c r="E530" s="667">
        <f>SUM(E524:F529)</f>
        <v>1</v>
      </c>
      <c r="F530" s="668"/>
      <c r="G530" s="597"/>
      <c r="H530" s="598"/>
      <c r="I530" s="584" t="s">
        <v>266</v>
      </c>
      <c r="J530" s="586"/>
      <c r="K530" s="587">
        <f>SUM(R173,U344,U516)</f>
        <v>0</v>
      </c>
      <c r="L530" s="586"/>
      <c r="M530" s="580"/>
      <c r="N530" s="581"/>
      <c r="O530" s="577" t="s">
        <v>266</v>
      </c>
      <c r="P530" s="577"/>
      <c r="Q530" s="578">
        <f>SUM(Q524:R529)</f>
        <v>0</v>
      </c>
      <c r="R530" s="579"/>
      <c r="S530" s="580">
        <f>SUM(S524:T529)</f>
        <v>0</v>
      </c>
      <c r="T530" s="58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82" t="s">
        <v>308</v>
      </c>
      <c r="B532" s="583"/>
      <c r="C532" s="475" t="s">
        <v>309</v>
      </c>
      <c r="D532" s="475" t="s">
        <v>310</v>
      </c>
      <c r="E532" s="481" t="s">
        <v>311</v>
      </c>
      <c r="F532" s="481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77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69" t="s">
        <v>322</v>
      </c>
      <c r="Q532" s="128" t="s">
        <v>323</v>
      </c>
      <c r="R532" s="108" t="s">
        <v>324</v>
      </c>
      <c r="S532" s="475" t="s">
        <v>325</v>
      </c>
      <c r="T532" s="475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73" t="s">
        <v>327</v>
      </c>
      <c r="B533" s="574"/>
      <c r="C533" s="481">
        <f>D533+E533+F533-G533-O533-P533</f>
        <v>24</v>
      </c>
      <c r="D533" s="481">
        <v>24</v>
      </c>
      <c r="E533" s="481"/>
      <c r="F533" s="481"/>
      <c r="G533" s="106"/>
      <c r="H533" s="481"/>
      <c r="I533" s="481"/>
      <c r="J533" s="481">
        <f>C533-H533-I533</f>
        <v>24</v>
      </c>
      <c r="K533" s="481"/>
      <c r="L533" s="481"/>
      <c r="M533" s="481"/>
      <c r="N533" s="481"/>
      <c r="O533" s="481"/>
      <c r="P533" s="480"/>
      <c r="Q533" s="481">
        <f>J533-K533-L533</f>
        <v>24</v>
      </c>
      <c r="R533" s="108">
        <f>Q533*11-M533-N533</f>
        <v>264</v>
      </c>
      <c r="S533" s="476">
        <f t="array" ref="S533">IF(ISERROR(Q533/J533),"",Q533/J533)</f>
        <v>1</v>
      </c>
      <c r="T533" s="47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73" t="s">
        <v>328</v>
      </c>
      <c r="B534" s="574"/>
      <c r="C534" s="481">
        <f>D534+E534+F534-G534-O534-P534</f>
        <v>32</v>
      </c>
      <c r="D534" s="109">
        <v>32</v>
      </c>
      <c r="E534" s="109"/>
      <c r="F534" s="109"/>
      <c r="G534" s="106"/>
      <c r="H534" s="481"/>
      <c r="I534" s="481"/>
      <c r="J534" s="481">
        <f>C534-H534-I534</f>
        <v>32</v>
      </c>
      <c r="K534" s="481"/>
      <c r="L534" s="481"/>
      <c r="M534" s="481"/>
      <c r="N534" s="481"/>
      <c r="O534" s="109"/>
      <c r="P534" s="110"/>
      <c r="Q534" s="481">
        <f>J534-K534-L534</f>
        <v>32</v>
      </c>
      <c r="R534" s="108">
        <f>Q534*11-M534-N534</f>
        <v>352</v>
      </c>
      <c r="S534" s="476">
        <f t="array" ref="S534">IF(ISERROR(Q534/J534),"",Q534/J534)</f>
        <v>1</v>
      </c>
      <c r="T534" s="47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73" t="s">
        <v>329</v>
      </c>
      <c r="B535" s="574"/>
      <c r="C535" s="481">
        <f>D535+E535+F535-G535-O535-P535</f>
        <v>8</v>
      </c>
      <c r="D535" s="109">
        <v>8</v>
      </c>
      <c r="E535" s="109"/>
      <c r="F535" s="109"/>
      <c r="G535" s="106"/>
      <c r="H535" s="481"/>
      <c r="I535" s="481"/>
      <c r="J535" s="481">
        <f>C535-H535-I535</f>
        <v>8</v>
      </c>
      <c r="K535" s="481"/>
      <c r="L535" s="481"/>
      <c r="M535" s="481"/>
      <c r="N535" s="481"/>
      <c r="O535" s="109"/>
      <c r="P535" s="110"/>
      <c r="Q535" s="481">
        <f>J535-K535-L535</f>
        <v>8</v>
      </c>
      <c r="R535" s="108">
        <f>Q535*11-M535-N535</f>
        <v>88</v>
      </c>
      <c r="S535" s="476">
        <f t="array" ref="S535">IF(ISERROR(Q535/J535),"",Q535/J535)</f>
        <v>1</v>
      </c>
      <c r="T535" s="47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75" t="s">
        <v>330</v>
      </c>
      <c r="B536" s="576"/>
      <c r="C536" s="111">
        <f>SUM(C533:C535)</f>
        <v>64</v>
      </c>
      <c r="D536" s="111">
        <f t="shared" ref="D536:N536" si="132">SUM(D533:D535)</f>
        <v>64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64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64</v>
      </c>
      <c r="R536" s="113">
        <f>SUM(R533:R535)</f>
        <v>704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37" activePane="bottomRight" state="frozen"/>
      <selection activeCell="C63" sqref="C63"/>
      <selection pane="topRight" activeCell="C63" sqref="C63"/>
      <selection pane="bottomLeft" activeCell="C63" sqref="C63"/>
      <selection pane="bottomRight" activeCell="B548" sqref="B548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46" t="s">
        <v>413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</row>
    <row r="2" spans="1:27" ht="18.75">
      <c r="A2" s="647"/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48" t="s">
        <v>12</v>
      </c>
      <c r="B4" s="648" t="s">
        <v>25</v>
      </c>
      <c r="C4" s="648" t="s">
        <v>26</v>
      </c>
      <c r="D4" s="648" t="s">
        <v>27</v>
      </c>
      <c r="E4" s="654" t="s">
        <v>28</v>
      </c>
      <c r="F4" s="654" t="s">
        <v>29</v>
      </c>
      <c r="G4" s="644" t="s">
        <v>30</v>
      </c>
      <c r="H4" s="644"/>
      <c r="I4" s="648" t="s">
        <v>31</v>
      </c>
      <c r="J4" s="659" t="s">
        <v>32</v>
      </c>
      <c r="K4" s="662" t="s">
        <v>33</v>
      </c>
      <c r="L4" s="648" t="s">
        <v>34</v>
      </c>
      <c r="M4" s="665" t="s">
        <v>35</v>
      </c>
      <c r="N4" s="645" t="s">
        <v>36</v>
      </c>
      <c r="O4" s="644" t="s">
        <v>37</v>
      </c>
      <c r="P4" s="644"/>
      <c r="Q4" s="644"/>
      <c r="R4" s="644"/>
      <c r="S4" s="644"/>
      <c r="T4" s="644"/>
      <c r="U4" s="644"/>
      <c r="V4" s="644" t="s">
        <v>38</v>
      </c>
      <c r="W4" s="645" t="s">
        <v>39</v>
      </c>
      <c r="X4" s="644" t="s">
        <v>40</v>
      </c>
      <c r="Y4" s="644"/>
      <c r="Z4" s="644"/>
      <c r="AA4" s="644"/>
    </row>
    <row r="5" spans="1:27" s="104" customFormat="1" ht="15" customHeight="1">
      <c r="A5" s="649"/>
      <c r="B5" s="649"/>
      <c r="C5" s="649"/>
      <c r="D5" s="649"/>
      <c r="E5" s="655"/>
      <c r="F5" s="655"/>
      <c r="G5" s="644"/>
      <c r="H5" s="644"/>
      <c r="I5" s="649"/>
      <c r="J5" s="660"/>
      <c r="K5" s="663"/>
      <c r="L5" s="649"/>
      <c r="M5" s="666"/>
      <c r="N5" s="645"/>
      <c r="O5" s="644" t="s">
        <v>41</v>
      </c>
      <c r="P5" s="644" t="s">
        <v>42</v>
      </c>
      <c r="Q5" s="644" t="s">
        <v>43</v>
      </c>
      <c r="R5" s="657" t="s">
        <v>44</v>
      </c>
      <c r="S5" s="658" t="s">
        <v>45</v>
      </c>
      <c r="T5" s="644" t="s">
        <v>46</v>
      </c>
      <c r="U5" s="644" t="s">
        <v>47</v>
      </c>
      <c r="V5" s="644"/>
      <c r="W5" s="645"/>
      <c r="X5" s="644" t="s">
        <v>13</v>
      </c>
      <c r="Y5" s="644" t="s">
        <v>48</v>
      </c>
      <c r="Z5" s="644" t="s">
        <v>49</v>
      </c>
      <c r="AA5" s="644" t="s">
        <v>47</v>
      </c>
    </row>
    <row r="6" spans="1:27" s="104" customFormat="1" ht="27.75" customHeight="1">
      <c r="A6" s="650"/>
      <c r="B6" s="650"/>
      <c r="C6" s="650"/>
      <c r="D6" s="650"/>
      <c r="E6" s="656"/>
      <c r="F6" s="656"/>
      <c r="G6" s="304" t="s">
        <v>50</v>
      </c>
      <c r="H6" s="482" t="s">
        <v>51</v>
      </c>
      <c r="I6" s="650"/>
      <c r="J6" s="661"/>
      <c r="K6" s="664"/>
      <c r="L6" s="650"/>
      <c r="M6" s="666"/>
      <c r="N6" s="645"/>
      <c r="O6" s="644"/>
      <c r="P6" s="644"/>
      <c r="Q6" s="644"/>
      <c r="R6" s="657"/>
      <c r="S6" s="658"/>
      <c r="T6" s="644"/>
      <c r="U6" s="644"/>
      <c r="V6" s="644"/>
      <c r="W6" s="645"/>
      <c r="X6" s="644"/>
      <c r="Y6" s="644"/>
      <c r="Z6" s="644"/>
      <c r="AA6" s="644"/>
    </row>
    <row r="7" spans="1:27" ht="20.100000000000001" hidden="1" customHeight="1">
      <c r="A7" s="253">
        <v>30100030</v>
      </c>
      <c r="B7" s="485" t="s">
        <v>178</v>
      </c>
      <c r="C7" s="125" t="s">
        <v>179</v>
      </c>
      <c r="D7" s="495">
        <v>5.03</v>
      </c>
      <c r="E7" s="495"/>
      <c r="F7" s="495"/>
      <c r="G7" s="127"/>
      <c r="H7" s="49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84"/>
      <c r="P7" s="484"/>
      <c r="Q7" s="484"/>
      <c r="R7" s="484"/>
      <c r="S7" s="484"/>
      <c r="T7" s="484"/>
      <c r="U7" s="48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95">
        <v>5.03</v>
      </c>
      <c r="E8" s="495"/>
      <c r="F8" s="495"/>
      <c r="G8" s="127"/>
      <c r="H8" s="49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84"/>
      <c r="Q8" s="484"/>
      <c r="R8" s="484"/>
      <c r="S8" s="484"/>
      <c r="T8" s="484"/>
      <c r="U8" s="48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95">
        <v>5.03</v>
      </c>
      <c r="E9" s="495"/>
      <c r="F9" s="495"/>
      <c r="G9" s="127"/>
      <c r="H9" s="49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84"/>
      <c r="P9" s="484"/>
      <c r="Q9" s="484"/>
      <c r="R9" s="484"/>
      <c r="S9" s="484"/>
      <c r="T9" s="484"/>
      <c r="U9" s="48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95">
        <v>5.03</v>
      </c>
      <c r="E10" s="495"/>
      <c r="F10" s="495"/>
      <c r="G10" s="127"/>
      <c r="H10" s="49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84"/>
      <c r="P10" s="484"/>
      <c r="Q10" s="484"/>
      <c r="R10" s="484"/>
      <c r="S10" s="484"/>
      <c r="T10" s="484"/>
      <c r="U10" s="48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95">
        <v>5.03</v>
      </c>
      <c r="E11" s="495"/>
      <c r="F11" s="495"/>
      <c r="G11" s="127"/>
      <c r="H11" s="49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84"/>
      <c r="P11" s="484"/>
      <c r="Q11" s="484"/>
      <c r="R11" s="484"/>
      <c r="S11" s="484"/>
      <c r="T11" s="484"/>
      <c r="U11" s="48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95">
        <v>5.04</v>
      </c>
      <c r="E12" s="495"/>
      <c r="F12" s="366"/>
      <c r="G12" s="134"/>
      <c r="H12" s="49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84"/>
      <c r="P12" s="484"/>
      <c r="Q12" s="484"/>
      <c r="R12" s="484"/>
      <c r="S12" s="484"/>
      <c r="T12" s="484"/>
      <c r="U12" s="48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95">
        <v>5.03</v>
      </c>
      <c r="E13" s="495"/>
      <c r="F13" s="495"/>
      <c r="G13" s="127"/>
      <c r="H13" s="49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84"/>
      <c r="P13" s="484"/>
      <c r="Q13" s="484"/>
      <c r="R13" s="484"/>
      <c r="S13" s="484"/>
      <c r="T13" s="484"/>
      <c r="U13" s="48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95">
        <v>5.03</v>
      </c>
      <c r="E14" s="495"/>
      <c r="F14" s="495"/>
      <c r="G14" s="127"/>
      <c r="H14" s="49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84"/>
      <c r="P14" s="484"/>
      <c r="Q14" s="484"/>
      <c r="R14" s="484"/>
      <c r="S14" s="484"/>
      <c r="T14" s="484"/>
      <c r="U14" s="48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95">
        <v>5.04</v>
      </c>
      <c r="E15" s="495"/>
      <c r="F15" s="367"/>
      <c r="G15" s="127"/>
      <c r="H15" s="493">
        <f t="shared" si="0"/>
        <v>0</v>
      </c>
      <c r="I15" s="49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84"/>
      <c r="P15" s="484"/>
      <c r="Q15" s="484"/>
      <c r="R15" s="484"/>
      <c r="S15" s="484"/>
      <c r="T15" s="484"/>
      <c r="U15" s="48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95">
        <v>5.04</v>
      </c>
      <c r="E16" s="495"/>
      <c r="F16" s="367"/>
      <c r="G16" s="127"/>
      <c r="H16" s="493">
        <f t="shared" si="0"/>
        <v>0</v>
      </c>
      <c r="I16" s="49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84"/>
      <c r="P16" s="484"/>
      <c r="Q16" s="484"/>
      <c r="R16" s="484"/>
      <c r="S16" s="484"/>
      <c r="T16" s="484"/>
      <c r="U16" s="48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95">
        <v>5.03</v>
      </c>
      <c r="E17" s="495"/>
      <c r="F17" s="495"/>
      <c r="G17" s="127"/>
      <c r="H17" s="49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84"/>
      <c r="P17" s="484"/>
      <c r="Q17" s="484"/>
      <c r="R17" s="484"/>
      <c r="S17" s="484"/>
      <c r="T17" s="484"/>
      <c r="U17" s="48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95">
        <v>5.03</v>
      </c>
      <c r="E18" s="495"/>
      <c r="F18" s="495"/>
      <c r="G18" s="127"/>
      <c r="H18" s="49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84"/>
      <c r="P18" s="484"/>
      <c r="Q18" s="484"/>
      <c r="R18" s="484"/>
      <c r="S18" s="484"/>
      <c r="T18" s="484"/>
      <c r="U18" s="48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95">
        <v>5.0599999999999996</v>
      </c>
      <c r="E19" s="495"/>
      <c r="F19" s="495"/>
      <c r="G19" s="127"/>
      <c r="H19" s="49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84"/>
      <c r="P19" s="484"/>
      <c r="Q19" s="484"/>
      <c r="R19" s="484"/>
      <c r="S19" s="484"/>
      <c r="T19" s="484"/>
      <c r="U19" s="484"/>
      <c r="V19" s="131">
        <f>SUM(X19:AA19)</f>
        <v>0</v>
      </c>
      <c r="W19" s="48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95">
        <v>5.09</v>
      </c>
      <c r="E20" s="495"/>
      <c r="F20" s="495"/>
      <c r="G20" s="127"/>
      <c r="H20" s="49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84"/>
      <c r="P20" s="484"/>
      <c r="Q20" s="484"/>
      <c r="R20" s="484"/>
      <c r="S20" s="484"/>
      <c r="T20" s="484"/>
      <c r="U20" s="48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95">
        <v>5.09</v>
      </c>
      <c r="E21" s="495"/>
      <c r="F21" s="495"/>
      <c r="G21" s="127"/>
      <c r="H21" s="49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84"/>
      <c r="P21" s="484"/>
      <c r="Q21" s="484"/>
      <c r="R21" s="484"/>
      <c r="S21" s="484"/>
      <c r="T21" s="484"/>
      <c r="U21" s="48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83" t="s">
        <v>190</v>
      </c>
      <c r="D22" s="495">
        <v>4.8</v>
      </c>
      <c r="E22" s="495"/>
      <c r="F22" s="495"/>
      <c r="G22" s="127"/>
      <c r="H22" s="49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84"/>
      <c r="P22" s="484"/>
      <c r="Q22" s="484"/>
      <c r="R22" s="484"/>
      <c r="S22" s="484"/>
      <c r="T22" s="484"/>
      <c r="U22" s="48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83" t="s">
        <v>187</v>
      </c>
      <c r="D23" s="495">
        <v>4.8</v>
      </c>
      <c r="E23" s="495"/>
      <c r="F23" s="495"/>
      <c r="G23" s="127"/>
      <c r="H23" s="49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84"/>
      <c r="P23" s="484"/>
      <c r="Q23" s="484"/>
      <c r="R23" s="484"/>
      <c r="S23" s="484"/>
      <c r="T23" s="484"/>
      <c r="U23" s="48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83" t="s">
        <v>179</v>
      </c>
      <c r="D24" s="495">
        <v>4.8</v>
      </c>
      <c r="E24" s="495"/>
      <c r="F24" s="495"/>
      <c r="G24" s="127"/>
      <c r="H24" s="49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84"/>
      <c r="P24" s="484"/>
      <c r="Q24" s="484"/>
      <c r="R24" s="484"/>
      <c r="S24" s="484"/>
      <c r="T24" s="484"/>
      <c r="U24" s="48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83" t="s">
        <v>199</v>
      </c>
      <c r="D25" s="495">
        <v>4.8</v>
      </c>
      <c r="E25" s="495"/>
      <c r="F25" s="495"/>
      <c r="G25" s="127"/>
      <c r="H25" s="49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84"/>
      <c r="P25" s="484"/>
      <c r="Q25" s="484"/>
      <c r="R25" s="484"/>
      <c r="S25" s="484"/>
      <c r="T25" s="484"/>
      <c r="U25" s="48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95">
        <v>4.99</v>
      </c>
      <c r="E26" s="495"/>
      <c r="F26" s="495"/>
      <c r="G26" s="127"/>
      <c r="H26" s="49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84"/>
      <c r="P26" s="484"/>
      <c r="Q26" s="484"/>
      <c r="R26" s="484"/>
      <c r="S26" s="484"/>
      <c r="T26" s="484"/>
      <c r="U26" s="48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95">
        <v>4.99</v>
      </c>
      <c r="E27" s="495"/>
      <c r="F27" s="495"/>
      <c r="G27" s="127"/>
      <c r="H27" s="49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84"/>
      <c r="P27" s="484"/>
      <c r="Q27" s="484"/>
      <c r="R27" s="484"/>
      <c r="S27" s="484"/>
      <c r="T27" s="484"/>
      <c r="U27" s="48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11" t="s">
        <v>201</v>
      </c>
      <c r="B28" s="612"/>
      <c r="C28" s="491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85" t="s">
        <v>206</v>
      </c>
      <c r="C29" s="125" t="s">
        <v>199</v>
      </c>
      <c r="D29" s="495">
        <v>5.03</v>
      </c>
      <c r="E29" s="495"/>
      <c r="F29" s="495"/>
      <c r="G29" s="127"/>
      <c r="H29" s="49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88"/>
      <c r="P29" s="488"/>
      <c r="Q29" s="488"/>
      <c r="R29" s="488"/>
      <c r="S29" s="488"/>
      <c r="T29" s="488"/>
      <c r="U29" s="48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85" t="s">
        <v>425</v>
      </c>
      <c r="C30" s="177" t="s">
        <v>427</v>
      </c>
      <c r="D30" s="495">
        <v>5.03</v>
      </c>
      <c r="E30" s="495"/>
      <c r="F30" s="495"/>
      <c r="G30" s="127"/>
      <c r="H30" s="49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88"/>
      <c r="P30" s="488"/>
      <c r="Q30" s="488"/>
      <c r="R30" s="488"/>
      <c r="S30" s="488"/>
      <c r="T30" s="488"/>
      <c r="U30" s="48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85" t="s">
        <v>206</v>
      </c>
      <c r="C31" s="125" t="s">
        <v>186</v>
      </c>
      <c r="D31" s="495">
        <v>5.03</v>
      </c>
      <c r="E31" s="495"/>
      <c r="F31" s="495"/>
      <c r="G31" s="127"/>
      <c r="H31" s="49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88"/>
      <c r="P31" s="488"/>
      <c r="Q31" s="488"/>
      <c r="R31" s="488"/>
      <c r="S31" s="488"/>
      <c r="T31" s="488"/>
      <c r="U31" s="48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85" t="s">
        <v>206</v>
      </c>
      <c r="C32" s="125" t="s">
        <v>203</v>
      </c>
      <c r="D32" s="495">
        <v>5.03</v>
      </c>
      <c r="E32" s="495"/>
      <c r="F32" s="495"/>
      <c r="G32" s="127"/>
      <c r="H32" s="49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88"/>
      <c r="P32" s="488"/>
      <c r="Q32" s="488"/>
      <c r="R32" s="488"/>
      <c r="S32" s="488"/>
      <c r="T32" s="488"/>
      <c r="U32" s="48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85" t="s">
        <v>206</v>
      </c>
      <c r="C33" s="125" t="s">
        <v>207</v>
      </c>
      <c r="D33" s="495">
        <v>5.03</v>
      </c>
      <c r="E33" s="495"/>
      <c r="F33" s="495"/>
      <c r="G33" s="127"/>
      <c r="H33" s="49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88"/>
      <c r="P33" s="488"/>
      <c r="Q33" s="488"/>
      <c r="R33" s="488"/>
      <c r="S33" s="488"/>
      <c r="T33" s="488"/>
      <c r="U33" s="48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85" t="s">
        <v>414</v>
      </c>
      <c r="C34" s="177" t="s">
        <v>415</v>
      </c>
      <c r="D34" s="495">
        <v>5.03</v>
      </c>
      <c r="E34" s="495"/>
      <c r="F34" s="495"/>
      <c r="G34" s="127"/>
      <c r="H34" s="493">
        <f t="shared" si="7"/>
        <v>0</v>
      </c>
      <c r="I34" s="128"/>
      <c r="J34" s="129"/>
      <c r="K34" s="130"/>
      <c r="L34" s="128">
        <v>52</v>
      </c>
      <c r="M34" s="108"/>
      <c r="N34" s="129"/>
      <c r="O34" s="488"/>
      <c r="P34" s="488"/>
      <c r="Q34" s="488"/>
      <c r="R34" s="488"/>
      <c r="S34" s="488"/>
      <c r="T34" s="488"/>
      <c r="U34" s="48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85" t="s">
        <v>414</v>
      </c>
      <c r="C35" s="177" t="s">
        <v>416</v>
      </c>
      <c r="D35" s="495">
        <v>5.03</v>
      </c>
      <c r="E35" s="495"/>
      <c r="F35" s="495"/>
      <c r="G35" s="127"/>
      <c r="H35" s="493">
        <f t="shared" si="7"/>
        <v>0</v>
      </c>
      <c r="I35" s="128"/>
      <c r="J35" s="129"/>
      <c r="K35" s="130"/>
      <c r="L35" s="128">
        <v>52</v>
      </c>
      <c r="M35" s="108"/>
      <c r="N35" s="129"/>
      <c r="O35" s="488"/>
      <c r="P35" s="488"/>
      <c r="Q35" s="488"/>
      <c r="R35" s="488"/>
      <c r="S35" s="488"/>
      <c r="T35" s="488"/>
      <c r="U35" s="48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85" t="s">
        <v>414</v>
      </c>
      <c r="C36" s="177" t="s">
        <v>61</v>
      </c>
      <c r="D36" s="495">
        <v>5.03</v>
      </c>
      <c r="E36" s="495"/>
      <c r="F36" s="495"/>
      <c r="G36" s="127"/>
      <c r="H36" s="493">
        <f t="shared" si="7"/>
        <v>0</v>
      </c>
      <c r="I36" s="128"/>
      <c r="J36" s="129"/>
      <c r="K36" s="130"/>
      <c r="L36" s="128">
        <v>52</v>
      </c>
      <c r="M36" s="108"/>
      <c r="N36" s="129"/>
      <c r="O36" s="488"/>
      <c r="P36" s="488"/>
      <c r="Q36" s="488"/>
      <c r="R36" s="488"/>
      <c r="S36" s="488"/>
      <c r="T36" s="488"/>
      <c r="U36" s="48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85" t="s">
        <v>208</v>
      </c>
      <c r="C37" s="125" t="s">
        <v>179</v>
      </c>
      <c r="D37" s="495">
        <v>5.08</v>
      </c>
      <c r="E37" s="495"/>
      <c r="F37" s="495"/>
      <c r="G37" s="127"/>
      <c r="H37" s="49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88"/>
      <c r="P37" s="488"/>
      <c r="Q37" s="488"/>
      <c r="R37" s="488"/>
      <c r="S37" s="488"/>
      <c r="T37" s="488"/>
      <c r="U37" s="48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85" t="s">
        <v>208</v>
      </c>
      <c r="C38" s="125" t="s">
        <v>204</v>
      </c>
      <c r="D38" s="495">
        <v>5.08</v>
      </c>
      <c r="E38" s="495"/>
      <c r="F38" s="495"/>
      <c r="G38" s="127"/>
      <c r="H38" s="49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88"/>
      <c r="P38" s="488"/>
      <c r="Q38" s="488"/>
      <c r="R38" s="488"/>
      <c r="S38" s="488"/>
      <c r="T38" s="488"/>
      <c r="U38" s="48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85" t="s">
        <v>208</v>
      </c>
      <c r="C39" s="125" t="s">
        <v>205</v>
      </c>
      <c r="D39" s="495">
        <v>5.08</v>
      </c>
      <c r="E39" s="495"/>
      <c r="F39" s="495"/>
      <c r="G39" s="127"/>
      <c r="H39" s="49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88"/>
      <c r="P39" s="488"/>
      <c r="Q39" s="488"/>
      <c r="R39" s="488"/>
      <c r="S39" s="488"/>
      <c r="T39" s="488"/>
      <c r="U39" s="48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85" t="s">
        <v>208</v>
      </c>
      <c r="C40" s="125" t="s">
        <v>186</v>
      </c>
      <c r="D40" s="495">
        <v>5.08</v>
      </c>
      <c r="E40" s="495"/>
      <c r="F40" s="495"/>
      <c r="G40" s="127"/>
      <c r="H40" s="493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88"/>
      <c r="P40" s="488"/>
      <c r="Q40" s="488"/>
      <c r="R40" s="488"/>
      <c r="S40" s="488"/>
      <c r="T40" s="488"/>
      <c r="U40" s="48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85" t="s">
        <v>208</v>
      </c>
      <c r="C41" s="125" t="s">
        <v>203</v>
      </c>
      <c r="D41" s="495">
        <v>5.08</v>
      </c>
      <c r="E41" s="495"/>
      <c r="F41" s="495"/>
      <c r="G41" s="127"/>
      <c r="H41" s="493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88"/>
      <c r="P41" s="488"/>
      <c r="Q41" s="488"/>
      <c r="R41" s="488"/>
      <c r="S41" s="488"/>
      <c r="T41" s="488"/>
      <c r="U41" s="48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85" t="s">
        <v>208</v>
      </c>
      <c r="C42" s="125" t="s">
        <v>199</v>
      </c>
      <c r="D42" s="495">
        <v>5.08</v>
      </c>
      <c r="E42" s="495"/>
      <c r="F42" s="495"/>
      <c r="G42" s="127"/>
      <c r="H42" s="49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84"/>
      <c r="P42" s="484"/>
      <c r="Q42" s="484"/>
      <c r="R42" s="484"/>
      <c r="S42" s="484"/>
      <c r="T42" s="484"/>
      <c r="U42" s="48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85" t="s">
        <v>208</v>
      </c>
      <c r="C43" s="125" t="s">
        <v>187</v>
      </c>
      <c r="D43" s="495">
        <v>5.08</v>
      </c>
      <c r="E43" s="495"/>
      <c r="F43" s="495"/>
      <c r="G43" s="127"/>
      <c r="H43" s="49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88"/>
      <c r="P43" s="488"/>
      <c r="Q43" s="488"/>
      <c r="R43" s="488"/>
      <c r="S43" s="488"/>
      <c r="T43" s="488"/>
      <c r="U43" s="48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s="305" customFormat="1" ht="20.100000000000001" customHeight="1">
      <c r="A44" s="254">
        <v>30100028</v>
      </c>
      <c r="B44" s="485" t="s">
        <v>533</v>
      </c>
      <c r="C44" s="125" t="s">
        <v>534</v>
      </c>
      <c r="D44" s="495">
        <v>5.08</v>
      </c>
      <c r="E44" s="495"/>
      <c r="F44" s="495">
        <v>20170411</v>
      </c>
      <c r="G44" s="495">
        <f>108*6+57</f>
        <v>705</v>
      </c>
      <c r="H44" s="493">
        <f t="shared" si="7"/>
        <v>3581.4</v>
      </c>
      <c r="I44" s="128">
        <f>10*2</f>
        <v>20</v>
      </c>
      <c r="J44" s="128">
        <f t="array" ref="J44">IF(ISERROR(G44/I44),"",G44/I44)</f>
        <v>35.25</v>
      </c>
      <c r="K44" s="130">
        <f t="array" ref="K44">IF(ISERROR(G44/L44),"",G44/L44)</f>
        <v>33.571428571428569</v>
      </c>
      <c r="L44" s="128">
        <v>21</v>
      </c>
      <c r="M44" s="108">
        <f t="shared" si="9"/>
        <v>-13.571428571428569</v>
      </c>
      <c r="N44" s="128">
        <f t="shared" si="10"/>
        <v>0</v>
      </c>
      <c r="O44" s="484"/>
      <c r="P44" s="484"/>
      <c r="Q44" s="484"/>
      <c r="R44" s="484"/>
      <c r="S44" s="484"/>
      <c r="T44" s="484"/>
      <c r="U44" s="484"/>
      <c r="V44" s="131">
        <f t="shared" si="11"/>
        <v>0</v>
      </c>
      <c r="W44" s="487">
        <f t="shared" si="12"/>
        <v>0</v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85" t="s">
        <v>209</v>
      </c>
      <c r="C45" s="125" t="s">
        <v>194</v>
      </c>
      <c r="D45" s="495">
        <v>5.03</v>
      </c>
      <c r="E45" s="495"/>
      <c r="F45" s="495"/>
      <c r="G45" s="127"/>
      <c r="H45" s="49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88"/>
      <c r="P45" s="488"/>
      <c r="Q45" s="488"/>
      <c r="R45" s="488"/>
      <c r="S45" s="488"/>
      <c r="T45" s="488"/>
      <c r="U45" s="48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85" t="s">
        <v>209</v>
      </c>
      <c r="C46" s="125" t="s">
        <v>179</v>
      </c>
      <c r="D46" s="495">
        <v>5.03</v>
      </c>
      <c r="E46" s="495"/>
      <c r="F46" s="495"/>
      <c r="G46" s="127"/>
      <c r="H46" s="49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88"/>
      <c r="P46" s="488"/>
      <c r="Q46" s="488"/>
      <c r="R46" s="488"/>
      <c r="S46" s="488"/>
      <c r="T46" s="488"/>
      <c r="U46" s="48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85" t="s">
        <v>209</v>
      </c>
      <c r="C47" s="125" t="s">
        <v>195</v>
      </c>
      <c r="D47" s="495">
        <v>5.03</v>
      </c>
      <c r="E47" s="495"/>
      <c r="F47" s="495"/>
      <c r="G47" s="127"/>
      <c r="H47" s="49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88"/>
      <c r="P47" s="488"/>
      <c r="Q47" s="488"/>
      <c r="R47" s="488"/>
      <c r="S47" s="488"/>
      <c r="T47" s="488"/>
      <c r="U47" s="48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05" customFormat="1" ht="20.100000000000001" customHeight="1">
      <c r="A48" s="254">
        <v>30100031</v>
      </c>
      <c r="B48" s="485" t="s">
        <v>209</v>
      </c>
      <c r="C48" s="125" t="s">
        <v>204</v>
      </c>
      <c r="D48" s="495">
        <v>5.03</v>
      </c>
      <c r="E48" s="495"/>
      <c r="F48" s="495">
        <v>20170411</v>
      </c>
      <c r="G48" s="127">
        <f>108+76</f>
        <v>184</v>
      </c>
      <c r="H48" s="493">
        <f t="shared" si="7"/>
        <v>925.5200000000001</v>
      </c>
      <c r="I48" s="128">
        <f>2.5*2</f>
        <v>5</v>
      </c>
      <c r="J48" s="128">
        <f t="array" ref="J48">IF(ISERROR(G48/I48),"",G48/I48)</f>
        <v>36.799999999999997</v>
      </c>
      <c r="K48" s="130">
        <f t="array" ref="K48">IF(ISERROR(G48/L48),"",G48/L48)</f>
        <v>3.2857142857142856</v>
      </c>
      <c r="L48" s="128">
        <v>56</v>
      </c>
      <c r="M48" s="108">
        <f t="shared" si="9"/>
        <v>1.7142857142857144</v>
      </c>
      <c r="N48" s="128">
        <f t="shared" si="10"/>
        <v>0</v>
      </c>
      <c r="O48" s="488"/>
      <c r="P48" s="488"/>
      <c r="Q48" s="488"/>
      <c r="R48" s="488"/>
      <c r="S48" s="488"/>
      <c r="T48" s="488"/>
      <c r="U48" s="488"/>
      <c r="V48" s="131">
        <f t="shared" si="11"/>
        <v>0</v>
      </c>
      <c r="W48" s="487">
        <f t="shared" si="12"/>
        <v>0</v>
      </c>
      <c r="X48" s="131"/>
      <c r="Y48" s="131"/>
      <c r="Z48" s="131"/>
      <c r="AA48" s="131"/>
    </row>
    <row r="49" spans="1:27" s="305" customFormat="1" ht="20.100000000000001" customHeight="1">
      <c r="A49" s="254">
        <v>30100019</v>
      </c>
      <c r="B49" s="485" t="s">
        <v>382</v>
      </c>
      <c r="C49" s="177" t="s">
        <v>383</v>
      </c>
      <c r="D49" s="495">
        <v>5.03</v>
      </c>
      <c r="E49" s="495"/>
      <c r="F49" s="495">
        <v>20170409</v>
      </c>
      <c r="G49" s="127">
        <f>90+50</f>
        <v>140</v>
      </c>
      <c r="H49" s="493">
        <f t="shared" si="7"/>
        <v>704.2</v>
      </c>
      <c r="I49" s="128">
        <v>2.5</v>
      </c>
      <c r="J49" s="128"/>
      <c r="K49" s="130">
        <f t="array" ref="K49">IF(ISERROR(G49/L49),"",G49/L49)</f>
        <v>2.5925925925925926</v>
      </c>
      <c r="L49" s="128">
        <v>54</v>
      </c>
      <c r="M49" s="108">
        <f t="shared" si="9"/>
        <v>-9.259259259259256E-2</v>
      </c>
      <c r="N49" s="128">
        <f t="shared" si="10"/>
        <v>0</v>
      </c>
      <c r="O49" s="488"/>
      <c r="P49" s="488"/>
      <c r="Q49" s="488"/>
      <c r="R49" s="488"/>
      <c r="S49" s="488"/>
      <c r="T49" s="488"/>
      <c r="U49" s="488"/>
      <c r="V49" s="131"/>
      <c r="W49" s="487"/>
      <c r="X49" s="131"/>
      <c r="Y49" s="131"/>
      <c r="Z49" s="131"/>
      <c r="AA49" s="131"/>
    </row>
    <row r="50" spans="1:27" s="305" customFormat="1" ht="20.100000000000001" customHeight="1">
      <c r="A50" s="254">
        <v>30100020</v>
      </c>
      <c r="B50" s="485" t="s">
        <v>382</v>
      </c>
      <c r="C50" s="177" t="s">
        <v>384</v>
      </c>
      <c r="D50" s="495">
        <v>5.03</v>
      </c>
      <c r="E50" s="495"/>
      <c r="F50" s="495">
        <v>20170409</v>
      </c>
      <c r="G50" s="127">
        <f>90*4+79</f>
        <v>439</v>
      </c>
      <c r="H50" s="493">
        <f t="shared" si="7"/>
        <v>2208.17</v>
      </c>
      <c r="I50" s="128">
        <v>8</v>
      </c>
      <c r="J50" s="128"/>
      <c r="K50" s="130">
        <f t="array" ref="K50">IF(ISERROR(G50/L50),"",G50/L50)</f>
        <v>8.1296296296296298</v>
      </c>
      <c r="L50" s="128">
        <v>54</v>
      </c>
      <c r="M50" s="108">
        <f t="shared" si="9"/>
        <v>-0.12962962962962976</v>
      </c>
      <c r="N50" s="128">
        <f t="shared" si="10"/>
        <v>0</v>
      </c>
      <c r="O50" s="488"/>
      <c r="P50" s="488"/>
      <c r="Q50" s="488"/>
      <c r="R50" s="488"/>
      <c r="S50" s="488"/>
      <c r="T50" s="488"/>
      <c r="U50" s="488"/>
      <c r="V50" s="131"/>
      <c r="W50" s="487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85" t="s">
        <v>382</v>
      </c>
      <c r="C51" s="177" t="s">
        <v>389</v>
      </c>
      <c r="D51" s="495">
        <v>5.03</v>
      </c>
      <c r="E51" s="495"/>
      <c r="F51" s="495"/>
      <c r="G51" s="127"/>
      <c r="H51" s="49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88"/>
      <c r="P51" s="488"/>
      <c r="Q51" s="488"/>
      <c r="R51" s="488"/>
      <c r="S51" s="488"/>
      <c r="T51" s="488"/>
      <c r="U51" s="48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85" t="s">
        <v>382</v>
      </c>
      <c r="C52" s="177" t="s">
        <v>391</v>
      </c>
      <c r="D52" s="495">
        <v>5.03</v>
      </c>
      <c r="E52" s="495"/>
      <c r="F52" s="495"/>
      <c r="G52" s="127"/>
      <c r="H52" s="49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88"/>
      <c r="P52" s="488"/>
      <c r="Q52" s="488"/>
      <c r="R52" s="488"/>
      <c r="S52" s="488"/>
      <c r="T52" s="488"/>
      <c r="U52" s="48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85" t="s">
        <v>418</v>
      </c>
      <c r="C53" s="177" t="s">
        <v>364</v>
      </c>
      <c r="D53" s="495">
        <v>5.03</v>
      </c>
      <c r="E53" s="495"/>
      <c r="F53" s="495"/>
      <c r="G53" s="127"/>
      <c r="H53" s="49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88"/>
      <c r="P53" s="488"/>
      <c r="Q53" s="488"/>
      <c r="R53" s="488"/>
      <c r="S53" s="488"/>
      <c r="T53" s="488"/>
      <c r="U53" s="48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85" t="s">
        <v>418</v>
      </c>
      <c r="C54" s="177" t="s">
        <v>365</v>
      </c>
      <c r="D54" s="495">
        <v>5.03</v>
      </c>
      <c r="E54" s="495"/>
      <c r="F54" s="495"/>
      <c r="G54" s="127"/>
      <c r="H54" s="49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88"/>
      <c r="P54" s="488"/>
      <c r="Q54" s="488"/>
      <c r="R54" s="488"/>
      <c r="S54" s="488"/>
      <c r="T54" s="488"/>
      <c r="U54" s="48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85" t="s">
        <v>418</v>
      </c>
      <c r="C55" s="177" t="s">
        <v>366</v>
      </c>
      <c r="D55" s="495">
        <v>5.03</v>
      </c>
      <c r="E55" s="495"/>
      <c r="F55" s="495"/>
      <c r="G55" s="127"/>
      <c r="H55" s="49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88"/>
      <c r="P55" s="488"/>
      <c r="Q55" s="488"/>
      <c r="R55" s="488"/>
      <c r="S55" s="488"/>
      <c r="T55" s="488"/>
      <c r="U55" s="48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85" t="s">
        <v>418</v>
      </c>
      <c r="C56" s="177" t="s">
        <v>367</v>
      </c>
      <c r="D56" s="495">
        <v>5.03</v>
      </c>
      <c r="E56" s="495"/>
      <c r="F56" s="495"/>
      <c r="G56" s="127"/>
      <c r="H56" s="49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88"/>
      <c r="P56" s="488"/>
      <c r="Q56" s="488"/>
      <c r="R56" s="488"/>
      <c r="S56" s="488"/>
      <c r="T56" s="488"/>
      <c r="U56" s="48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95">
        <v>5.03</v>
      </c>
      <c r="E57" s="495"/>
      <c r="F57" s="495"/>
      <c r="G57" s="127"/>
      <c r="H57" s="49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84"/>
      <c r="P57" s="484"/>
      <c r="Q57" s="484"/>
      <c r="R57" s="484"/>
      <c r="S57" s="484"/>
      <c r="T57" s="484"/>
      <c r="U57" s="48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95">
        <v>5.03</v>
      </c>
      <c r="E58" s="495"/>
      <c r="F58" s="495"/>
      <c r="G58" s="127"/>
      <c r="H58" s="49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84"/>
      <c r="P58" s="484"/>
      <c r="Q58" s="484"/>
      <c r="R58" s="484"/>
      <c r="S58" s="484"/>
      <c r="T58" s="484"/>
      <c r="U58" s="48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95">
        <v>5.03</v>
      </c>
      <c r="E59" s="495"/>
      <c r="F59" s="495"/>
      <c r="G59" s="127"/>
      <c r="H59" s="49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84"/>
      <c r="P59" s="484"/>
      <c r="Q59" s="484"/>
      <c r="R59" s="484"/>
      <c r="S59" s="484"/>
      <c r="T59" s="484"/>
      <c r="U59" s="48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95">
        <v>5.03</v>
      </c>
      <c r="E60" s="495"/>
      <c r="F60" s="495"/>
      <c r="G60" s="127"/>
      <c r="H60" s="49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84"/>
      <c r="P60" s="484"/>
      <c r="Q60" s="484"/>
      <c r="R60" s="484"/>
      <c r="S60" s="484"/>
      <c r="T60" s="484"/>
      <c r="U60" s="48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95">
        <v>5.03</v>
      </c>
      <c r="E61" s="495"/>
      <c r="F61" s="495"/>
      <c r="G61" s="127"/>
      <c r="H61" s="49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84"/>
      <c r="P61" s="484"/>
      <c r="Q61" s="484"/>
      <c r="R61" s="484"/>
      <c r="S61" s="484"/>
      <c r="T61" s="484"/>
      <c r="U61" s="48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95">
        <v>5.03</v>
      </c>
      <c r="E62" s="495"/>
      <c r="F62" s="495"/>
      <c r="G62" s="127"/>
      <c r="H62" s="49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84"/>
      <c r="P62" s="484"/>
      <c r="Q62" s="484"/>
      <c r="R62" s="484"/>
      <c r="S62" s="484"/>
      <c r="T62" s="484"/>
      <c r="U62" s="48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95">
        <v>5.03</v>
      </c>
      <c r="E63" s="495"/>
      <c r="F63" s="495"/>
      <c r="G63" s="127"/>
      <c r="H63" s="49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84"/>
      <c r="P63" s="484"/>
      <c r="Q63" s="484"/>
      <c r="R63" s="484"/>
      <c r="S63" s="484"/>
      <c r="T63" s="484"/>
      <c r="U63" s="48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95">
        <v>5.03</v>
      </c>
      <c r="E64" s="495"/>
      <c r="F64" s="495"/>
      <c r="G64" s="127"/>
      <c r="H64" s="49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84"/>
      <c r="P64" s="484"/>
      <c r="Q64" s="484"/>
      <c r="R64" s="484"/>
      <c r="S64" s="484"/>
      <c r="T64" s="484"/>
      <c r="U64" s="48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95">
        <v>5.03</v>
      </c>
      <c r="E65" s="495"/>
      <c r="F65" s="495"/>
      <c r="G65" s="127"/>
      <c r="H65" s="49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84"/>
      <c r="P65" s="484"/>
      <c r="Q65" s="484"/>
      <c r="R65" s="484"/>
      <c r="S65" s="484"/>
      <c r="T65" s="484"/>
      <c r="U65" s="48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95">
        <v>5.03</v>
      </c>
      <c r="E66" s="495"/>
      <c r="F66" s="495"/>
      <c r="G66" s="127"/>
      <c r="H66" s="49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84"/>
      <c r="P66" s="484"/>
      <c r="Q66" s="484"/>
      <c r="R66" s="484"/>
      <c r="S66" s="484"/>
      <c r="T66" s="484"/>
      <c r="U66" s="48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95">
        <v>5.03</v>
      </c>
      <c r="E67" s="495"/>
      <c r="F67" s="495"/>
      <c r="G67" s="127"/>
      <c r="H67" s="49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84"/>
      <c r="P67" s="484"/>
      <c r="Q67" s="484"/>
      <c r="R67" s="484"/>
      <c r="S67" s="484"/>
      <c r="T67" s="484"/>
      <c r="U67" s="48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95">
        <v>5</v>
      </c>
      <c r="E68" s="495"/>
      <c r="F68" s="495"/>
      <c r="G68" s="127"/>
      <c r="H68" s="49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84"/>
      <c r="P68" s="484"/>
      <c r="Q68" s="484"/>
      <c r="R68" s="484"/>
      <c r="S68" s="484"/>
      <c r="T68" s="484"/>
      <c r="U68" s="48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95">
        <v>5.03</v>
      </c>
      <c r="E69" s="495"/>
      <c r="F69" s="495"/>
      <c r="G69" s="127"/>
      <c r="H69" s="49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84"/>
      <c r="P69" s="484"/>
      <c r="Q69" s="484"/>
      <c r="R69" s="484"/>
      <c r="S69" s="484"/>
      <c r="T69" s="484"/>
      <c r="U69" s="48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95">
        <v>5.03</v>
      </c>
      <c r="E70" s="495"/>
      <c r="F70" s="495"/>
      <c r="G70" s="127"/>
      <c r="H70" s="49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84"/>
      <c r="P70" s="484"/>
      <c r="Q70" s="484"/>
      <c r="R70" s="484"/>
      <c r="S70" s="484"/>
      <c r="T70" s="484"/>
      <c r="U70" s="48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95">
        <v>5.03</v>
      </c>
      <c r="E71" s="495"/>
      <c r="F71" s="495"/>
      <c r="G71" s="127"/>
      <c r="H71" s="493">
        <f t="shared" si="7"/>
        <v>0</v>
      </c>
      <c r="I71" s="128"/>
      <c r="J71" s="129"/>
      <c r="K71" s="130"/>
      <c r="L71" s="128"/>
      <c r="M71" s="108"/>
      <c r="N71" s="129"/>
      <c r="O71" s="484"/>
      <c r="P71" s="484"/>
      <c r="Q71" s="484"/>
      <c r="R71" s="484"/>
      <c r="S71" s="484"/>
      <c r="T71" s="484"/>
      <c r="U71" s="48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95">
        <v>5.0599999999999996</v>
      </c>
      <c r="E72" s="495"/>
      <c r="F72" s="495"/>
      <c r="G72" s="127"/>
      <c r="H72" s="49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84"/>
      <c r="P72" s="484"/>
      <c r="Q72" s="484"/>
      <c r="R72" s="484"/>
      <c r="S72" s="484"/>
      <c r="T72" s="484"/>
      <c r="U72" s="48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95">
        <v>5.0599999999999996</v>
      </c>
      <c r="E73" s="495"/>
      <c r="F73" s="495"/>
      <c r="G73" s="127"/>
      <c r="H73" s="49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84"/>
      <c r="P73" s="484"/>
      <c r="Q73" s="484"/>
      <c r="R73" s="484"/>
      <c r="S73" s="484"/>
      <c r="T73" s="484"/>
      <c r="U73" s="48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95">
        <v>5.0599999999999996</v>
      </c>
      <c r="E74" s="495"/>
      <c r="F74" s="495"/>
      <c r="G74" s="127"/>
      <c r="H74" s="49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84"/>
      <c r="P74" s="484"/>
      <c r="Q74" s="484"/>
      <c r="R74" s="484"/>
      <c r="S74" s="484"/>
      <c r="T74" s="484"/>
      <c r="U74" s="48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95">
        <v>5.0599999999999996</v>
      </c>
      <c r="E75" s="495"/>
      <c r="F75" s="495"/>
      <c r="G75" s="127"/>
      <c r="H75" s="49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84"/>
      <c r="P75" s="484"/>
      <c r="Q75" s="484"/>
      <c r="R75" s="484"/>
      <c r="S75" s="484"/>
      <c r="T75" s="484"/>
      <c r="U75" s="48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95">
        <v>5.5</v>
      </c>
      <c r="E76" s="495"/>
      <c r="F76" s="495"/>
      <c r="G76" s="127"/>
      <c r="H76" s="49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84"/>
      <c r="P76" s="484"/>
      <c r="Q76" s="484"/>
      <c r="R76" s="484"/>
      <c r="S76" s="484"/>
      <c r="T76" s="484"/>
      <c r="U76" s="48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95">
        <v>5.5</v>
      </c>
      <c r="E77" s="495"/>
      <c r="F77" s="495"/>
      <c r="G77" s="127"/>
      <c r="H77" s="49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84"/>
      <c r="P77" s="484"/>
      <c r="Q77" s="484"/>
      <c r="R77" s="484"/>
      <c r="S77" s="484"/>
      <c r="T77" s="484"/>
      <c r="U77" s="48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95">
        <v>5.5</v>
      </c>
      <c r="E78" s="495"/>
      <c r="F78" s="495"/>
      <c r="G78" s="127"/>
      <c r="H78" s="49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84"/>
      <c r="P78" s="484"/>
      <c r="Q78" s="484"/>
      <c r="R78" s="484"/>
      <c r="S78" s="484"/>
      <c r="T78" s="484"/>
      <c r="U78" s="48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95">
        <v>5.5</v>
      </c>
      <c r="E79" s="495"/>
      <c r="F79" s="495"/>
      <c r="G79" s="127"/>
      <c r="H79" s="49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84"/>
      <c r="P79" s="484"/>
      <c r="Q79" s="484"/>
      <c r="R79" s="484"/>
      <c r="S79" s="484"/>
      <c r="T79" s="484"/>
      <c r="U79" s="48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95">
        <v>5.03</v>
      </c>
      <c r="E80" s="495"/>
      <c r="F80" s="495"/>
      <c r="G80" s="127"/>
      <c r="H80" s="49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84"/>
      <c r="P80" s="484"/>
      <c r="Q80" s="484"/>
      <c r="R80" s="484"/>
      <c r="S80" s="484"/>
      <c r="T80" s="484"/>
      <c r="U80" s="48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95">
        <v>5.03</v>
      </c>
      <c r="E81" s="495"/>
      <c r="F81" s="495"/>
      <c r="G81" s="127"/>
      <c r="H81" s="49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84"/>
      <c r="P81" s="484"/>
      <c r="Q81" s="484"/>
      <c r="R81" s="484"/>
      <c r="S81" s="484"/>
      <c r="T81" s="484"/>
      <c r="U81" s="48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95">
        <v>5.03</v>
      </c>
      <c r="E82" s="495"/>
      <c r="F82" s="495"/>
      <c r="G82" s="127"/>
      <c r="H82" s="49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84"/>
      <c r="P82" s="484"/>
      <c r="Q82" s="484"/>
      <c r="R82" s="484"/>
      <c r="S82" s="484"/>
      <c r="T82" s="484"/>
      <c r="U82" s="48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95">
        <v>5.03</v>
      </c>
      <c r="E83" s="495"/>
      <c r="F83" s="495"/>
      <c r="G83" s="127"/>
      <c r="H83" s="49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84"/>
      <c r="P83" s="484"/>
      <c r="Q83" s="484"/>
      <c r="R83" s="484"/>
      <c r="S83" s="484"/>
      <c r="T83" s="484"/>
      <c r="U83" s="48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95">
        <v>5.03</v>
      </c>
      <c r="E84" s="495"/>
      <c r="F84" s="495"/>
      <c r="G84" s="127"/>
      <c r="H84" s="49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84"/>
      <c r="P84" s="484"/>
      <c r="Q84" s="484"/>
      <c r="R84" s="484"/>
      <c r="S84" s="484"/>
      <c r="T84" s="484"/>
      <c r="U84" s="48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95">
        <v>5.03</v>
      </c>
      <c r="E85" s="495"/>
      <c r="F85" s="495"/>
      <c r="G85" s="127"/>
      <c r="H85" s="49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84"/>
      <c r="P85" s="484"/>
      <c r="Q85" s="484"/>
      <c r="R85" s="484"/>
      <c r="S85" s="484"/>
      <c r="T85" s="484"/>
      <c r="U85" s="484"/>
      <c r="V85" s="131"/>
      <c r="W85" s="132"/>
      <c r="X85" s="131"/>
      <c r="Y85" s="131"/>
      <c r="Z85" s="131"/>
      <c r="AA85" s="131"/>
    </row>
    <row r="86" spans="1:27" ht="20.100000000000001" customHeight="1">
      <c r="A86" s="619" t="s">
        <v>216</v>
      </c>
      <c r="B86" s="619"/>
      <c r="C86" s="491" t="s">
        <v>202</v>
      </c>
      <c r="D86" s="138"/>
      <c r="E86" s="138"/>
      <c r="F86" s="138"/>
      <c r="G86" s="139">
        <f>SUM(G29:G85)</f>
        <v>1468</v>
      </c>
      <c r="H86" s="140">
        <f>SUM(H29:H85)</f>
        <v>7419.29</v>
      </c>
      <c r="I86" s="140">
        <f>SUM(I29:I85)</f>
        <v>35.5</v>
      </c>
      <c r="J86" s="129">
        <f t="array" ref="J86">IF(ISERROR(G86/I86),"",G86/I86)</f>
        <v>41.352112676056336</v>
      </c>
      <c r="K86" s="140">
        <f>SUM(K29:K85)</f>
        <v>47.579365079365076</v>
      </c>
      <c r="L86" s="141"/>
      <c r="M86" s="144">
        <f t="shared" ref="M86:V86" si="17">SUM(M29:M85)</f>
        <v>-12.079365079365076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85" t="s">
        <v>217</v>
      </c>
      <c r="C87" s="125" t="s">
        <v>179</v>
      </c>
      <c r="D87" s="495">
        <v>5.03</v>
      </c>
      <c r="E87" s="495"/>
      <c r="F87" s="495"/>
      <c r="G87" s="127"/>
      <c r="H87" s="49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84"/>
      <c r="P87" s="484"/>
      <c r="Q87" s="484"/>
      <c r="R87" s="484"/>
      <c r="S87" s="484"/>
      <c r="T87" s="484"/>
      <c r="U87" s="48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85" t="s">
        <v>217</v>
      </c>
      <c r="C88" s="125" t="s">
        <v>186</v>
      </c>
      <c r="D88" s="495">
        <v>5.03</v>
      </c>
      <c r="E88" s="495"/>
      <c r="F88" s="495"/>
      <c r="G88" s="127"/>
      <c r="H88" s="49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84"/>
      <c r="P88" s="484"/>
      <c r="Q88" s="484"/>
      <c r="R88" s="484"/>
      <c r="S88" s="484"/>
      <c r="T88" s="484"/>
      <c r="U88" s="48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85" t="s">
        <v>217</v>
      </c>
      <c r="C89" s="125" t="s">
        <v>204</v>
      </c>
      <c r="D89" s="495">
        <v>5.03</v>
      </c>
      <c r="E89" s="495"/>
      <c r="F89" s="495"/>
      <c r="G89" s="127"/>
      <c r="H89" s="49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84"/>
      <c r="P89" s="484"/>
      <c r="Q89" s="484"/>
      <c r="R89" s="484"/>
      <c r="S89" s="484"/>
      <c r="T89" s="484"/>
      <c r="U89" s="48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95">
        <v>5.03</v>
      </c>
      <c r="E90" s="495"/>
      <c r="F90" s="495"/>
      <c r="G90" s="127"/>
      <c r="H90" s="49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84"/>
      <c r="P90" s="484"/>
      <c r="Q90" s="484"/>
      <c r="R90" s="484"/>
      <c r="S90" s="484"/>
      <c r="T90" s="484"/>
      <c r="U90" s="48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s="305" customFormat="1" ht="20.100000000000001" customHeight="1">
      <c r="A91" s="253">
        <v>30400013</v>
      </c>
      <c r="B91" s="145" t="s">
        <v>468</v>
      </c>
      <c r="C91" s="125" t="s">
        <v>203</v>
      </c>
      <c r="D91" s="495">
        <v>5.03</v>
      </c>
      <c r="E91" s="495"/>
      <c r="F91" s="495">
        <v>20170410</v>
      </c>
      <c r="G91" s="127">
        <f>108+86+94+82+15</f>
        <v>385</v>
      </c>
      <c r="H91" s="493">
        <f t="shared" si="19"/>
        <v>1936.5500000000002</v>
      </c>
      <c r="I91" s="128">
        <f>6*4+1.5+10+5</f>
        <v>40.5</v>
      </c>
      <c r="J91" s="128">
        <f t="array" ref="J91">IF(ISERROR(G91/I91),"",G91/I91)</f>
        <v>9.5061728395061724</v>
      </c>
      <c r="K91" s="130">
        <f t="array" ref="K91">IF(ISERROR(G91/L91),"",G91/L91)</f>
        <v>41.397849462365585</v>
      </c>
      <c r="L91" s="128">
        <v>9.3000000000000007</v>
      </c>
      <c r="M91" s="108">
        <f t="shared" si="20"/>
        <v>-0.89784946236558483</v>
      </c>
      <c r="N91" s="128">
        <f t="shared" si="21"/>
        <v>0</v>
      </c>
      <c r="O91" s="484"/>
      <c r="P91" s="484"/>
      <c r="Q91" s="484"/>
      <c r="R91" s="484"/>
      <c r="S91" s="484"/>
      <c r="T91" s="484"/>
      <c r="U91" s="484"/>
      <c r="V91" s="131">
        <f t="shared" si="22"/>
        <v>0</v>
      </c>
      <c r="W91" s="487">
        <f t="shared" si="18"/>
        <v>0</v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95">
        <v>5.03</v>
      </c>
      <c r="E92" s="495"/>
      <c r="F92" s="495"/>
      <c r="G92" s="127"/>
      <c r="H92" s="49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84"/>
      <c r="P92" s="484"/>
      <c r="Q92" s="484"/>
      <c r="R92" s="484"/>
      <c r="S92" s="484"/>
      <c r="T92" s="484"/>
      <c r="U92" s="48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95">
        <v>5.03</v>
      </c>
      <c r="E93" s="495"/>
      <c r="F93" s="495"/>
      <c r="G93" s="127"/>
      <c r="H93" s="49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84"/>
      <c r="P93" s="484"/>
      <c r="Q93" s="484"/>
      <c r="R93" s="484"/>
      <c r="S93" s="484"/>
      <c r="T93" s="484"/>
      <c r="U93" s="48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95"/>
      <c r="F94" s="495"/>
      <c r="G94" s="127"/>
      <c r="H94" s="49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84"/>
      <c r="P94" s="484"/>
      <c r="Q94" s="484"/>
      <c r="R94" s="484"/>
      <c r="S94" s="484"/>
      <c r="T94" s="484"/>
      <c r="U94" s="48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95">
        <v>5.03</v>
      </c>
      <c r="E95" s="495"/>
      <c r="F95" s="495"/>
      <c r="G95" s="146"/>
      <c r="H95" s="49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84"/>
      <c r="P95" s="484"/>
      <c r="Q95" s="484"/>
      <c r="R95" s="484"/>
      <c r="S95" s="484"/>
      <c r="T95" s="484"/>
      <c r="U95" s="48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95">
        <v>5.03</v>
      </c>
      <c r="E96" s="495"/>
      <c r="F96" s="495"/>
      <c r="G96" s="127"/>
      <c r="H96" s="49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84"/>
      <c r="P96" s="484"/>
      <c r="Q96" s="484"/>
      <c r="R96" s="484"/>
      <c r="S96" s="484"/>
      <c r="T96" s="484"/>
      <c r="U96" s="48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95">
        <v>5.03</v>
      </c>
      <c r="E97" s="495"/>
      <c r="F97" s="495"/>
      <c r="G97" s="127"/>
      <c r="H97" s="49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84"/>
      <c r="P97" s="484"/>
      <c r="Q97" s="484"/>
      <c r="R97" s="484"/>
      <c r="S97" s="484"/>
      <c r="T97" s="484"/>
      <c r="U97" s="48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95">
        <v>5.03</v>
      </c>
      <c r="E98" s="495"/>
      <c r="F98" s="495"/>
      <c r="G98" s="127"/>
      <c r="H98" s="49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84"/>
      <c r="P98" s="484"/>
      <c r="Q98" s="484"/>
      <c r="R98" s="484"/>
      <c r="S98" s="484"/>
      <c r="T98" s="484"/>
      <c r="U98" s="48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95">
        <v>5.03</v>
      </c>
      <c r="E99" s="495"/>
      <c r="F99" s="495"/>
      <c r="G99" s="127"/>
      <c r="H99" s="49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84"/>
      <c r="P99" s="484"/>
      <c r="Q99" s="484"/>
      <c r="R99" s="484"/>
      <c r="S99" s="484"/>
      <c r="T99" s="484"/>
      <c r="U99" s="48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95">
        <v>5.03</v>
      </c>
      <c r="E100" s="495"/>
      <c r="F100" s="495"/>
      <c r="G100" s="127"/>
      <c r="H100" s="49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84"/>
      <c r="P100" s="484"/>
      <c r="Q100" s="484"/>
      <c r="R100" s="484"/>
      <c r="S100" s="484"/>
      <c r="T100" s="484"/>
      <c r="U100" s="48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95">
        <v>5.03</v>
      </c>
      <c r="E101" s="495"/>
      <c r="F101" s="495"/>
      <c r="G101" s="127"/>
      <c r="H101" s="49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84"/>
      <c r="P101" s="484"/>
      <c r="Q101" s="484"/>
      <c r="R101" s="484"/>
      <c r="S101" s="484"/>
      <c r="T101" s="484"/>
      <c r="U101" s="48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95">
        <v>5.03</v>
      </c>
      <c r="E102" s="495"/>
      <c r="F102" s="495"/>
      <c r="G102" s="127"/>
      <c r="H102" s="49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84"/>
      <c r="P102" s="484"/>
      <c r="Q102" s="484"/>
      <c r="R102" s="484"/>
      <c r="S102" s="484"/>
      <c r="T102" s="484"/>
      <c r="U102" s="48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85" t="s">
        <v>222</v>
      </c>
      <c r="C103" s="125" t="s">
        <v>181</v>
      </c>
      <c r="D103" s="495">
        <v>10.199999999999999</v>
      </c>
      <c r="E103" s="495"/>
      <c r="F103" s="495"/>
      <c r="G103" s="127"/>
      <c r="H103" s="49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84"/>
      <c r="P103" s="484"/>
      <c r="Q103" s="484"/>
      <c r="R103" s="484"/>
      <c r="S103" s="484"/>
      <c r="T103" s="484"/>
      <c r="U103" s="48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85" t="s">
        <v>222</v>
      </c>
      <c r="C104" s="125" t="s">
        <v>179</v>
      </c>
      <c r="D104" s="495">
        <v>10.199999999999999</v>
      </c>
      <c r="E104" s="495"/>
      <c r="F104" s="495"/>
      <c r="G104" s="127"/>
      <c r="H104" s="49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84"/>
      <c r="P104" s="484"/>
      <c r="Q104" s="484"/>
      <c r="R104" s="484"/>
      <c r="S104" s="484"/>
      <c r="T104" s="484"/>
      <c r="U104" s="48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85" t="s">
        <v>222</v>
      </c>
      <c r="C105" s="125" t="s">
        <v>221</v>
      </c>
      <c r="D105" s="495">
        <v>10.199999999999999</v>
      </c>
      <c r="E105" s="495"/>
      <c r="F105" s="495"/>
      <c r="G105" s="127"/>
      <c r="H105" s="49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84"/>
      <c r="P105" s="484"/>
      <c r="Q105" s="484"/>
      <c r="R105" s="484"/>
      <c r="S105" s="484"/>
      <c r="T105" s="484"/>
      <c r="U105" s="48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85" t="s">
        <v>222</v>
      </c>
      <c r="C106" s="125" t="s">
        <v>186</v>
      </c>
      <c r="D106" s="495">
        <v>10.199999999999999</v>
      </c>
      <c r="E106" s="495"/>
      <c r="F106" s="495"/>
      <c r="G106" s="127"/>
      <c r="H106" s="49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84"/>
      <c r="P106" s="484"/>
      <c r="Q106" s="484"/>
      <c r="R106" s="484"/>
      <c r="S106" s="484"/>
      <c r="T106" s="484"/>
      <c r="U106" s="48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85" t="s">
        <v>393</v>
      </c>
      <c r="C107" s="177" t="s">
        <v>395</v>
      </c>
      <c r="D107" s="495">
        <v>5</v>
      </c>
      <c r="E107" s="495"/>
      <c r="F107" s="495"/>
      <c r="G107" s="127"/>
      <c r="H107" s="49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84"/>
      <c r="P107" s="484"/>
      <c r="Q107" s="484"/>
      <c r="R107" s="484"/>
      <c r="S107" s="484"/>
      <c r="T107" s="484"/>
      <c r="U107" s="48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85" t="s">
        <v>393</v>
      </c>
      <c r="C108" s="177" t="s">
        <v>402</v>
      </c>
      <c r="D108" s="495">
        <v>5</v>
      </c>
      <c r="E108" s="495"/>
      <c r="F108" s="495"/>
      <c r="G108" s="127"/>
      <c r="H108" s="49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84"/>
      <c r="P108" s="484"/>
      <c r="Q108" s="484"/>
      <c r="R108" s="484"/>
      <c r="S108" s="484"/>
      <c r="T108" s="484"/>
      <c r="U108" s="484"/>
      <c r="V108" s="131"/>
      <c r="W108" s="132"/>
      <c r="X108" s="131"/>
      <c r="Y108" s="131"/>
      <c r="Z108" s="131"/>
      <c r="AA108" s="131"/>
    </row>
    <row r="109" spans="1:27" s="305" customFormat="1" ht="20.100000000000001" customHeight="1">
      <c r="A109" s="253">
        <v>30400027</v>
      </c>
      <c r="B109" s="485" t="s">
        <v>404</v>
      </c>
      <c r="C109" s="177" t="s">
        <v>405</v>
      </c>
      <c r="D109" s="495">
        <v>5</v>
      </c>
      <c r="E109" s="495"/>
      <c r="F109" s="495">
        <v>20170409</v>
      </c>
      <c r="G109" s="127">
        <f>81+90+51</f>
        <v>222</v>
      </c>
      <c r="H109" s="493">
        <f t="shared" si="19"/>
        <v>1110</v>
      </c>
      <c r="I109" s="128">
        <v>40</v>
      </c>
      <c r="J109" s="128"/>
      <c r="K109" s="130">
        <f t="array" ref="K109">IF(ISERROR(G109/L109),"",G109/L109)</f>
        <v>44.4</v>
      </c>
      <c r="L109" s="128">
        <v>5</v>
      </c>
      <c r="M109" s="108">
        <f t="shared" si="20"/>
        <v>-4.3999999999999986</v>
      </c>
      <c r="N109" s="128">
        <f t="shared" si="23"/>
        <v>0</v>
      </c>
      <c r="O109" s="484"/>
      <c r="P109" s="484"/>
      <c r="Q109" s="484"/>
      <c r="R109" s="484"/>
      <c r="S109" s="484"/>
      <c r="T109" s="484"/>
      <c r="U109" s="484"/>
      <c r="V109" s="131"/>
      <c r="W109" s="487"/>
      <c r="X109" s="131"/>
      <c r="Y109" s="131"/>
      <c r="Z109" s="131"/>
      <c r="AA109" s="131"/>
    </row>
    <row r="110" spans="1:27" ht="20.100000000000001" hidden="1" customHeight="1">
      <c r="A110" s="253"/>
      <c r="B110" s="485" t="s">
        <v>486</v>
      </c>
      <c r="C110" s="177" t="s">
        <v>372</v>
      </c>
      <c r="D110" s="495">
        <v>5</v>
      </c>
      <c r="E110" s="495"/>
      <c r="F110" s="495"/>
      <c r="G110" s="127"/>
      <c r="H110" s="49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84"/>
      <c r="P110" s="484"/>
      <c r="Q110" s="484"/>
      <c r="R110" s="484"/>
      <c r="S110" s="484"/>
      <c r="T110" s="484"/>
      <c r="U110" s="48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85" t="s">
        <v>343</v>
      </c>
      <c r="C111" s="125" t="s">
        <v>345</v>
      </c>
      <c r="D111" s="495">
        <v>5</v>
      </c>
      <c r="E111" s="495"/>
      <c r="F111" s="495"/>
      <c r="G111" s="127"/>
      <c r="H111" s="49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84"/>
      <c r="P111" s="484"/>
      <c r="Q111" s="484"/>
      <c r="R111" s="484"/>
      <c r="S111" s="484"/>
      <c r="T111" s="484"/>
      <c r="U111" s="48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85" t="s">
        <v>343</v>
      </c>
      <c r="C112" s="125" t="s">
        <v>347</v>
      </c>
      <c r="D112" s="495">
        <v>5</v>
      </c>
      <c r="E112" s="495"/>
      <c r="F112" s="495"/>
      <c r="G112" s="127"/>
      <c r="H112" s="49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84"/>
      <c r="P112" s="484"/>
      <c r="Q112" s="484"/>
      <c r="R112" s="484"/>
      <c r="S112" s="484"/>
      <c r="T112" s="484"/>
      <c r="U112" s="48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95">
        <v>5.0599999999999996</v>
      </c>
      <c r="E113" s="495"/>
      <c r="F113" s="495"/>
      <c r="G113" s="127"/>
      <c r="H113" s="49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84"/>
      <c r="P113" s="484"/>
      <c r="Q113" s="484"/>
      <c r="R113" s="484"/>
      <c r="S113" s="484"/>
      <c r="T113" s="484"/>
      <c r="U113" s="48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s="305" customFormat="1" ht="20.100000000000001" customHeight="1">
      <c r="A114" s="253">
        <v>30400002</v>
      </c>
      <c r="B114" s="145" t="s">
        <v>508</v>
      </c>
      <c r="C114" s="125" t="s">
        <v>203</v>
      </c>
      <c r="D114" s="495">
        <v>5.0599999999999996</v>
      </c>
      <c r="E114" s="495"/>
      <c r="F114" s="495">
        <v>20170410</v>
      </c>
      <c r="G114" s="127">
        <f>800+106+100+100+98+28</f>
        <v>1232</v>
      </c>
      <c r="H114" s="493">
        <f t="shared" si="19"/>
        <v>6233.9199999999992</v>
      </c>
      <c r="I114" s="128">
        <f>8+8+8+8+8+8+8</f>
        <v>56</v>
      </c>
      <c r="J114" s="128">
        <f t="array" ref="J114">IF(ISERROR(G114/I114),"",G114/I114)</f>
        <v>22</v>
      </c>
      <c r="K114" s="130">
        <f t="array" ref="K114">IF(ISERROR(G114/L114),"",G114/L114)</f>
        <v>79.483870967741936</v>
      </c>
      <c r="L114" s="128">
        <v>15.5</v>
      </c>
      <c r="M114" s="108">
        <f t="shared" si="20"/>
        <v>-23.483870967741936</v>
      </c>
      <c r="N114" s="128">
        <f t="shared" si="23"/>
        <v>0</v>
      </c>
      <c r="O114" s="484"/>
      <c r="P114" s="484"/>
      <c r="Q114" s="484"/>
      <c r="R114" s="484"/>
      <c r="S114" s="484"/>
      <c r="T114" s="484"/>
      <c r="U114" s="484"/>
      <c r="V114" s="131">
        <f>SUM(X114:AA114)</f>
        <v>0</v>
      </c>
      <c r="W114" s="487">
        <f>IF(ISERROR(V114/G114),"",V114/G114)</f>
        <v>0</v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95">
        <v>5</v>
      </c>
      <c r="E115" s="495"/>
      <c r="F115" s="495"/>
      <c r="G115" s="127"/>
      <c r="H115" s="49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84"/>
      <c r="P115" s="484"/>
      <c r="Q115" s="484"/>
      <c r="R115" s="484"/>
      <c r="S115" s="484"/>
      <c r="T115" s="484"/>
      <c r="U115" s="48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95">
        <v>5</v>
      </c>
      <c r="E116" s="495"/>
      <c r="F116" s="495"/>
      <c r="G116" s="127"/>
      <c r="H116" s="49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84"/>
      <c r="P116" s="484"/>
      <c r="Q116" s="484"/>
      <c r="R116" s="484"/>
      <c r="S116" s="484"/>
      <c r="T116" s="484"/>
      <c r="U116" s="48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495">
        <v>5</v>
      </c>
      <c r="E117" s="495"/>
      <c r="F117" s="495"/>
      <c r="G117" s="127"/>
      <c r="H117" s="49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84"/>
      <c r="P117" s="484"/>
      <c r="Q117" s="484"/>
      <c r="R117" s="484"/>
      <c r="S117" s="484"/>
      <c r="T117" s="484"/>
      <c r="U117" s="484"/>
      <c r="V117" s="131"/>
      <c r="W117" s="132"/>
      <c r="X117" s="131"/>
      <c r="Y117" s="131"/>
      <c r="Z117" s="131"/>
      <c r="AA117" s="131"/>
    </row>
    <row r="118" spans="1:27" s="305" customFormat="1" ht="20.100000000000001" customHeight="1">
      <c r="A118" s="253">
        <v>30400007</v>
      </c>
      <c r="B118" s="145" t="s">
        <v>223</v>
      </c>
      <c r="C118" s="125" t="s">
        <v>204</v>
      </c>
      <c r="D118" s="495">
        <v>5.07</v>
      </c>
      <c r="E118" s="495"/>
      <c r="F118" s="495">
        <v>20170402</v>
      </c>
      <c r="G118" s="127">
        <v>99</v>
      </c>
      <c r="H118" s="493">
        <f t="shared" si="19"/>
        <v>501.93</v>
      </c>
      <c r="I118" s="128">
        <v>4</v>
      </c>
      <c r="J118" s="128">
        <f t="array" ref="J118">IF(ISERROR(G118/I118),"",G118/I118)</f>
        <v>24.75</v>
      </c>
      <c r="K118" s="130">
        <f t="array" ref="K118">IF(ISERROR(G118/L118),"",G118/L118)</f>
        <v>11</v>
      </c>
      <c r="L118" s="128">
        <v>9</v>
      </c>
      <c r="M118" s="108">
        <f>IF(ISERROR(I118-K118),"",I118-K118)</f>
        <v>-7</v>
      </c>
      <c r="N118" s="128">
        <f>SUM(O118:U118)</f>
        <v>0</v>
      </c>
      <c r="O118" s="484"/>
      <c r="P118" s="484"/>
      <c r="Q118" s="484"/>
      <c r="R118" s="484"/>
      <c r="S118" s="484"/>
      <c r="T118" s="484"/>
      <c r="U118" s="484"/>
      <c r="V118" s="131">
        <f>SUM(X118:AA118)</f>
        <v>0</v>
      </c>
      <c r="W118" s="487">
        <f t="shared" ref="W118:W142" si="26">IF(ISERROR(V118/G118),"",V118/G118)</f>
        <v>0</v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95">
        <v>5.07</v>
      </c>
      <c r="E119" s="495"/>
      <c r="F119" s="495"/>
      <c r="G119" s="127"/>
      <c r="H119" s="49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84"/>
      <c r="P119" s="484"/>
      <c r="Q119" s="484"/>
      <c r="R119" s="484"/>
      <c r="S119" s="484"/>
      <c r="T119" s="484"/>
      <c r="U119" s="48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95">
        <v>5.0599999999999996</v>
      </c>
      <c r="E120" s="495"/>
      <c r="F120" s="494"/>
      <c r="G120" s="127"/>
      <c r="H120" s="493">
        <f t="shared" si="19"/>
        <v>0</v>
      </c>
      <c r="I120" s="128"/>
      <c r="J120" s="129" t="str">
        <f t="array" ref="J120">IF(ISERROR(G120/I120),"",G120/I120)</f>
        <v/>
      </c>
      <c r="K120" s="49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84"/>
      <c r="P120" s="484"/>
      <c r="Q120" s="484"/>
      <c r="R120" s="484"/>
      <c r="S120" s="484"/>
      <c r="T120" s="484"/>
      <c r="U120" s="48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11" t="s">
        <v>224</v>
      </c>
      <c r="B121" s="612"/>
      <c r="C121" s="491" t="s">
        <v>202</v>
      </c>
      <c r="D121" s="138"/>
      <c r="E121" s="138"/>
      <c r="F121" s="138"/>
      <c r="G121" s="139">
        <f>SUM(G87:G120)</f>
        <v>1938</v>
      </c>
      <c r="H121" s="140">
        <f>SUM(H87:H120)</f>
        <v>9782.4</v>
      </c>
      <c r="I121" s="140">
        <f>SUM(I87:I120)</f>
        <v>140.5</v>
      </c>
      <c r="J121" s="129">
        <f t="array" ref="J121">IF(ISERROR(G121/I121),"",G121/I121)</f>
        <v>13.793594306049823</v>
      </c>
      <c r="K121" s="140">
        <f>SUM(K87:K120)</f>
        <v>176.2817204301075</v>
      </c>
      <c r="L121" s="141"/>
      <c r="M121" s="144">
        <f t="shared" ref="M121:V121" si="27">SUM(M87:M120)</f>
        <v>-35.781720430107519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95">
        <v>5.03</v>
      </c>
      <c r="E122" s="495"/>
      <c r="F122" s="495"/>
      <c r="G122" s="127"/>
      <c r="H122" s="49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84"/>
      <c r="P122" s="484"/>
      <c r="Q122" s="484"/>
      <c r="R122" s="484"/>
      <c r="S122" s="484"/>
      <c r="T122" s="484"/>
      <c r="U122" s="48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95">
        <v>5.03</v>
      </c>
      <c r="E123" s="495"/>
      <c r="F123" s="495"/>
      <c r="G123" s="127"/>
      <c r="H123" s="493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84"/>
      <c r="P123" s="484"/>
      <c r="Q123" s="484"/>
      <c r="R123" s="484"/>
      <c r="S123" s="484"/>
      <c r="T123" s="484"/>
      <c r="U123" s="48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95">
        <v>5.04</v>
      </c>
      <c r="E124" s="495"/>
      <c r="F124" s="495"/>
      <c r="G124" s="127"/>
      <c r="H124" s="49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84"/>
      <c r="P124" s="484"/>
      <c r="Q124" s="484"/>
      <c r="R124" s="484"/>
      <c r="S124" s="484"/>
      <c r="T124" s="484"/>
      <c r="U124" s="48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95">
        <v>5.03</v>
      </c>
      <c r="E125" s="495"/>
      <c r="F125" s="495"/>
      <c r="G125" s="127"/>
      <c r="H125" s="49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84"/>
      <c r="P125" s="484"/>
      <c r="Q125" s="484"/>
      <c r="R125" s="484"/>
      <c r="S125" s="484"/>
      <c r="T125" s="484"/>
      <c r="U125" s="48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89" t="s">
        <v>203</v>
      </c>
      <c r="D126" s="495">
        <v>5.03</v>
      </c>
      <c r="E126" s="495"/>
      <c r="F126" s="495"/>
      <c r="G126" s="127"/>
      <c r="H126" s="49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84"/>
      <c r="P126" s="484"/>
      <c r="Q126" s="484"/>
      <c r="R126" s="484"/>
      <c r="S126" s="484"/>
      <c r="T126" s="484"/>
      <c r="U126" s="48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95">
        <v>5.03</v>
      </c>
      <c r="E127" s="495"/>
      <c r="F127" s="495"/>
      <c r="G127" s="127"/>
      <c r="H127" s="49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84"/>
      <c r="P127" s="484"/>
      <c r="Q127" s="484"/>
      <c r="R127" s="484"/>
      <c r="S127" s="484"/>
      <c r="T127" s="484"/>
      <c r="U127" s="48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95">
        <v>5.03</v>
      </c>
      <c r="E128" s="495"/>
      <c r="F128" s="495"/>
      <c r="G128" s="127"/>
      <c r="H128" s="49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84"/>
      <c r="P128" s="484"/>
      <c r="Q128" s="484"/>
      <c r="R128" s="484"/>
      <c r="S128" s="484"/>
      <c r="T128" s="484"/>
      <c r="U128" s="48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89" t="s">
        <v>228</v>
      </c>
      <c r="D129" s="495">
        <v>5.03</v>
      </c>
      <c r="E129" s="495"/>
      <c r="F129" s="495"/>
      <c r="G129" s="127"/>
      <c r="H129" s="49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84"/>
      <c r="P129" s="484"/>
      <c r="Q129" s="484"/>
      <c r="R129" s="484"/>
      <c r="S129" s="484"/>
      <c r="T129" s="484"/>
      <c r="U129" s="48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89" t="s">
        <v>212</v>
      </c>
      <c r="D130" s="495">
        <v>5.03</v>
      </c>
      <c r="E130" s="495"/>
      <c r="F130" s="495"/>
      <c r="G130" s="127"/>
      <c r="H130" s="49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84"/>
      <c r="P130" s="484"/>
      <c r="Q130" s="484"/>
      <c r="R130" s="484"/>
      <c r="S130" s="484"/>
      <c r="T130" s="484"/>
      <c r="U130" s="48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89" t="s">
        <v>203</v>
      </c>
      <c r="D131" s="495">
        <v>5.03</v>
      </c>
      <c r="E131" s="495"/>
      <c r="F131" s="495"/>
      <c r="G131" s="127"/>
      <c r="H131" s="49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84"/>
      <c r="P131" s="484"/>
      <c r="Q131" s="484"/>
      <c r="R131" s="484"/>
      <c r="S131" s="484"/>
      <c r="T131" s="484"/>
      <c r="U131" s="48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89" t="s">
        <v>186</v>
      </c>
      <c r="D132" s="495">
        <v>5.03</v>
      </c>
      <c r="E132" s="495"/>
      <c r="F132" s="495"/>
      <c r="G132" s="127"/>
      <c r="H132" s="49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84"/>
      <c r="P132" s="484"/>
      <c r="Q132" s="484"/>
      <c r="R132" s="484"/>
      <c r="S132" s="484"/>
      <c r="T132" s="484"/>
      <c r="U132" s="48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89" t="s">
        <v>228</v>
      </c>
      <c r="D133" s="495">
        <v>5.03</v>
      </c>
      <c r="E133" s="495"/>
      <c r="F133" s="495"/>
      <c r="G133" s="127"/>
      <c r="H133" s="49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84"/>
      <c r="P133" s="484"/>
      <c r="Q133" s="484"/>
      <c r="R133" s="484"/>
      <c r="S133" s="484"/>
      <c r="T133" s="484"/>
      <c r="U133" s="48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89" t="s">
        <v>199</v>
      </c>
      <c r="D134" s="495">
        <v>5.03</v>
      </c>
      <c r="E134" s="495"/>
      <c r="F134" s="495"/>
      <c r="G134" s="127"/>
      <c r="H134" s="49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84"/>
      <c r="P134" s="484"/>
      <c r="Q134" s="484"/>
      <c r="R134" s="484"/>
      <c r="S134" s="484"/>
      <c r="T134" s="484"/>
      <c r="U134" s="48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95">
        <v>5.0599999999999996</v>
      </c>
      <c r="E135" s="495"/>
      <c r="F135" s="495"/>
      <c r="G135" s="127"/>
      <c r="H135" s="49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84"/>
      <c r="P135" s="484"/>
      <c r="Q135" s="484"/>
      <c r="R135" s="484"/>
      <c r="S135" s="484"/>
      <c r="T135" s="484"/>
      <c r="U135" s="48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s="305" customFormat="1" ht="20.100000000000001" customHeight="1">
      <c r="A136" s="254">
        <v>30100002</v>
      </c>
      <c r="B136" s="133" t="s">
        <v>230</v>
      </c>
      <c r="C136" s="125" t="s">
        <v>226</v>
      </c>
      <c r="D136" s="495">
        <v>5.0599999999999996</v>
      </c>
      <c r="E136" s="495"/>
      <c r="F136" s="495">
        <v>20170410</v>
      </c>
      <c r="G136" s="127">
        <f>90*8+30</f>
        <v>750</v>
      </c>
      <c r="H136" s="493">
        <f>D136*G136</f>
        <v>3794.9999999999995</v>
      </c>
      <c r="I136" s="128">
        <f>11*3</f>
        <v>33</v>
      </c>
      <c r="J136" s="128">
        <f t="array" ref="J136">IF(ISERROR(G136/I136),"",G136/I136)</f>
        <v>22.727272727272727</v>
      </c>
      <c r="K136" s="130">
        <f t="array" ref="K136">IF(ISERROR(G136/L136),"",G136/L136)</f>
        <v>32.608695652173914</v>
      </c>
      <c r="L136" s="128">
        <v>23</v>
      </c>
      <c r="M136" s="108">
        <f>IF(ISERROR(I136-K136),"",I136-K136)</f>
        <v>0.39130434782608603</v>
      </c>
      <c r="N136" s="128">
        <f>SUM(O136:U136)</f>
        <v>0</v>
      </c>
      <c r="O136" s="484"/>
      <c r="P136" s="484"/>
      <c r="Q136" s="484"/>
      <c r="R136" s="484"/>
      <c r="S136" s="484"/>
      <c r="T136" s="484"/>
      <c r="U136" s="484"/>
      <c r="V136" s="131">
        <f>SUM(X136:AA136)</f>
        <v>0</v>
      </c>
      <c r="W136" s="487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611" t="s">
        <v>231</v>
      </c>
      <c r="B137" s="612"/>
      <c r="C137" s="491" t="s">
        <v>202</v>
      </c>
      <c r="D137" s="138"/>
      <c r="E137" s="138"/>
      <c r="F137" s="138"/>
      <c r="G137" s="139">
        <f>SUM(G122:G136)</f>
        <v>750</v>
      </c>
      <c r="H137" s="140">
        <f>SUM(H122:H136)</f>
        <v>3794.9999999999995</v>
      </c>
      <c r="I137" s="140">
        <f>SUM(I122:I136)</f>
        <v>33</v>
      </c>
      <c r="J137" s="129">
        <f t="array" ref="J137">IF(ISERROR(G137/I137),"",G137/I137)</f>
        <v>22.727272727272727</v>
      </c>
      <c r="K137" s="140">
        <f>SUM(K122:K136)</f>
        <v>32.608695652173914</v>
      </c>
      <c r="L137" s="141"/>
      <c r="M137" s="144">
        <f>SUM(M122:M136)</f>
        <v>0.39130434782608603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95">
        <v>5.04</v>
      </c>
      <c r="E138" s="495"/>
      <c r="F138" s="495"/>
      <c r="G138" s="127"/>
      <c r="H138" s="49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84"/>
      <c r="P138" s="484"/>
      <c r="Q138" s="484"/>
      <c r="R138" s="484"/>
      <c r="S138" s="484"/>
      <c r="T138" s="484"/>
      <c r="U138" s="48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95">
        <v>5.04</v>
      </c>
      <c r="E139" s="495"/>
      <c r="F139" s="495"/>
      <c r="G139" s="127"/>
      <c r="H139" s="49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84"/>
      <c r="P139" s="484"/>
      <c r="Q139" s="484"/>
      <c r="R139" s="484"/>
      <c r="S139" s="484"/>
      <c r="T139" s="484"/>
      <c r="U139" s="48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95">
        <v>5.04</v>
      </c>
      <c r="E140" s="495"/>
      <c r="F140" s="495"/>
      <c r="G140" s="127"/>
      <c r="H140" s="49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84"/>
      <c r="P140" s="484"/>
      <c r="Q140" s="484"/>
      <c r="R140" s="484"/>
      <c r="S140" s="484"/>
      <c r="T140" s="484"/>
      <c r="U140" s="48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95">
        <v>5.04</v>
      </c>
      <c r="E141" s="495"/>
      <c r="F141" s="495"/>
      <c r="G141" s="127"/>
      <c r="H141" s="49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84"/>
      <c r="P141" s="484"/>
      <c r="Q141" s="484"/>
      <c r="R141" s="484"/>
      <c r="S141" s="484"/>
      <c r="T141" s="484"/>
      <c r="U141" s="48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95">
        <v>5.04</v>
      </c>
      <c r="E142" s="495"/>
      <c r="F142" s="495"/>
      <c r="G142" s="127"/>
      <c r="H142" s="49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84"/>
      <c r="P142" s="484"/>
      <c r="Q142" s="484"/>
      <c r="R142" s="484"/>
      <c r="S142" s="484"/>
      <c r="T142" s="484"/>
      <c r="U142" s="48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95">
        <v>5.04</v>
      </c>
      <c r="E143" s="495"/>
      <c r="F143" s="495"/>
      <c r="G143" s="127"/>
      <c r="H143" s="49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84"/>
      <c r="P143" s="484"/>
      <c r="Q143" s="484"/>
      <c r="R143" s="484"/>
      <c r="S143" s="484"/>
      <c r="T143" s="484"/>
      <c r="U143" s="484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95">
        <v>5.04</v>
      </c>
      <c r="E144" s="495"/>
      <c r="F144" s="495">
        <v>20170405</v>
      </c>
      <c r="G144" s="127">
        <f>90+88+37+25+47+20</f>
        <v>307</v>
      </c>
      <c r="H144" s="493">
        <f t="shared" si="32"/>
        <v>1547.28</v>
      </c>
      <c r="I144" s="128">
        <f>2*4+3+2*2</f>
        <v>15</v>
      </c>
      <c r="J144" s="128"/>
      <c r="K144" s="130">
        <f t="array" ref="K144">IF(ISERROR(G144/L144),"",G144/L144)</f>
        <v>22.74074074074074</v>
      </c>
      <c r="L144" s="128">
        <v>13.5</v>
      </c>
      <c r="M144" s="108"/>
      <c r="N144" s="128"/>
      <c r="O144" s="484"/>
      <c r="P144" s="484"/>
      <c r="Q144" s="484"/>
      <c r="R144" s="484"/>
      <c r="S144" s="484"/>
      <c r="T144" s="484"/>
      <c r="U144" s="484"/>
      <c r="V144" s="131"/>
      <c r="W144" s="487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495">
        <v>5.04</v>
      </c>
      <c r="E145" s="495"/>
      <c r="F145" s="495">
        <v>20170411</v>
      </c>
      <c r="G145" s="127">
        <f>90*5+60+33</f>
        <v>543</v>
      </c>
      <c r="H145" s="493">
        <f t="shared" si="32"/>
        <v>2736.72</v>
      </c>
      <c r="I145" s="128">
        <v>35</v>
      </c>
      <c r="J145" s="128"/>
      <c r="K145" s="130">
        <f t="array" ref="K145">IF(ISERROR(G145/L145),"",G145/L145)</f>
        <v>40.222222222222221</v>
      </c>
      <c r="L145" s="128">
        <v>13.5</v>
      </c>
      <c r="M145" s="108"/>
      <c r="N145" s="128"/>
      <c r="O145" s="484"/>
      <c r="P145" s="484"/>
      <c r="Q145" s="484"/>
      <c r="R145" s="484"/>
      <c r="S145" s="484"/>
      <c r="T145" s="484"/>
      <c r="U145" s="484"/>
      <c r="V145" s="131"/>
      <c r="W145" s="487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95">
        <v>5.04</v>
      </c>
      <c r="E146" s="495"/>
      <c r="F146" s="495"/>
      <c r="G146" s="127"/>
      <c r="H146" s="49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84"/>
      <c r="P146" s="484"/>
      <c r="Q146" s="484"/>
      <c r="R146" s="484"/>
      <c r="S146" s="484"/>
      <c r="T146" s="484"/>
      <c r="U146" s="48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95">
        <v>5.04</v>
      </c>
      <c r="E147" s="495"/>
      <c r="F147" s="495"/>
      <c r="G147" s="127"/>
      <c r="H147" s="49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84"/>
      <c r="P147" s="484"/>
      <c r="Q147" s="484"/>
      <c r="R147" s="484"/>
      <c r="S147" s="484"/>
      <c r="T147" s="484"/>
      <c r="U147" s="48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11" t="s">
        <v>234</v>
      </c>
      <c r="B148" s="612"/>
      <c r="C148" s="491" t="s">
        <v>202</v>
      </c>
      <c r="D148" s="138"/>
      <c r="E148" s="138"/>
      <c r="F148" s="138"/>
      <c r="G148" s="139">
        <f>SUM(G138:G147)</f>
        <v>850</v>
      </c>
      <c r="H148" s="140">
        <f>SUM(H138:H147)</f>
        <v>4284</v>
      </c>
      <c r="I148" s="140">
        <f>SUM(I138:I147)</f>
        <v>50</v>
      </c>
      <c r="J148" s="129">
        <f t="array" ref="J148">IF(ISERROR(G148/I148),"",G148/I148)</f>
        <v>17</v>
      </c>
      <c r="K148" s="140">
        <f>SUM(K138:K147)</f>
        <v>62.962962962962962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85" customFormat="1" ht="20.100000000000001" customHeight="1">
      <c r="A149" s="422">
        <v>30700013</v>
      </c>
      <c r="B149" s="496" t="s">
        <v>103</v>
      </c>
      <c r="C149" s="497"/>
      <c r="D149" s="376">
        <v>3.65</v>
      </c>
      <c r="E149" s="376"/>
      <c r="F149" s="498">
        <v>20170402</v>
      </c>
      <c r="G149" s="377">
        <f>28*20+30+26+28*3</f>
        <v>700</v>
      </c>
      <c r="H149" s="378">
        <f t="shared" ref="H149:H162" si="40">D149*G149</f>
        <v>2555</v>
      </c>
      <c r="I149" s="379">
        <f>11*11</f>
        <v>121</v>
      </c>
      <c r="J149" s="379">
        <f t="array" ref="J149">IF(ISERROR(G149/I149),"",G149/I149)</f>
        <v>5.785123966942149</v>
      </c>
      <c r="K149" s="378">
        <f t="array" ref="K149">IF(ISERROR(G149/L149),"",G149/L149)</f>
        <v>140</v>
      </c>
      <c r="L149" s="379">
        <v>5</v>
      </c>
      <c r="M149" s="381">
        <f>IF(ISERROR(I149-K149),"",I149-K149)</f>
        <v>-19</v>
      </c>
      <c r="N149" s="379">
        <f>SUM(O149:U149)</f>
        <v>0</v>
      </c>
      <c r="O149" s="382"/>
      <c r="P149" s="382"/>
      <c r="Q149" s="382"/>
      <c r="R149" s="382"/>
      <c r="S149" s="382"/>
      <c r="T149" s="382"/>
      <c r="U149" s="382"/>
      <c r="V149" s="383">
        <f>SUM(X149:AA149)</f>
        <v>0</v>
      </c>
      <c r="W149" s="384">
        <f t="shared" si="39"/>
        <v>0</v>
      </c>
      <c r="X149" s="383"/>
      <c r="Y149" s="383"/>
      <c r="Z149" s="383"/>
      <c r="AA149" s="383"/>
    </row>
    <row r="150" spans="1:27" ht="20.100000000000001" hidden="1" customHeight="1">
      <c r="A150" s="253">
        <v>30700014</v>
      </c>
      <c r="B150" s="137" t="s">
        <v>236</v>
      </c>
      <c r="C150" s="483"/>
      <c r="D150" s="495">
        <v>6.58</v>
      </c>
      <c r="E150" s="495"/>
      <c r="F150" s="495"/>
      <c r="G150" s="127"/>
      <c r="H150" s="49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84"/>
      <c r="P150" s="484"/>
      <c r="Q150" s="484"/>
      <c r="R150" s="484"/>
      <c r="S150" s="484"/>
      <c r="T150" s="484"/>
      <c r="U150" s="48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83"/>
      <c r="D151" s="495">
        <v>7.8</v>
      </c>
      <c r="E151" s="495"/>
      <c r="F151" s="495"/>
      <c r="G151" s="127"/>
      <c r="H151" s="49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84"/>
      <c r="P151" s="484"/>
      <c r="Q151" s="484"/>
      <c r="R151" s="484"/>
      <c r="S151" s="484"/>
      <c r="T151" s="484"/>
      <c r="U151" s="48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83"/>
      <c r="D152" s="495">
        <v>4.4000000000000004</v>
      </c>
      <c r="E152" s="495"/>
      <c r="F152" s="495"/>
      <c r="G152" s="127"/>
      <c r="H152" s="49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84"/>
      <c r="P152" s="484"/>
      <c r="Q152" s="484"/>
      <c r="R152" s="484"/>
      <c r="S152" s="484"/>
      <c r="T152" s="484"/>
      <c r="U152" s="48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95"/>
      <c r="E153" s="495"/>
      <c r="F153" s="495"/>
      <c r="G153" s="127"/>
      <c r="H153" s="49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84"/>
      <c r="P153" s="484"/>
      <c r="Q153" s="484"/>
      <c r="R153" s="484"/>
      <c r="S153" s="484"/>
      <c r="T153" s="484"/>
      <c r="U153" s="48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83" t="s">
        <v>239</v>
      </c>
      <c r="C154" s="483" t="s">
        <v>179</v>
      </c>
      <c r="D154" s="495">
        <v>6.04</v>
      </c>
      <c r="E154" s="495"/>
      <c r="F154" s="495"/>
      <c r="G154" s="127"/>
      <c r="H154" s="49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84"/>
      <c r="P154" s="484"/>
      <c r="Q154" s="484"/>
      <c r="R154" s="484"/>
      <c r="S154" s="484"/>
      <c r="T154" s="484"/>
      <c r="U154" s="48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83" t="s">
        <v>239</v>
      </c>
      <c r="C155" s="483" t="s">
        <v>186</v>
      </c>
      <c r="D155" s="495">
        <v>6.04</v>
      </c>
      <c r="E155" s="495"/>
      <c r="F155" s="495"/>
      <c r="G155" s="127"/>
      <c r="H155" s="49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84"/>
      <c r="P155" s="484"/>
      <c r="Q155" s="484"/>
      <c r="R155" s="484"/>
      <c r="S155" s="484"/>
      <c r="T155" s="484"/>
      <c r="U155" s="48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83" t="s">
        <v>440</v>
      </c>
      <c r="C156" s="483" t="s">
        <v>179</v>
      </c>
      <c r="D156" s="495">
        <v>6</v>
      </c>
      <c r="E156" s="495"/>
      <c r="F156" s="495"/>
      <c r="G156" s="127"/>
      <c r="H156" s="493">
        <f t="shared" si="40"/>
        <v>0</v>
      </c>
      <c r="I156" s="128"/>
      <c r="J156" s="129"/>
      <c r="K156" s="130"/>
      <c r="L156" s="128"/>
      <c r="M156" s="108"/>
      <c r="N156" s="129"/>
      <c r="O156" s="484"/>
      <c r="P156" s="484"/>
      <c r="Q156" s="484"/>
      <c r="R156" s="484"/>
      <c r="S156" s="484"/>
      <c r="T156" s="484"/>
      <c r="U156" s="48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83" t="s">
        <v>440</v>
      </c>
      <c r="C157" s="483" t="s">
        <v>60</v>
      </c>
      <c r="D157" s="495">
        <v>6</v>
      </c>
      <c r="E157" s="495"/>
      <c r="F157" s="495"/>
      <c r="G157" s="127"/>
      <c r="H157" s="49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84"/>
      <c r="P157" s="484"/>
      <c r="Q157" s="484"/>
      <c r="R157" s="484"/>
      <c r="S157" s="484"/>
      <c r="T157" s="484"/>
      <c r="U157" s="48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85" t="s">
        <v>240</v>
      </c>
      <c r="C158" s="125"/>
      <c r="D158" s="495">
        <v>7.3</v>
      </c>
      <c r="E158" s="495"/>
      <c r="F158" s="495"/>
      <c r="G158" s="127"/>
      <c r="H158" s="49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84"/>
      <c r="P158" s="484"/>
      <c r="Q158" s="484"/>
      <c r="R158" s="484"/>
      <c r="S158" s="484"/>
      <c r="T158" s="484"/>
      <c r="U158" s="48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85" t="s">
        <v>241</v>
      </c>
      <c r="C159" s="125"/>
      <c r="D159" s="495">
        <f>78*120/1000</f>
        <v>9.36</v>
      </c>
      <c r="E159" s="495"/>
      <c r="F159" s="495"/>
      <c r="G159" s="127"/>
      <c r="H159" s="49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84"/>
      <c r="P159" s="484"/>
      <c r="Q159" s="484"/>
      <c r="R159" s="484"/>
      <c r="S159" s="484"/>
      <c r="T159" s="484"/>
      <c r="U159" s="48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85" t="s">
        <v>242</v>
      </c>
      <c r="C160" s="125"/>
      <c r="D160" s="495">
        <v>4.5</v>
      </c>
      <c r="E160" s="495"/>
      <c r="F160" s="495"/>
      <c r="G160" s="127"/>
      <c r="H160" s="493">
        <f t="shared" si="40"/>
        <v>0</v>
      </c>
      <c r="I160" s="128"/>
      <c r="J160" s="129"/>
      <c r="K160" s="130"/>
      <c r="L160" s="128"/>
      <c r="M160" s="108"/>
      <c r="N160" s="129"/>
      <c r="O160" s="484"/>
      <c r="P160" s="484"/>
      <c r="Q160" s="484"/>
      <c r="R160" s="484"/>
      <c r="S160" s="484"/>
      <c r="T160" s="484"/>
      <c r="U160" s="48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85" t="s">
        <v>243</v>
      </c>
      <c r="C161" s="125"/>
      <c r="D161" s="495">
        <v>4.5</v>
      </c>
      <c r="E161" s="495"/>
      <c r="F161" s="495"/>
      <c r="G161" s="127"/>
      <c r="H161" s="493">
        <f t="shared" si="40"/>
        <v>0</v>
      </c>
      <c r="I161" s="128"/>
      <c r="J161" s="129"/>
      <c r="K161" s="130"/>
      <c r="L161" s="128"/>
      <c r="M161" s="108"/>
      <c r="N161" s="129"/>
      <c r="O161" s="484"/>
      <c r="P161" s="484"/>
      <c r="Q161" s="484"/>
      <c r="R161" s="484"/>
      <c r="S161" s="484"/>
      <c r="T161" s="484"/>
      <c r="U161" s="48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95">
        <v>5.03</v>
      </c>
      <c r="E162" s="495"/>
      <c r="F162" s="495"/>
      <c r="G162" s="127"/>
      <c r="H162" s="493">
        <f t="shared" si="40"/>
        <v>0</v>
      </c>
      <c r="I162" s="128"/>
      <c r="J162" s="129"/>
      <c r="K162" s="130"/>
      <c r="L162" s="128"/>
      <c r="M162" s="108"/>
      <c r="N162" s="129"/>
      <c r="O162" s="484"/>
      <c r="P162" s="484"/>
      <c r="Q162" s="484"/>
      <c r="R162" s="484"/>
      <c r="S162" s="484"/>
      <c r="T162" s="484"/>
      <c r="U162" s="484"/>
      <c r="V162" s="131"/>
      <c r="W162" s="132"/>
      <c r="X162" s="131"/>
      <c r="Y162" s="131"/>
      <c r="Z162" s="131"/>
      <c r="AA162" s="131"/>
    </row>
    <row r="163" spans="1:27" ht="20.100000000000001" customHeight="1">
      <c r="A163" s="611" t="s">
        <v>244</v>
      </c>
      <c r="B163" s="612"/>
      <c r="C163" s="491" t="s">
        <v>202</v>
      </c>
      <c r="D163" s="138"/>
      <c r="E163" s="138"/>
      <c r="F163" s="138"/>
      <c r="G163" s="139">
        <f>SUM(G149:G161)</f>
        <v>700</v>
      </c>
      <c r="H163" s="140">
        <f>SUM(H149:H159)</f>
        <v>2555</v>
      </c>
      <c r="I163" s="140">
        <f>SUM(I149:I161)</f>
        <v>121</v>
      </c>
      <c r="J163" s="129">
        <f t="array" ref="J163">IF(ISERROR(G163/I163),"",G163/I163)</f>
        <v>5.785123966942149</v>
      </c>
      <c r="K163" s="140">
        <f>SUM(K149:K159)</f>
        <v>140</v>
      </c>
      <c r="L163" s="141"/>
      <c r="M163" s="144">
        <f t="shared" ref="M163:V163" si="41">SUM(M149:M159)</f>
        <v>-19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13" t="s">
        <v>246</v>
      </c>
      <c r="B164" s="614"/>
      <c r="C164" s="614"/>
      <c r="D164" s="614"/>
      <c r="E164" s="614"/>
      <c r="F164" s="615"/>
      <c r="G164" s="147">
        <f>SUM(G28,G86,G121,G137,G148,G163)</f>
        <v>5706</v>
      </c>
      <c r="H164" s="147">
        <f>SUM(H28,H86,H121,H137,H148,H163)</f>
        <v>27835.69</v>
      </c>
      <c r="I164" s="147">
        <f>SUM(I28,I86,I121,I137,I148,I163)</f>
        <v>380</v>
      </c>
      <c r="J164" s="148">
        <f t="array" ref="J164">IF(ISERROR(G164/I164),"",G164/I164)</f>
        <v>15.01578947368421</v>
      </c>
      <c r="K164" s="147">
        <f>SUM(K28,K86,K121,K137,K148,K163)</f>
        <v>459.43274412460948</v>
      </c>
      <c r="L164" s="148">
        <f>IF(ISERROR(G164/K164),"",G164/K164)</f>
        <v>12.419663319539959</v>
      </c>
      <c r="M164" s="147">
        <f t="shared" ref="M164:AA164" si="42">SUM(M28,M86,M121,M137,M148,M163)</f>
        <v>-66.469781161646509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6" t="s">
        <v>471</v>
      </c>
      <c r="B165" s="490" t="s">
        <v>247</v>
      </c>
      <c r="C165" s="599" t="s">
        <v>248</v>
      </c>
      <c r="D165" s="600"/>
      <c r="E165" s="670" t="s">
        <v>249</v>
      </c>
      <c r="F165" s="670"/>
      <c r="G165" s="577" t="s">
        <v>250</v>
      </c>
      <c r="H165" s="577"/>
      <c r="I165" s="607" t="s">
        <v>251</v>
      </c>
      <c r="J165" s="607"/>
      <c r="K165" s="607" t="s">
        <v>252</v>
      </c>
      <c r="L165" s="607"/>
      <c r="M165" s="607" t="s">
        <v>253</v>
      </c>
      <c r="N165" s="607"/>
      <c r="O165" s="607" t="s">
        <v>254</v>
      </c>
      <c r="P165" s="577" t="s">
        <v>255</v>
      </c>
      <c r="Q165" s="577"/>
      <c r="R165" s="577" t="s">
        <v>252</v>
      </c>
      <c r="S165" s="577"/>
      <c r="T165" s="577" t="s">
        <v>256</v>
      </c>
      <c r="U165" s="577"/>
      <c r="V165" s="577" t="s">
        <v>257</v>
      </c>
      <c r="W165" s="577"/>
      <c r="X165" s="577" t="s">
        <v>252</v>
      </c>
      <c r="Y165" s="577"/>
      <c r="Z165" s="577" t="s">
        <v>256</v>
      </c>
      <c r="AA165" s="577"/>
    </row>
    <row r="166" spans="1:27" ht="20.100000000000001" customHeight="1">
      <c r="A166" s="617"/>
      <c r="B166" s="490" t="s">
        <v>258</v>
      </c>
      <c r="C166" s="599">
        <v>1</v>
      </c>
      <c r="D166" s="600"/>
      <c r="E166" s="670">
        <f>C166*11</f>
        <v>11</v>
      </c>
      <c r="F166" s="670"/>
      <c r="G166" s="577">
        <v>1</v>
      </c>
      <c r="H166" s="577"/>
      <c r="I166" s="610">
        <f>G166*11</f>
        <v>11</v>
      </c>
      <c r="J166" s="610"/>
      <c r="K166" s="610">
        <f>E166-I166</f>
        <v>0</v>
      </c>
      <c r="L166" s="610"/>
      <c r="M166" s="608">
        <f>IF(ISERROR(K166/E166),"",K166/E166)</f>
        <v>0</v>
      </c>
      <c r="N166" s="608"/>
      <c r="O166" s="607"/>
      <c r="P166" s="577" t="s">
        <v>201</v>
      </c>
      <c r="Q166" s="577"/>
      <c r="R166" s="606">
        <f>SUM(O28:U28)</f>
        <v>0</v>
      </c>
      <c r="S166" s="606"/>
      <c r="T166" s="601" t="str">
        <f t="array" ref="T166">IF(ISERROR(R166/R173),"",R166/R173)</f>
        <v/>
      </c>
      <c r="U166" s="601"/>
      <c r="V166" s="577" t="s">
        <v>259</v>
      </c>
      <c r="W166" s="577"/>
      <c r="X166" s="604">
        <f>SUM(P27,P85,P120,P136,P147,P161)</f>
        <v>0</v>
      </c>
      <c r="Y166" s="604"/>
      <c r="Z166" s="601" t="str">
        <f t="array" ref="Z166">IF(ISERROR(X166/X173),"",X166/X173)</f>
        <v/>
      </c>
      <c r="AA166" s="601"/>
    </row>
    <row r="167" spans="1:27" ht="20.100000000000001" customHeight="1">
      <c r="A167" s="617"/>
      <c r="B167" s="490" t="s">
        <v>260</v>
      </c>
      <c r="C167" s="599">
        <v>1</v>
      </c>
      <c r="D167" s="600"/>
      <c r="E167" s="670">
        <f>C167*11</f>
        <v>11</v>
      </c>
      <c r="F167" s="670"/>
      <c r="G167" s="577">
        <v>1</v>
      </c>
      <c r="H167" s="577"/>
      <c r="I167" s="610">
        <f>G167*11</f>
        <v>11</v>
      </c>
      <c r="J167" s="610"/>
      <c r="K167" s="610">
        <f>E167-I167</f>
        <v>0</v>
      </c>
      <c r="L167" s="610"/>
      <c r="M167" s="608">
        <f>IF(ISERROR(K167/E167),"",K167/E167)</f>
        <v>0</v>
      </c>
      <c r="N167" s="608"/>
      <c r="O167" s="607"/>
      <c r="P167" s="577" t="s">
        <v>216</v>
      </c>
      <c r="Q167" s="577"/>
      <c r="R167" s="606">
        <f>SUM(O86:U86)</f>
        <v>0</v>
      </c>
      <c r="S167" s="606"/>
      <c r="T167" s="601" t="str">
        <f>IF(ISERROR(R167/R173),"",R167/R173)</f>
        <v/>
      </c>
      <c r="U167" s="601"/>
      <c r="V167" s="577" t="s">
        <v>261</v>
      </c>
      <c r="W167" s="577"/>
      <c r="X167" s="604">
        <f>SUM(P28,P86,P121,P137,P148,P163)</f>
        <v>0</v>
      </c>
      <c r="Y167" s="604"/>
      <c r="Z167" s="601" t="str">
        <f>IF(ISERROR(X167/X173),"",X167/X173)</f>
        <v/>
      </c>
      <c r="AA167" s="601"/>
    </row>
    <row r="168" spans="1:27" ht="20.100000000000001" customHeight="1">
      <c r="A168" s="617"/>
      <c r="B168" s="490" t="s">
        <v>262</v>
      </c>
      <c r="C168" s="599">
        <v>1</v>
      </c>
      <c r="D168" s="600"/>
      <c r="E168" s="670">
        <f>C168*8</f>
        <v>8</v>
      </c>
      <c r="F168" s="670"/>
      <c r="G168" s="577">
        <v>1</v>
      </c>
      <c r="H168" s="577"/>
      <c r="I168" s="610">
        <f>G168*8</f>
        <v>8</v>
      </c>
      <c r="J168" s="610"/>
      <c r="K168" s="610">
        <f>E168-I168</f>
        <v>0</v>
      </c>
      <c r="L168" s="610"/>
      <c r="M168" s="608">
        <f>IF(ISERROR(K168/E168),"",K168/E168)</f>
        <v>0</v>
      </c>
      <c r="N168" s="608"/>
      <c r="O168" s="607"/>
      <c r="P168" s="577" t="s">
        <v>224</v>
      </c>
      <c r="Q168" s="577"/>
      <c r="R168" s="606">
        <f>SUM(O121:U121)</f>
        <v>0</v>
      </c>
      <c r="S168" s="606"/>
      <c r="T168" s="601" t="str">
        <f>IF(ISERROR(R168/R173),"",R168/R173)</f>
        <v/>
      </c>
      <c r="U168" s="601"/>
      <c r="V168" s="577" t="s">
        <v>263</v>
      </c>
      <c r="W168" s="577"/>
      <c r="X168" s="604">
        <f>SUM(P29,P87,P122,P138,P149,P164)</f>
        <v>0</v>
      </c>
      <c r="Y168" s="604"/>
      <c r="Z168" s="601" t="str">
        <f>IF(ISERROR(X168/X173),"",X168/X173)</f>
        <v/>
      </c>
      <c r="AA168" s="601"/>
    </row>
    <row r="169" spans="1:27" ht="20.100000000000001" customHeight="1">
      <c r="A169" s="617"/>
      <c r="B169" s="490" t="s">
        <v>264</v>
      </c>
      <c r="C169" s="599">
        <v>1</v>
      </c>
      <c r="D169" s="600"/>
      <c r="E169" s="670">
        <f>C169*11</f>
        <v>11</v>
      </c>
      <c r="F169" s="670"/>
      <c r="G169" s="577">
        <v>1</v>
      </c>
      <c r="H169" s="577"/>
      <c r="I169" s="610">
        <f>G169*11</f>
        <v>11</v>
      </c>
      <c r="J169" s="610"/>
      <c r="K169" s="610">
        <f>E169-I169</f>
        <v>0</v>
      </c>
      <c r="L169" s="610"/>
      <c r="M169" s="608">
        <f>IF(ISERROR(K169/E169),"",K169/E169)</f>
        <v>0</v>
      </c>
      <c r="N169" s="608"/>
      <c r="O169" s="607"/>
      <c r="P169" s="577" t="s">
        <v>231</v>
      </c>
      <c r="Q169" s="577"/>
      <c r="R169" s="606">
        <f>SUM(O137:U137)</f>
        <v>0</v>
      </c>
      <c r="S169" s="606"/>
      <c r="T169" s="601" t="str">
        <f>IF(ISERROR(R169/R173),"",R169/R173)</f>
        <v/>
      </c>
      <c r="U169" s="601"/>
      <c r="V169" s="577" t="s">
        <v>265</v>
      </c>
      <c r="W169" s="577"/>
      <c r="X169" s="604">
        <f>SUM(P31,P88,P123,P139,P150,P165)</f>
        <v>0</v>
      </c>
      <c r="Y169" s="604"/>
      <c r="Z169" s="601" t="str">
        <f>IF(ISERROR(X169/X173),"",X169/X173)</f>
        <v/>
      </c>
      <c r="AA169" s="601"/>
    </row>
    <row r="170" spans="1:27" ht="20.100000000000001" customHeight="1">
      <c r="A170" s="618"/>
      <c r="B170" s="490" t="s">
        <v>266</v>
      </c>
      <c r="C170" s="609">
        <f>SUM(C166:D169)</f>
        <v>4</v>
      </c>
      <c r="D170" s="583"/>
      <c r="E170" s="670">
        <f>SUM(E166:F169)</f>
        <v>41</v>
      </c>
      <c r="F170" s="670"/>
      <c r="G170" s="577">
        <f>SUM(G166:H169)</f>
        <v>4</v>
      </c>
      <c r="H170" s="577"/>
      <c r="I170" s="610">
        <f>SUM(I166:J169)</f>
        <v>41</v>
      </c>
      <c r="J170" s="610"/>
      <c r="K170" s="610">
        <f>SUM(K166:L169)</f>
        <v>0</v>
      </c>
      <c r="L170" s="610"/>
      <c r="M170" s="608">
        <f>IF(ISERROR(K170/E170),"",K170/E170)</f>
        <v>0</v>
      </c>
      <c r="N170" s="608"/>
      <c r="O170" s="607"/>
      <c r="P170" s="577" t="s">
        <v>234</v>
      </c>
      <c r="Q170" s="577"/>
      <c r="R170" s="606">
        <f>SUM(O148:U148)</f>
        <v>0</v>
      </c>
      <c r="S170" s="606"/>
      <c r="T170" s="601" t="str">
        <f>IF(ISERROR(R170/R173),"",R170/R173)</f>
        <v/>
      </c>
      <c r="U170" s="601"/>
      <c r="V170" s="577" t="s">
        <v>267</v>
      </c>
      <c r="W170" s="577"/>
      <c r="X170" s="604">
        <f>SUM(P32,P89,P124,P140,P151,P166)</f>
        <v>0</v>
      </c>
      <c r="Y170" s="604"/>
      <c r="Z170" s="601" t="str">
        <f>IF(ISERROR(X170/X173),"",X170/X173)</f>
        <v/>
      </c>
      <c r="AA170" s="601"/>
    </row>
    <row r="171" spans="1:27" ht="20.100000000000001" customHeight="1">
      <c r="A171" s="261" t="s">
        <v>472</v>
      </c>
      <c r="B171" s="490">
        <f>G164</f>
        <v>5706</v>
      </c>
      <c r="C171" s="587" t="s">
        <v>269</v>
      </c>
      <c r="D171" s="586"/>
      <c r="E171" s="669">
        <f>H164</f>
        <v>27835.69</v>
      </c>
      <c r="F171" s="669"/>
      <c r="G171" s="577" t="s">
        <v>270</v>
      </c>
      <c r="H171" s="577"/>
      <c r="I171" s="605">
        <f>L164</f>
        <v>12.419663319539959</v>
      </c>
      <c r="J171" s="605"/>
      <c r="K171" s="607" t="s">
        <v>271</v>
      </c>
      <c r="L171" s="607"/>
      <c r="M171" s="605">
        <f>J164</f>
        <v>15.01578947368421</v>
      </c>
      <c r="N171" s="605"/>
      <c r="O171" s="607"/>
      <c r="P171" s="577" t="s">
        <v>244</v>
      </c>
      <c r="Q171" s="577"/>
      <c r="R171" s="606">
        <f>SUM(O163:U163)</f>
        <v>0</v>
      </c>
      <c r="S171" s="606"/>
      <c r="T171" s="601" t="str">
        <f>IF(ISERROR(R171/R173),"",R171/R173)</f>
        <v/>
      </c>
      <c r="U171" s="601"/>
      <c r="V171" s="577" t="s">
        <v>272</v>
      </c>
      <c r="W171" s="577"/>
      <c r="X171" s="604">
        <f>SUM(P33,P90,P125,P141,P152,P167)</f>
        <v>0</v>
      </c>
      <c r="Y171" s="604"/>
      <c r="Z171" s="601" t="str">
        <f>IF(ISERROR(X171/X173),"",X171/X173)</f>
        <v/>
      </c>
      <c r="AA171" s="601"/>
    </row>
    <row r="172" spans="1:27" ht="20.100000000000001" customHeight="1">
      <c r="A172" s="262" t="s">
        <v>473</v>
      </c>
      <c r="B172" s="490">
        <f>I164+C170</f>
        <v>384</v>
      </c>
      <c r="C172" s="584" t="s">
        <v>251</v>
      </c>
      <c r="D172" s="585"/>
      <c r="E172" s="669">
        <f>K164+I170</f>
        <v>500.43274412460948</v>
      </c>
      <c r="F172" s="669"/>
      <c r="G172" s="577" t="s">
        <v>274</v>
      </c>
      <c r="H172" s="577"/>
      <c r="I172" s="605">
        <f>B172-E172</f>
        <v>-116.43274412460948</v>
      </c>
      <c r="J172" s="605"/>
      <c r="K172" s="607" t="s">
        <v>275</v>
      </c>
      <c r="L172" s="607"/>
      <c r="M172" s="608">
        <f>IF(ISERROR(I172/E172),"",I172/E172)</f>
        <v>-0.23266412018718211</v>
      </c>
      <c r="N172" s="608"/>
      <c r="O172" s="607"/>
      <c r="P172" s="577" t="s">
        <v>245</v>
      </c>
      <c r="Q172" s="577"/>
      <c r="R172" s="606"/>
      <c r="S172" s="606"/>
      <c r="T172" s="601" t="str">
        <f>IF(ISERROR(R172/R173),"",R172/R173)</f>
        <v/>
      </c>
      <c r="U172" s="601"/>
      <c r="V172" s="577" t="s">
        <v>264</v>
      </c>
      <c r="W172" s="577"/>
      <c r="X172" s="604"/>
      <c r="Y172" s="604"/>
      <c r="Z172" s="601" t="str">
        <f>IF(ISERROR(X172/X173),"",X172/X173)</f>
        <v/>
      </c>
      <c r="AA172" s="601"/>
    </row>
    <row r="173" spans="1:27" ht="20.100000000000001" customHeight="1">
      <c r="A173" s="262" t="s">
        <v>474</v>
      </c>
      <c r="B173" s="490">
        <f>N164</f>
        <v>0</v>
      </c>
      <c r="C173" s="584" t="s">
        <v>277</v>
      </c>
      <c r="D173" s="585"/>
      <c r="E173" s="669">
        <f>IF(ISERROR(B173/B172),"",B173/B172)</f>
        <v>0</v>
      </c>
      <c r="F173" s="669"/>
      <c r="G173" s="577" t="s">
        <v>278</v>
      </c>
      <c r="H173" s="577"/>
      <c r="I173" s="607">
        <f>V164</f>
        <v>0</v>
      </c>
      <c r="J173" s="607"/>
      <c r="K173" s="607" t="s">
        <v>279</v>
      </c>
      <c r="L173" s="607"/>
      <c r="M173" s="608">
        <f t="array" ref="M173">IF(ISERROR(I173/B171),"",I173/B171)</f>
        <v>0</v>
      </c>
      <c r="N173" s="608"/>
      <c r="O173" s="607"/>
      <c r="P173" s="577" t="s">
        <v>266</v>
      </c>
      <c r="Q173" s="577"/>
      <c r="R173" s="606">
        <f>SUM(R166:S172)</f>
        <v>0</v>
      </c>
      <c r="S173" s="606"/>
      <c r="T173" s="601"/>
      <c r="U173" s="601"/>
      <c r="V173" s="577" t="s">
        <v>266</v>
      </c>
      <c r="W173" s="577"/>
      <c r="X173" s="604">
        <f>SUM(X166:Y172)</f>
        <v>0</v>
      </c>
      <c r="Y173" s="604"/>
      <c r="Z173" s="601"/>
      <c r="AA173" s="60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27" t="s">
        <v>475</v>
      </c>
      <c r="B175" s="630" t="s">
        <v>280</v>
      </c>
      <c r="C175" s="630" t="s">
        <v>281</v>
      </c>
      <c r="D175" s="630" t="s">
        <v>282</v>
      </c>
      <c r="E175" s="624" t="s">
        <v>283</v>
      </c>
      <c r="F175" s="624" t="s">
        <v>284</v>
      </c>
      <c r="G175" s="607" t="s">
        <v>285</v>
      </c>
      <c r="H175" s="607"/>
      <c r="I175" s="630" t="s">
        <v>286</v>
      </c>
      <c r="J175" s="636" t="s">
        <v>271</v>
      </c>
      <c r="K175" s="639" t="s">
        <v>287</v>
      </c>
      <c r="L175" s="630" t="s">
        <v>270</v>
      </c>
      <c r="M175" s="620" t="s">
        <v>288</v>
      </c>
      <c r="N175" s="622" t="s">
        <v>252</v>
      </c>
      <c r="O175" s="607" t="s">
        <v>289</v>
      </c>
      <c r="P175" s="607"/>
      <c r="Q175" s="607"/>
      <c r="R175" s="607"/>
      <c r="S175" s="607"/>
      <c r="T175" s="607"/>
      <c r="U175" s="607"/>
      <c r="V175" s="607" t="s">
        <v>290</v>
      </c>
      <c r="W175" s="622" t="s">
        <v>291</v>
      </c>
      <c r="X175" s="607" t="s">
        <v>292</v>
      </c>
      <c r="Y175" s="607"/>
      <c r="Z175" s="607"/>
      <c r="AA175" s="607"/>
    </row>
    <row r="176" spans="1:27" ht="21.95" hidden="1" customHeight="1">
      <c r="A176" s="628"/>
      <c r="B176" s="631"/>
      <c r="C176" s="631"/>
      <c r="D176" s="631"/>
      <c r="E176" s="625"/>
      <c r="F176" s="625"/>
      <c r="G176" s="607"/>
      <c r="H176" s="607"/>
      <c r="I176" s="631"/>
      <c r="J176" s="637"/>
      <c r="K176" s="640"/>
      <c r="L176" s="631"/>
      <c r="M176" s="621"/>
      <c r="N176" s="622"/>
      <c r="O176" s="607" t="s">
        <v>259</v>
      </c>
      <c r="P176" s="607" t="s">
        <v>261</v>
      </c>
      <c r="Q176" s="607" t="s">
        <v>263</v>
      </c>
      <c r="R176" s="623" t="s">
        <v>265</v>
      </c>
      <c r="S176" s="577" t="s">
        <v>267</v>
      </c>
      <c r="T176" s="607" t="s">
        <v>272</v>
      </c>
      <c r="U176" s="607" t="s">
        <v>264</v>
      </c>
      <c r="V176" s="607"/>
      <c r="W176" s="622"/>
      <c r="X176" s="607" t="s">
        <v>293</v>
      </c>
      <c r="Y176" s="607" t="s">
        <v>294</v>
      </c>
      <c r="Z176" s="607" t="s">
        <v>295</v>
      </c>
      <c r="AA176" s="607" t="s">
        <v>264</v>
      </c>
    </row>
    <row r="177" spans="1:27" ht="21.95" hidden="1" customHeight="1">
      <c r="A177" s="629"/>
      <c r="B177" s="632"/>
      <c r="C177" s="632"/>
      <c r="D177" s="632"/>
      <c r="E177" s="626"/>
      <c r="F177" s="626"/>
      <c r="G177" s="302" t="s">
        <v>296</v>
      </c>
      <c r="H177" s="483" t="s">
        <v>297</v>
      </c>
      <c r="I177" s="632"/>
      <c r="J177" s="638"/>
      <c r="K177" s="641"/>
      <c r="L177" s="632"/>
      <c r="M177" s="621"/>
      <c r="N177" s="622"/>
      <c r="O177" s="607"/>
      <c r="P177" s="607"/>
      <c r="Q177" s="607"/>
      <c r="R177" s="623"/>
      <c r="S177" s="577"/>
      <c r="T177" s="607"/>
      <c r="U177" s="607"/>
      <c r="V177" s="607"/>
      <c r="W177" s="622"/>
      <c r="X177" s="607"/>
      <c r="Y177" s="607"/>
      <c r="Z177" s="607"/>
      <c r="AA177" s="607"/>
    </row>
    <row r="178" spans="1:27" ht="20.100000000000001" hidden="1" customHeight="1">
      <c r="A178" s="253">
        <v>30100030</v>
      </c>
      <c r="B178" s="485" t="s">
        <v>178</v>
      </c>
      <c r="C178" s="125" t="s">
        <v>179</v>
      </c>
      <c r="D178" s="495">
        <v>5.03</v>
      </c>
      <c r="E178" s="495"/>
      <c r="F178" s="495"/>
      <c r="G178" s="146"/>
      <c r="H178" s="49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84"/>
      <c r="P178" s="484"/>
      <c r="Q178" s="484"/>
      <c r="R178" s="484"/>
      <c r="S178" s="484"/>
      <c r="T178" s="484"/>
      <c r="U178" s="48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95">
        <v>5.03</v>
      </c>
      <c r="E179" s="495"/>
      <c r="F179" s="495"/>
      <c r="G179" s="127"/>
      <c r="H179" s="49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84"/>
      <c r="P179" s="484"/>
      <c r="Q179" s="484"/>
      <c r="R179" s="484"/>
      <c r="S179" s="484"/>
      <c r="T179" s="484"/>
      <c r="U179" s="48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95">
        <v>5.03</v>
      </c>
      <c r="E180" s="495"/>
      <c r="F180" s="495"/>
      <c r="G180" s="127"/>
      <c r="H180" s="49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84"/>
      <c r="P180" s="484"/>
      <c r="Q180" s="484"/>
      <c r="R180" s="484"/>
      <c r="S180" s="484"/>
      <c r="T180" s="484"/>
      <c r="U180" s="48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95">
        <v>5.03</v>
      </c>
      <c r="E181" s="495"/>
      <c r="F181" s="495"/>
      <c r="G181" s="127"/>
      <c r="H181" s="49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84"/>
      <c r="P181" s="484"/>
      <c r="Q181" s="484"/>
      <c r="R181" s="484"/>
      <c r="S181" s="484"/>
      <c r="T181" s="484"/>
      <c r="U181" s="48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95">
        <v>5.03</v>
      </c>
      <c r="E182" s="495"/>
      <c r="F182" s="495"/>
      <c r="G182" s="127"/>
      <c r="H182" s="49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84"/>
      <c r="P182" s="484"/>
      <c r="Q182" s="484"/>
      <c r="R182" s="484"/>
      <c r="S182" s="484"/>
      <c r="T182" s="484"/>
      <c r="U182" s="48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95">
        <v>5.04</v>
      </c>
      <c r="E183" s="495"/>
      <c r="F183" s="366"/>
      <c r="G183" s="134"/>
      <c r="H183" s="49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84"/>
      <c r="P183" s="484"/>
      <c r="Q183" s="484"/>
      <c r="R183" s="484"/>
      <c r="S183" s="484"/>
      <c r="T183" s="484"/>
      <c r="U183" s="48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95">
        <v>5.03</v>
      </c>
      <c r="E184" s="495"/>
      <c r="F184" s="495"/>
      <c r="G184" s="127"/>
      <c r="H184" s="49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84"/>
      <c r="P184" s="484"/>
      <c r="Q184" s="484"/>
      <c r="R184" s="484"/>
      <c r="S184" s="484"/>
      <c r="T184" s="484"/>
      <c r="U184" s="48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95">
        <v>5.03</v>
      </c>
      <c r="E185" s="495"/>
      <c r="F185" s="495"/>
      <c r="G185" s="127"/>
      <c r="H185" s="49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84"/>
      <c r="P185" s="484"/>
      <c r="Q185" s="484"/>
      <c r="R185" s="484"/>
      <c r="S185" s="484"/>
      <c r="T185" s="484"/>
      <c r="U185" s="48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95">
        <v>5.04</v>
      </c>
      <c r="E186" s="495"/>
      <c r="F186" s="367"/>
      <c r="G186" s="127"/>
      <c r="H186" s="493">
        <f t="shared" si="43"/>
        <v>0</v>
      </c>
      <c r="I186" s="49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84"/>
      <c r="P186" s="484"/>
      <c r="Q186" s="484"/>
      <c r="R186" s="484"/>
      <c r="S186" s="484"/>
      <c r="T186" s="484"/>
      <c r="U186" s="48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95">
        <v>5.04</v>
      </c>
      <c r="E187" s="495"/>
      <c r="F187" s="367"/>
      <c r="G187" s="127"/>
      <c r="H187" s="493">
        <f t="shared" si="43"/>
        <v>0</v>
      </c>
      <c r="I187" s="49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84"/>
      <c r="P187" s="484"/>
      <c r="Q187" s="484"/>
      <c r="R187" s="484"/>
      <c r="S187" s="484"/>
      <c r="T187" s="484"/>
      <c r="U187" s="48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95"/>
      <c r="E188" s="495"/>
      <c r="F188" s="495"/>
      <c r="G188" s="127"/>
      <c r="H188" s="49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84"/>
      <c r="P188" s="484"/>
      <c r="Q188" s="484"/>
      <c r="R188" s="484"/>
      <c r="S188" s="484"/>
      <c r="T188" s="484"/>
      <c r="U188" s="48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95"/>
      <c r="E189" s="495"/>
      <c r="F189" s="495"/>
      <c r="G189" s="127"/>
      <c r="H189" s="49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84"/>
      <c r="P189" s="484"/>
      <c r="Q189" s="484"/>
      <c r="R189" s="484"/>
      <c r="S189" s="484"/>
      <c r="T189" s="484"/>
      <c r="U189" s="48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95">
        <v>5.0599999999999996</v>
      </c>
      <c r="E190" s="495"/>
      <c r="F190" s="495"/>
      <c r="G190" s="127"/>
      <c r="H190" s="49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84"/>
      <c r="P190" s="484"/>
      <c r="Q190" s="484"/>
      <c r="R190" s="484"/>
      <c r="S190" s="484"/>
      <c r="T190" s="484"/>
      <c r="U190" s="48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95">
        <v>5.09</v>
      </c>
      <c r="E191" s="495"/>
      <c r="F191" s="495"/>
      <c r="G191" s="127"/>
      <c r="H191" s="49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84"/>
      <c r="P191" s="484"/>
      <c r="Q191" s="484"/>
      <c r="R191" s="484"/>
      <c r="S191" s="484"/>
      <c r="T191" s="484"/>
      <c r="U191" s="48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95">
        <v>5.09</v>
      </c>
      <c r="E192" s="495"/>
      <c r="F192" s="495"/>
      <c r="G192" s="127"/>
      <c r="H192" s="49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84"/>
      <c r="P192" s="484"/>
      <c r="Q192" s="484"/>
      <c r="R192" s="484"/>
      <c r="S192" s="484"/>
      <c r="T192" s="484"/>
      <c r="U192" s="48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83" t="s">
        <v>190</v>
      </c>
      <c r="D193" s="495">
        <v>4.8</v>
      </c>
      <c r="E193" s="495"/>
      <c r="F193" s="495"/>
      <c r="G193" s="127"/>
      <c r="H193" s="49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84"/>
      <c r="P193" s="484"/>
      <c r="Q193" s="484"/>
      <c r="R193" s="484"/>
      <c r="S193" s="484"/>
      <c r="T193" s="484"/>
      <c r="U193" s="48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83" t="s">
        <v>187</v>
      </c>
      <c r="D194" s="495">
        <v>4.8</v>
      </c>
      <c r="E194" s="495"/>
      <c r="F194" s="495"/>
      <c r="G194" s="127"/>
      <c r="H194" s="49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84"/>
      <c r="P194" s="484"/>
      <c r="Q194" s="484"/>
      <c r="R194" s="484"/>
      <c r="S194" s="484"/>
      <c r="T194" s="484"/>
      <c r="U194" s="48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83" t="s">
        <v>179</v>
      </c>
      <c r="D195" s="495">
        <v>4.8</v>
      </c>
      <c r="E195" s="495"/>
      <c r="F195" s="495"/>
      <c r="G195" s="127"/>
      <c r="H195" s="49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84"/>
      <c r="P195" s="484"/>
      <c r="Q195" s="484"/>
      <c r="R195" s="484"/>
      <c r="S195" s="484"/>
      <c r="T195" s="484"/>
      <c r="U195" s="48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83" t="s">
        <v>199</v>
      </c>
      <c r="D196" s="495">
        <v>4.8</v>
      </c>
      <c r="E196" s="495"/>
      <c r="F196" s="495"/>
      <c r="G196" s="127"/>
      <c r="H196" s="49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84"/>
      <c r="P196" s="484"/>
      <c r="Q196" s="484"/>
      <c r="R196" s="484"/>
      <c r="S196" s="484"/>
      <c r="T196" s="484"/>
      <c r="U196" s="48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95">
        <v>4.99</v>
      </c>
      <c r="E197" s="495"/>
      <c r="F197" s="495"/>
      <c r="G197" s="127"/>
      <c r="H197" s="49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84"/>
      <c r="P197" s="484"/>
      <c r="Q197" s="484"/>
      <c r="R197" s="484"/>
      <c r="S197" s="484"/>
      <c r="T197" s="484"/>
      <c r="U197" s="48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95">
        <v>4.99</v>
      </c>
      <c r="E198" s="495"/>
      <c r="F198" s="495"/>
      <c r="G198" s="127"/>
      <c r="H198" s="49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84"/>
      <c r="P198" s="484"/>
      <c r="Q198" s="484"/>
      <c r="R198" s="484"/>
      <c r="S198" s="484"/>
      <c r="T198" s="484"/>
      <c r="U198" s="48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11" t="s">
        <v>201</v>
      </c>
      <c r="B199" s="612"/>
      <c r="C199" s="49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85" t="s">
        <v>206</v>
      </c>
      <c r="C200" s="125" t="s">
        <v>199</v>
      </c>
      <c r="D200" s="495">
        <v>5.03</v>
      </c>
      <c r="E200" s="495"/>
      <c r="F200" s="495"/>
      <c r="G200" s="127"/>
      <c r="H200" s="49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88"/>
      <c r="P200" s="488"/>
      <c r="Q200" s="488"/>
      <c r="R200" s="488"/>
      <c r="S200" s="488"/>
      <c r="T200" s="488"/>
      <c r="U200" s="48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85" t="s">
        <v>425</v>
      </c>
      <c r="C201" s="177" t="s">
        <v>427</v>
      </c>
      <c r="D201" s="495">
        <v>5.03</v>
      </c>
      <c r="E201" s="495"/>
      <c r="F201" s="495"/>
      <c r="G201" s="127"/>
      <c r="H201" s="49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88"/>
      <c r="P201" s="488"/>
      <c r="Q201" s="488"/>
      <c r="R201" s="488"/>
      <c r="S201" s="488"/>
      <c r="T201" s="488"/>
      <c r="U201" s="48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85" t="s">
        <v>206</v>
      </c>
      <c r="C202" s="125" t="s">
        <v>186</v>
      </c>
      <c r="D202" s="495">
        <v>5.03</v>
      </c>
      <c r="E202" s="495"/>
      <c r="F202" s="495"/>
      <c r="G202" s="127"/>
      <c r="H202" s="49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88"/>
      <c r="P202" s="488"/>
      <c r="Q202" s="488"/>
      <c r="R202" s="488"/>
      <c r="S202" s="488"/>
      <c r="T202" s="488"/>
      <c r="U202" s="48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85" t="s">
        <v>206</v>
      </c>
      <c r="C203" s="125" t="s">
        <v>203</v>
      </c>
      <c r="D203" s="495">
        <v>5.03</v>
      </c>
      <c r="E203" s="495"/>
      <c r="F203" s="495"/>
      <c r="G203" s="127"/>
      <c r="H203" s="49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88"/>
      <c r="P203" s="488"/>
      <c r="Q203" s="488"/>
      <c r="R203" s="488"/>
      <c r="S203" s="488"/>
      <c r="T203" s="488"/>
      <c r="U203" s="48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85" t="s">
        <v>206</v>
      </c>
      <c r="C204" s="125" t="s">
        <v>207</v>
      </c>
      <c r="D204" s="495">
        <v>5.03</v>
      </c>
      <c r="E204" s="495"/>
      <c r="F204" s="495"/>
      <c r="G204" s="127"/>
      <c r="H204" s="49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88"/>
      <c r="P204" s="488"/>
      <c r="Q204" s="488"/>
      <c r="R204" s="488"/>
      <c r="S204" s="488"/>
      <c r="T204" s="488"/>
      <c r="U204" s="48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85" t="s">
        <v>414</v>
      </c>
      <c r="C205" s="177" t="s">
        <v>415</v>
      </c>
      <c r="D205" s="495">
        <v>5.03</v>
      </c>
      <c r="E205" s="495"/>
      <c r="F205" s="495"/>
      <c r="G205" s="127"/>
      <c r="H205" s="49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88"/>
      <c r="P205" s="488"/>
      <c r="Q205" s="488"/>
      <c r="R205" s="488"/>
      <c r="S205" s="488"/>
      <c r="T205" s="488"/>
      <c r="U205" s="48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85" t="s">
        <v>414</v>
      </c>
      <c r="C206" s="177" t="s">
        <v>416</v>
      </c>
      <c r="D206" s="495">
        <v>5.03</v>
      </c>
      <c r="E206" s="495"/>
      <c r="F206" s="495"/>
      <c r="G206" s="127"/>
      <c r="H206" s="49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88"/>
      <c r="P206" s="488"/>
      <c r="Q206" s="488"/>
      <c r="R206" s="488"/>
      <c r="S206" s="488"/>
      <c r="T206" s="488"/>
      <c r="U206" s="48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85" t="s">
        <v>414</v>
      </c>
      <c r="C207" s="177" t="s">
        <v>61</v>
      </c>
      <c r="D207" s="495">
        <v>5.03</v>
      </c>
      <c r="E207" s="495"/>
      <c r="F207" s="495"/>
      <c r="G207" s="127"/>
      <c r="H207" s="49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88"/>
      <c r="P207" s="488"/>
      <c r="Q207" s="488"/>
      <c r="R207" s="488"/>
      <c r="S207" s="488"/>
      <c r="T207" s="488"/>
      <c r="U207" s="48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85" t="s">
        <v>208</v>
      </c>
      <c r="C208" s="125" t="s">
        <v>179</v>
      </c>
      <c r="D208" s="495">
        <v>5.08</v>
      </c>
      <c r="E208" s="495"/>
      <c r="F208" s="495"/>
      <c r="G208" s="127"/>
      <c r="H208" s="49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88"/>
      <c r="P208" s="488"/>
      <c r="Q208" s="488"/>
      <c r="R208" s="488"/>
      <c r="S208" s="488"/>
      <c r="T208" s="488"/>
      <c r="U208" s="48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85" t="s">
        <v>208</v>
      </c>
      <c r="C209" s="125" t="s">
        <v>204</v>
      </c>
      <c r="D209" s="495">
        <v>5.08</v>
      </c>
      <c r="E209" s="495"/>
      <c r="F209" s="495"/>
      <c r="G209" s="127"/>
      <c r="H209" s="49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88"/>
      <c r="P209" s="488"/>
      <c r="Q209" s="488"/>
      <c r="R209" s="488"/>
      <c r="S209" s="488"/>
      <c r="T209" s="488"/>
      <c r="U209" s="48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85" t="s">
        <v>208</v>
      </c>
      <c r="C210" s="125" t="s">
        <v>205</v>
      </c>
      <c r="D210" s="495">
        <v>5.08</v>
      </c>
      <c r="E210" s="495"/>
      <c r="F210" s="495"/>
      <c r="G210" s="127"/>
      <c r="H210" s="49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88"/>
      <c r="P210" s="488"/>
      <c r="Q210" s="488"/>
      <c r="R210" s="488"/>
      <c r="S210" s="488"/>
      <c r="T210" s="488"/>
      <c r="U210" s="48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85" t="s">
        <v>208</v>
      </c>
      <c r="C211" s="125" t="s">
        <v>186</v>
      </c>
      <c r="D211" s="495">
        <v>5.08</v>
      </c>
      <c r="E211" s="495"/>
      <c r="F211" s="495"/>
      <c r="G211" s="127"/>
      <c r="H211" s="49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88"/>
      <c r="P211" s="488"/>
      <c r="Q211" s="488"/>
      <c r="R211" s="488"/>
      <c r="S211" s="488"/>
      <c r="T211" s="488"/>
      <c r="U211" s="48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85" t="s">
        <v>208</v>
      </c>
      <c r="C212" s="125" t="s">
        <v>203</v>
      </c>
      <c r="D212" s="495">
        <v>5.08</v>
      </c>
      <c r="E212" s="495"/>
      <c r="F212" s="495"/>
      <c r="G212" s="127"/>
      <c r="H212" s="49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88"/>
      <c r="P212" s="488"/>
      <c r="Q212" s="488"/>
      <c r="R212" s="488"/>
      <c r="S212" s="488"/>
      <c r="T212" s="488"/>
      <c r="U212" s="48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85" t="s">
        <v>208</v>
      </c>
      <c r="C213" s="125" t="s">
        <v>199</v>
      </c>
      <c r="D213" s="495">
        <v>5.08</v>
      </c>
      <c r="E213" s="495"/>
      <c r="F213" s="495"/>
      <c r="G213" s="127"/>
      <c r="H213" s="49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84"/>
      <c r="P213" s="484"/>
      <c r="Q213" s="484"/>
      <c r="R213" s="484"/>
      <c r="S213" s="484"/>
      <c r="T213" s="484"/>
      <c r="U213" s="48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85" t="s">
        <v>208</v>
      </c>
      <c r="C214" s="125" t="s">
        <v>187</v>
      </c>
      <c r="D214" s="495">
        <v>5.08</v>
      </c>
      <c r="E214" s="495"/>
      <c r="F214" s="495"/>
      <c r="G214" s="127"/>
      <c r="H214" s="49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88"/>
      <c r="P214" s="488"/>
      <c r="Q214" s="488"/>
      <c r="R214" s="488"/>
      <c r="S214" s="488"/>
      <c r="T214" s="488"/>
      <c r="U214" s="48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85" t="s">
        <v>208</v>
      </c>
      <c r="C215" s="125" t="s">
        <v>207</v>
      </c>
      <c r="D215" s="495">
        <v>5.08</v>
      </c>
      <c r="E215" s="495"/>
      <c r="F215" s="495"/>
      <c r="G215" s="127"/>
      <c r="H215" s="49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84"/>
      <c r="P215" s="484"/>
      <c r="Q215" s="484"/>
      <c r="R215" s="484"/>
      <c r="S215" s="484"/>
      <c r="T215" s="484"/>
      <c r="U215" s="48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85" t="s">
        <v>209</v>
      </c>
      <c r="C216" s="125" t="s">
        <v>194</v>
      </c>
      <c r="D216" s="495">
        <v>5.03</v>
      </c>
      <c r="E216" s="495"/>
      <c r="F216" s="495"/>
      <c r="G216" s="127"/>
      <c r="H216" s="49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88"/>
      <c r="P216" s="488"/>
      <c r="Q216" s="488"/>
      <c r="R216" s="488"/>
      <c r="S216" s="488"/>
      <c r="T216" s="488"/>
      <c r="U216" s="48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85" t="s">
        <v>209</v>
      </c>
      <c r="C217" s="125" t="s">
        <v>179</v>
      </c>
      <c r="D217" s="495">
        <v>5.03</v>
      </c>
      <c r="E217" s="495"/>
      <c r="F217" s="495"/>
      <c r="G217" s="127"/>
      <c r="H217" s="49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88"/>
      <c r="P217" s="488"/>
      <c r="Q217" s="488"/>
      <c r="R217" s="488"/>
      <c r="S217" s="488"/>
      <c r="T217" s="488"/>
      <c r="U217" s="48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85" t="s">
        <v>209</v>
      </c>
      <c r="C218" s="125" t="s">
        <v>195</v>
      </c>
      <c r="D218" s="495">
        <v>5.03</v>
      </c>
      <c r="E218" s="495"/>
      <c r="F218" s="495"/>
      <c r="G218" s="127"/>
      <c r="H218" s="49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88"/>
      <c r="P218" s="488"/>
      <c r="Q218" s="488"/>
      <c r="R218" s="488"/>
      <c r="S218" s="488"/>
      <c r="T218" s="488"/>
      <c r="U218" s="48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85" t="s">
        <v>209</v>
      </c>
      <c r="C219" s="125" t="s">
        <v>204</v>
      </c>
      <c r="D219" s="495">
        <v>5.03</v>
      </c>
      <c r="E219" s="495"/>
      <c r="F219" s="495"/>
      <c r="G219" s="127"/>
      <c r="H219" s="49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88"/>
      <c r="P219" s="488"/>
      <c r="Q219" s="488"/>
      <c r="R219" s="488"/>
      <c r="S219" s="488"/>
      <c r="T219" s="488"/>
      <c r="U219" s="48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85" t="s">
        <v>382</v>
      </c>
      <c r="C220" s="177" t="s">
        <v>383</v>
      </c>
      <c r="D220" s="495">
        <v>5.03</v>
      </c>
      <c r="E220" s="495"/>
      <c r="F220" s="495"/>
      <c r="G220" s="127"/>
      <c r="H220" s="49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88"/>
      <c r="P220" s="488"/>
      <c r="Q220" s="488"/>
      <c r="R220" s="488"/>
      <c r="S220" s="488"/>
      <c r="T220" s="488"/>
      <c r="U220" s="48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85" t="s">
        <v>382</v>
      </c>
      <c r="C221" s="177" t="s">
        <v>384</v>
      </c>
      <c r="D221" s="495">
        <v>5.03</v>
      </c>
      <c r="E221" s="495"/>
      <c r="F221" s="495"/>
      <c r="G221" s="127"/>
      <c r="H221" s="49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88"/>
      <c r="P221" s="488"/>
      <c r="Q221" s="488"/>
      <c r="R221" s="488"/>
      <c r="S221" s="488"/>
      <c r="T221" s="488"/>
      <c r="U221" s="48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85" t="s">
        <v>382</v>
      </c>
      <c r="C222" s="177" t="s">
        <v>389</v>
      </c>
      <c r="D222" s="495">
        <v>5.03</v>
      </c>
      <c r="E222" s="495"/>
      <c r="F222" s="495"/>
      <c r="G222" s="127"/>
      <c r="H222" s="49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88"/>
      <c r="P222" s="488"/>
      <c r="Q222" s="488"/>
      <c r="R222" s="488"/>
      <c r="S222" s="488"/>
      <c r="T222" s="488"/>
      <c r="U222" s="48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85" t="s">
        <v>382</v>
      </c>
      <c r="C223" s="177" t="s">
        <v>391</v>
      </c>
      <c r="D223" s="495">
        <v>5.03</v>
      </c>
      <c r="E223" s="495"/>
      <c r="F223" s="495"/>
      <c r="G223" s="127"/>
      <c r="H223" s="49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88"/>
      <c r="P223" s="488"/>
      <c r="Q223" s="488"/>
      <c r="R223" s="488"/>
      <c r="S223" s="488"/>
      <c r="T223" s="488"/>
      <c r="U223" s="48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85" t="s">
        <v>418</v>
      </c>
      <c r="C224" s="177" t="s">
        <v>364</v>
      </c>
      <c r="D224" s="495">
        <v>5.03</v>
      </c>
      <c r="E224" s="495"/>
      <c r="F224" s="495"/>
      <c r="G224" s="127"/>
      <c r="H224" s="49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88"/>
      <c r="P224" s="488"/>
      <c r="Q224" s="488"/>
      <c r="R224" s="488"/>
      <c r="S224" s="488"/>
      <c r="T224" s="488"/>
      <c r="U224" s="48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85" t="s">
        <v>418</v>
      </c>
      <c r="C225" s="177" t="s">
        <v>365</v>
      </c>
      <c r="D225" s="495">
        <v>5.03</v>
      </c>
      <c r="E225" s="495"/>
      <c r="F225" s="495"/>
      <c r="G225" s="127"/>
      <c r="H225" s="49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88"/>
      <c r="P225" s="488"/>
      <c r="Q225" s="488"/>
      <c r="R225" s="488"/>
      <c r="S225" s="488"/>
      <c r="T225" s="488"/>
      <c r="U225" s="48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85" t="s">
        <v>418</v>
      </c>
      <c r="C226" s="177" t="s">
        <v>366</v>
      </c>
      <c r="D226" s="495">
        <v>5.03</v>
      </c>
      <c r="E226" s="495"/>
      <c r="F226" s="495"/>
      <c r="G226" s="127"/>
      <c r="H226" s="49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88"/>
      <c r="P226" s="488"/>
      <c r="Q226" s="488"/>
      <c r="R226" s="488"/>
      <c r="S226" s="488"/>
      <c r="T226" s="488"/>
      <c r="U226" s="48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85" t="s">
        <v>418</v>
      </c>
      <c r="C227" s="177" t="s">
        <v>367</v>
      </c>
      <c r="D227" s="495">
        <v>5.03</v>
      </c>
      <c r="E227" s="495"/>
      <c r="F227" s="495"/>
      <c r="G227" s="127"/>
      <c r="H227" s="49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88"/>
      <c r="P227" s="488"/>
      <c r="Q227" s="488"/>
      <c r="R227" s="488"/>
      <c r="S227" s="488"/>
      <c r="T227" s="488"/>
      <c r="U227" s="48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95">
        <v>5.03</v>
      </c>
      <c r="E228" s="495"/>
      <c r="F228" s="495"/>
      <c r="G228" s="146"/>
      <c r="H228" s="49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84"/>
      <c r="P228" s="484"/>
      <c r="Q228" s="484"/>
      <c r="R228" s="484"/>
      <c r="S228" s="484"/>
      <c r="T228" s="484"/>
      <c r="U228" s="48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95">
        <v>5.03</v>
      </c>
      <c r="E229" s="495"/>
      <c r="F229" s="495"/>
      <c r="G229" s="146"/>
      <c r="H229" s="49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84"/>
      <c r="P229" s="484"/>
      <c r="Q229" s="484"/>
      <c r="R229" s="484"/>
      <c r="S229" s="484"/>
      <c r="T229" s="484"/>
      <c r="U229" s="48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95">
        <v>5.03</v>
      </c>
      <c r="E230" s="495"/>
      <c r="F230" s="495"/>
      <c r="G230" s="146"/>
      <c r="H230" s="49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84"/>
      <c r="P230" s="484"/>
      <c r="Q230" s="484"/>
      <c r="R230" s="484"/>
      <c r="S230" s="484"/>
      <c r="T230" s="484"/>
      <c r="U230" s="48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95">
        <v>5.03</v>
      </c>
      <c r="E231" s="495"/>
      <c r="F231" s="495"/>
      <c r="G231" s="127"/>
      <c r="H231" s="49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84"/>
      <c r="P231" s="484"/>
      <c r="Q231" s="484"/>
      <c r="R231" s="484"/>
      <c r="S231" s="484"/>
      <c r="T231" s="484"/>
      <c r="U231" s="48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95">
        <v>5.03</v>
      </c>
      <c r="E232" s="495"/>
      <c r="F232" s="495"/>
      <c r="G232" s="127"/>
      <c r="H232" s="49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84"/>
      <c r="P232" s="484"/>
      <c r="Q232" s="484"/>
      <c r="R232" s="484"/>
      <c r="S232" s="484"/>
      <c r="T232" s="484"/>
      <c r="U232" s="48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95">
        <v>5.03</v>
      </c>
      <c r="E233" s="495"/>
      <c r="F233" s="495"/>
      <c r="G233" s="127"/>
      <c r="H233" s="49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84"/>
      <c r="P233" s="484"/>
      <c r="Q233" s="484"/>
      <c r="R233" s="484"/>
      <c r="S233" s="484"/>
      <c r="T233" s="484"/>
      <c r="U233" s="48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95">
        <v>5.03</v>
      </c>
      <c r="E234" s="495"/>
      <c r="F234" s="495"/>
      <c r="G234" s="127"/>
      <c r="H234" s="49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84"/>
      <c r="P234" s="484"/>
      <c r="Q234" s="484"/>
      <c r="R234" s="484"/>
      <c r="S234" s="484"/>
      <c r="T234" s="484"/>
      <c r="U234" s="48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95">
        <v>5.03</v>
      </c>
      <c r="E235" s="495"/>
      <c r="F235" s="495"/>
      <c r="G235" s="127"/>
      <c r="H235" s="49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84"/>
      <c r="P235" s="484"/>
      <c r="Q235" s="484"/>
      <c r="R235" s="484"/>
      <c r="S235" s="484"/>
      <c r="T235" s="484"/>
      <c r="U235" s="48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95">
        <v>5.03</v>
      </c>
      <c r="E236" s="495"/>
      <c r="F236" s="495"/>
      <c r="G236" s="127"/>
      <c r="H236" s="49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84"/>
      <c r="P236" s="484"/>
      <c r="Q236" s="484"/>
      <c r="R236" s="484"/>
      <c r="S236" s="484"/>
      <c r="T236" s="484"/>
      <c r="U236" s="48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95">
        <v>5.03</v>
      </c>
      <c r="E237" s="495"/>
      <c r="F237" s="495"/>
      <c r="G237" s="127"/>
      <c r="H237" s="49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84"/>
      <c r="P237" s="484"/>
      <c r="Q237" s="484"/>
      <c r="R237" s="484"/>
      <c r="S237" s="484"/>
      <c r="T237" s="484"/>
      <c r="U237" s="48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95">
        <v>5.03</v>
      </c>
      <c r="E238" s="495"/>
      <c r="F238" s="495"/>
      <c r="G238" s="127"/>
      <c r="H238" s="49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84"/>
      <c r="P238" s="484"/>
      <c r="Q238" s="484"/>
      <c r="R238" s="484"/>
      <c r="S238" s="484"/>
      <c r="T238" s="484"/>
      <c r="U238" s="48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95">
        <v>5</v>
      </c>
      <c r="E239" s="495"/>
      <c r="F239" s="495"/>
      <c r="G239" s="127"/>
      <c r="H239" s="49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84"/>
      <c r="P239" s="484"/>
      <c r="Q239" s="484"/>
      <c r="R239" s="484"/>
      <c r="S239" s="484"/>
      <c r="T239" s="484"/>
      <c r="U239" s="48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95">
        <v>5.03</v>
      </c>
      <c r="E240" s="495"/>
      <c r="F240" s="495"/>
      <c r="G240" s="127"/>
      <c r="H240" s="49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84"/>
      <c r="P240" s="484"/>
      <c r="Q240" s="484"/>
      <c r="R240" s="484"/>
      <c r="S240" s="484"/>
      <c r="T240" s="484"/>
      <c r="U240" s="48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95">
        <v>5.03</v>
      </c>
      <c r="E241" s="495"/>
      <c r="F241" s="495"/>
      <c r="G241" s="127"/>
      <c r="H241" s="49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84"/>
      <c r="P241" s="484"/>
      <c r="Q241" s="484"/>
      <c r="R241" s="484"/>
      <c r="S241" s="484"/>
      <c r="T241" s="484"/>
      <c r="U241" s="48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95"/>
      <c r="E242" s="495"/>
      <c r="F242" s="495"/>
      <c r="G242" s="127"/>
      <c r="H242" s="49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84"/>
      <c r="P242" s="484"/>
      <c r="Q242" s="484"/>
      <c r="R242" s="484"/>
      <c r="S242" s="484"/>
      <c r="T242" s="484"/>
      <c r="U242" s="48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95">
        <v>5.0599999999999996</v>
      </c>
      <c r="E243" s="495"/>
      <c r="F243" s="495"/>
      <c r="G243" s="127"/>
      <c r="H243" s="49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84"/>
      <c r="P243" s="484"/>
      <c r="Q243" s="484"/>
      <c r="R243" s="484"/>
      <c r="S243" s="484"/>
      <c r="T243" s="484"/>
      <c r="U243" s="48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95">
        <v>5.0599999999999996</v>
      </c>
      <c r="E244" s="495"/>
      <c r="F244" s="495"/>
      <c r="G244" s="127"/>
      <c r="H244" s="49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84"/>
      <c r="P244" s="484"/>
      <c r="Q244" s="484"/>
      <c r="R244" s="484"/>
      <c r="S244" s="484"/>
      <c r="T244" s="484"/>
      <c r="U244" s="48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95">
        <v>5.0599999999999996</v>
      </c>
      <c r="E245" s="495"/>
      <c r="F245" s="495"/>
      <c r="G245" s="127"/>
      <c r="H245" s="49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84"/>
      <c r="P245" s="484"/>
      <c r="Q245" s="484"/>
      <c r="R245" s="484"/>
      <c r="S245" s="484"/>
      <c r="T245" s="484"/>
      <c r="U245" s="48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95">
        <v>5.0599999999999996</v>
      </c>
      <c r="E246" s="495"/>
      <c r="F246" s="495"/>
      <c r="G246" s="127"/>
      <c r="H246" s="49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84"/>
      <c r="P246" s="484"/>
      <c r="Q246" s="484"/>
      <c r="R246" s="484"/>
      <c r="S246" s="484"/>
      <c r="T246" s="484"/>
      <c r="U246" s="48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95"/>
      <c r="E247" s="495"/>
      <c r="F247" s="495"/>
      <c r="G247" s="127"/>
      <c r="H247" s="49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84"/>
      <c r="P247" s="484"/>
      <c r="Q247" s="484"/>
      <c r="R247" s="484"/>
      <c r="S247" s="484"/>
      <c r="T247" s="484"/>
      <c r="U247" s="48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95"/>
      <c r="E248" s="495"/>
      <c r="F248" s="495"/>
      <c r="G248" s="127"/>
      <c r="H248" s="49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84"/>
      <c r="P248" s="484"/>
      <c r="Q248" s="484"/>
      <c r="R248" s="484"/>
      <c r="S248" s="484"/>
      <c r="T248" s="484"/>
      <c r="U248" s="48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95"/>
      <c r="E249" s="495"/>
      <c r="F249" s="495"/>
      <c r="G249" s="127"/>
      <c r="H249" s="49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84"/>
      <c r="P249" s="484"/>
      <c r="Q249" s="484"/>
      <c r="R249" s="484"/>
      <c r="S249" s="484"/>
      <c r="T249" s="484"/>
      <c r="U249" s="48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95"/>
      <c r="E250" s="495"/>
      <c r="F250" s="495"/>
      <c r="G250" s="127"/>
      <c r="H250" s="49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84"/>
      <c r="P250" s="484"/>
      <c r="Q250" s="484"/>
      <c r="R250" s="484"/>
      <c r="S250" s="484"/>
      <c r="T250" s="484"/>
      <c r="U250" s="48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95"/>
      <c r="E251" s="495"/>
      <c r="F251" s="495"/>
      <c r="G251" s="127"/>
      <c r="H251" s="49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84"/>
      <c r="P251" s="484"/>
      <c r="Q251" s="484"/>
      <c r="R251" s="484"/>
      <c r="S251" s="484"/>
      <c r="T251" s="484"/>
      <c r="U251" s="48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95"/>
      <c r="E252" s="495"/>
      <c r="F252" s="495"/>
      <c r="G252" s="127"/>
      <c r="H252" s="49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84"/>
      <c r="P252" s="484"/>
      <c r="Q252" s="484"/>
      <c r="R252" s="484"/>
      <c r="S252" s="484"/>
      <c r="T252" s="484"/>
      <c r="U252" s="48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95"/>
      <c r="E253" s="495"/>
      <c r="F253" s="495"/>
      <c r="G253" s="127"/>
      <c r="H253" s="49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84"/>
      <c r="P253" s="484"/>
      <c r="Q253" s="484"/>
      <c r="R253" s="484"/>
      <c r="S253" s="484"/>
      <c r="T253" s="484"/>
      <c r="U253" s="48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95"/>
      <c r="E254" s="495"/>
      <c r="F254" s="495"/>
      <c r="G254" s="127"/>
      <c r="H254" s="49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84"/>
      <c r="P254" s="484"/>
      <c r="Q254" s="484"/>
      <c r="R254" s="484"/>
      <c r="S254" s="484"/>
      <c r="T254" s="484"/>
      <c r="U254" s="48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95"/>
      <c r="E255" s="495"/>
      <c r="F255" s="495"/>
      <c r="G255" s="127"/>
      <c r="H255" s="49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84"/>
      <c r="P255" s="484"/>
      <c r="Q255" s="484"/>
      <c r="R255" s="484"/>
      <c r="S255" s="484"/>
      <c r="T255" s="484"/>
      <c r="U255" s="48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95"/>
      <c r="E256" s="495"/>
      <c r="F256" s="495"/>
      <c r="G256" s="127"/>
      <c r="H256" s="49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84"/>
      <c r="P256" s="484"/>
      <c r="Q256" s="484"/>
      <c r="R256" s="484"/>
      <c r="S256" s="484"/>
      <c r="T256" s="484"/>
      <c r="U256" s="484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9" t="s">
        <v>216</v>
      </c>
      <c r="B257" s="619"/>
      <c r="C257" s="491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85" t="s">
        <v>217</v>
      </c>
      <c r="C258" s="125" t="s">
        <v>179</v>
      </c>
      <c r="D258" s="495">
        <v>5.03</v>
      </c>
      <c r="E258" s="495"/>
      <c r="F258" s="495"/>
      <c r="G258" s="127"/>
      <c r="H258" s="49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84"/>
      <c r="P258" s="484"/>
      <c r="Q258" s="484"/>
      <c r="R258" s="484"/>
      <c r="S258" s="484"/>
      <c r="T258" s="484"/>
      <c r="U258" s="48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85" t="s">
        <v>217</v>
      </c>
      <c r="C259" s="125" t="s">
        <v>186</v>
      </c>
      <c r="D259" s="495">
        <v>5.03</v>
      </c>
      <c r="E259" s="495"/>
      <c r="F259" s="495"/>
      <c r="G259" s="127"/>
      <c r="H259" s="49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84"/>
      <c r="P259" s="484"/>
      <c r="Q259" s="484"/>
      <c r="R259" s="484"/>
      <c r="S259" s="484"/>
      <c r="T259" s="484"/>
      <c r="U259" s="48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85" t="s">
        <v>217</v>
      </c>
      <c r="C260" s="125" t="s">
        <v>204</v>
      </c>
      <c r="D260" s="495">
        <v>5.03</v>
      </c>
      <c r="E260" s="495"/>
      <c r="F260" s="495"/>
      <c r="G260" s="127"/>
      <c r="H260" s="49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84"/>
      <c r="P260" s="484"/>
      <c r="Q260" s="484"/>
      <c r="R260" s="484"/>
      <c r="S260" s="484"/>
      <c r="T260" s="484"/>
      <c r="U260" s="48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95">
        <v>5.03</v>
      </c>
      <c r="E261" s="495"/>
      <c r="F261" s="495"/>
      <c r="G261" s="127"/>
      <c r="H261" s="49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84"/>
      <c r="P261" s="484"/>
      <c r="Q261" s="484"/>
      <c r="R261" s="484"/>
      <c r="S261" s="484"/>
      <c r="T261" s="484"/>
      <c r="U261" s="48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95">
        <v>5.03</v>
      </c>
      <c r="E262" s="495"/>
      <c r="F262" s="495"/>
      <c r="G262" s="127"/>
      <c r="H262" s="49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84"/>
      <c r="P262" s="484"/>
      <c r="Q262" s="484"/>
      <c r="R262" s="484"/>
      <c r="S262" s="484"/>
      <c r="T262" s="484"/>
      <c r="U262" s="48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95">
        <v>5.03</v>
      </c>
      <c r="E263" s="495"/>
      <c r="F263" s="495"/>
      <c r="G263" s="127"/>
      <c r="H263" s="49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84"/>
      <c r="P263" s="484"/>
      <c r="Q263" s="484"/>
      <c r="R263" s="484"/>
      <c r="S263" s="484"/>
      <c r="T263" s="484"/>
      <c r="U263" s="48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95">
        <v>5.03</v>
      </c>
      <c r="E264" s="495"/>
      <c r="F264" s="495"/>
      <c r="G264" s="127"/>
      <c r="H264" s="49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84"/>
      <c r="P264" s="484"/>
      <c r="Q264" s="484"/>
      <c r="R264" s="484"/>
      <c r="S264" s="484"/>
      <c r="T264" s="484"/>
      <c r="U264" s="48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95">
        <v>5.03</v>
      </c>
      <c r="E265" s="495"/>
      <c r="F265" s="495"/>
      <c r="G265" s="127"/>
      <c r="H265" s="49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84"/>
      <c r="P265" s="484"/>
      <c r="Q265" s="484"/>
      <c r="R265" s="484"/>
      <c r="S265" s="484"/>
      <c r="T265" s="484"/>
      <c r="U265" s="48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95">
        <v>5.03</v>
      </c>
      <c r="E266" s="495"/>
      <c r="F266" s="495"/>
      <c r="G266" s="146"/>
      <c r="H266" s="49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84"/>
      <c r="P266" s="484"/>
      <c r="Q266" s="484"/>
      <c r="R266" s="484"/>
      <c r="S266" s="484"/>
      <c r="T266" s="484"/>
      <c r="U266" s="48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95">
        <v>5.03</v>
      </c>
      <c r="E267" s="495"/>
      <c r="F267" s="495"/>
      <c r="G267" s="127"/>
      <c r="H267" s="49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84"/>
      <c r="P267" s="484"/>
      <c r="Q267" s="484"/>
      <c r="R267" s="484"/>
      <c r="S267" s="484"/>
      <c r="T267" s="484"/>
      <c r="U267" s="48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95">
        <v>5.03</v>
      </c>
      <c r="E268" s="495"/>
      <c r="F268" s="495"/>
      <c r="G268" s="127"/>
      <c r="H268" s="49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84"/>
      <c r="P268" s="484"/>
      <c r="Q268" s="484"/>
      <c r="R268" s="484"/>
      <c r="S268" s="484"/>
      <c r="T268" s="484"/>
      <c r="U268" s="48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95">
        <v>5.03</v>
      </c>
      <c r="E269" s="495"/>
      <c r="F269" s="495"/>
      <c r="G269" s="127"/>
      <c r="H269" s="49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84"/>
      <c r="P269" s="484"/>
      <c r="Q269" s="484"/>
      <c r="R269" s="484"/>
      <c r="S269" s="484"/>
      <c r="T269" s="484"/>
      <c r="U269" s="48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95">
        <v>5.03</v>
      </c>
      <c r="E270" s="495"/>
      <c r="F270" s="495"/>
      <c r="G270" s="127"/>
      <c r="H270" s="49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84"/>
      <c r="P270" s="484"/>
      <c r="Q270" s="484"/>
      <c r="R270" s="484"/>
      <c r="S270" s="484"/>
      <c r="T270" s="484"/>
      <c r="U270" s="48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95">
        <v>5.03</v>
      </c>
      <c r="E271" s="495"/>
      <c r="F271" s="495"/>
      <c r="G271" s="127"/>
      <c r="H271" s="49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84"/>
      <c r="P271" s="484"/>
      <c r="Q271" s="484"/>
      <c r="R271" s="484"/>
      <c r="S271" s="484"/>
      <c r="T271" s="484"/>
      <c r="U271" s="48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95">
        <v>5.03</v>
      </c>
      <c r="E272" s="495"/>
      <c r="F272" s="495"/>
      <c r="G272" s="127"/>
      <c r="H272" s="49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84"/>
      <c r="P272" s="484"/>
      <c r="Q272" s="484"/>
      <c r="R272" s="484"/>
      <c r="S272" s="484"/>
      <c r="T272" s="484"/>
      <c r="U272" s="48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95">
        <v>5.03</v>
      </c>
      <c r="E273" s="495"/>
      <c r="F273" s="495"/>
      <c r="G273" s="127"/>
      <c r="H273" s="49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84"/>
      <c r="P273" s="484"/>
      <c r="Q273" s="484"/>
      <c r="R273" s="484"/>
      <c r="S273" s="484"/>
      <c r="T273" s="484"/>
      <c r="U273" s="48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85" t="s">
        <v>222</v>
      </c>
      <c r="C274" s="125" t="s">
        <v>181</v>
      </c>
      <c r="D274" s="495">
        <v>9.36</v>
      </c>
      <c r="E274" s="495"/>
      <c r="F274" s="495"/>
      <c r="G274" s="127"/>
      <c r="H274" s="49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84"/>
      <c r="P274" s="484"/>
      <c r="Q274" s="484"/>
      <c r="R274" s="484"/>
      <c r="S274" s="484"/>
      <c r="T274" s="484"/>
      <c r="U274" s="48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85" t="s">
        <v>222</v>
      </c>
      <c r="C275" s="125" t="s">
        <v>179</v>
      </c>
      <c r="D275" s="495">
        <v>9.36</v>
      </c>
      <c r="E275" s="495"/>
      <c r="F275" s="495"/>
      <c r="G275" s="127"/>
      <c r="H275" s="49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84"/>
      <c r="P275" s="484"/>
      <c r="Q275" s="484"/>
      <c r="R275" s="484"/>
      <c r="S275" s="484"/>
      <c r="T275" s="484"/>
      <c r="U275" s="48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85" t="s">
        <v>222</v>
      </c>
      <c r="C276" s="125" t="s">
        <v>221</v>
      </c>
      <c r="D276" s="495">
        <v>9.36</v>
      </c>
      <c r="E276" s="495"/>
      <c r="F276" s="495"/>
      <c r="G276" s="127"/>
      <c r="H276" s="49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84"/>
      <c r="P276" s="484"/>
      <c r="Q276" s="484"/>
      <c r="R276" s="484"/>
      <c r="S276" s="484"/>
      <c r="T276" s="484"/>
      <c r="U276" s="48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85" t="s">
        <v>222</v>
      </c>
      <c r="C277" s="125" t="s">
        <v>186</v>
      </c>
      <c r="D277" s="495">
        <v>9.36</v>
      </c>
      <c r="E277" s="495"/>
      <c r="F277" s="495"/>
      <c r="G277" s="127"/>
      <c r="H277" s="49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84"/>
      <c r="P277" s="484"/>
      <c r="Q277" s="484"/>
      <c r="R277" s="484"/>
      <c r="S277" s="484"/>
      <c r="T277" s="484"/>
      <c r="U277" s="48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85" t="s">
        <v>393</v>
      </c>
      <c r="C278" s="177" t="s">
        <v>395</v>
      </c>
      <c r="D278" s="495">
        <v>5</v>
      </c>
      <c r="E278" s="495"/>
      <c r="F278" s="495"/>
      <c r="G278" s="127"/>
      <c r="H278" s="49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84"/>
      <c r="P278" s="484"/>
      <c r="Q278" s="484"/>
      <c r="R278" s="484"/>
      <c r="S278" s="484"/>
      <c r="T278" s="484"/>
      <c r="U278" s="48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85" t="s">
        <v>393</v>
      </c>
      <c r="C279" s="177" t="s">
        <v>402</v>
      </c>
      <c r="D279" s="495">
        <v>5</v>
      </c>
      <c r="E279" s="495"/>
      <c r="F279" s="495"/>
      <c r="G279" s="127"/>
      <c r="H279" s="49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84"/>
      <c r="P279" s="484"/>
      <c r="Q279" s="484"/>
      <c r="R279" s="484"/>
      <c r="S279" s="484"/>
      <c r="T279" s="484"/>
      <c r="U279" s="48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85" t="s">
        <v>404</v>
      </c>
      <c r="C280" s="177" t="s">
        <v>405</v>
      </c>
      <c r="D280" s="495">
        <v>5</v>
      </c>
      <c r="E280" s="495"/>
      <c r="F280" s="495"/>
      <c r="G280" s="127"/>
      <c r="H280" s="49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84"/>
      <c r="P280" s="484"/>
      <c r="Q280" s="484"/>
      <c r="R280" s="484"/>
      <c r="S280" s="484"/>
      <c r="T280" s="484"/>
      <c r="U280" s="48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85" t="s">
        <v>342</v>
      </c>
      <c r="C281" s="177" t="s">
        <v>372</v>
      </c>
      <c r="D281" s="495">
        <v>5</v>
      </c>
      <c r="E281" s="495"/>
      <c r="F281" s="495"/>
      <c r="G281" s="127"/>
      <c r="H281" s="49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84"/>
      <c r="P281" s="484"/>
      <c r="Q281" s="484"/>
      <c r="R281" s="484"/>
      <c r="S281" s="484"/>
      <c r="T281" s="484"/>
      <c r="U281" s="48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85" t="s">
        <v>343</v>
      </c>
      <c r="C282" s="125" t="s">
        <v>345</v>
      </c>
      <c r="D282" s="495">
        <v>5</v>
      </c>
      <c r="E282" s="495"/>
      <c r="F282" s="495"/>
      <c r="G282" s="127"/>
      <c r="H282" s="49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84"/>
      <c r="P282" s="484"/>
      <c r="Q282" s="484"/>
      <c r="R282" s="484"/>
      <c r="S282" s="484"/>
      <c r="T282" s="484"/>
      <c r="U282" s="48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85" t="s">
        <v>343</v>
      </c>
      <c r="C283" s="125" t="s">
        <v>347</v>
      </c>
      <c r="D283" s="495">
        <v>5</v>
      </c>
      <c r="E283" s="495"/>
      <c r="F283" s="495"/>
      <c r="G283" s="127"/>
      <c r="H283" s="49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84"/>
      <c r="P283" s="484"/>
      <c r="Q283" s="484"/>
      <c r="R283" s="484"/>
      <c r="S283" s="484"/>
      <c r="T283" s="484"/>
      <c r="U283" s="48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95">
        <v>5.0599999999999996</v>
      </c>
      <c r="E284" s="495"/>
      <c r="F284" s="495"/>
      <c r="G284" s="127"/>
      <c r="H284" s="49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84"/>
      <c r="P284" s="484"/>
      <c r="Q284" s="484"/>
      <c r="R284" s="484"/>
      <c r="S284" s="484"/>
      <c r="T284" s="484"/>
      <c r="U284" s="48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95">
        <v>5.0599999999999996</v>
      </c>
      <c r="E285" s="495"/>
      <c r="F285" s="495"/>
      <c r="G285" s="127"/>
      <c r="H285" s="49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84"/>
      <c r="P285" s="484"/>
      <c r="Q285" s="484"/>
      <c r="R285" s="484"/>
      <c r="S285" s="484"/>
      <c r="T285" s="484"/>
      <c r="U285" s="48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95">
        <v>5.03</v>
      </c>
      <c r="E286" s="495"/>
      <c r="F286" s="495"/>
      <c r="G286" s="127"/>
      <c r="H286" s="49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84"/>
      <c r="P286" s="484"/>
      <c r="Q286" s="484"/>
      <c r="R286" s="484"/>
      <c r="S286" s="484"/>
      <c r="T286" s="484"/>
      <c r="U286" s="48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95">
        <v>5.03</v>
      </c>
      <c r="E287" s="495"/>
      <c r="F287" s="495"/>
      <c r="G287" s="127"/>
      <c r="H287" s="49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84"/>
      <c r="P287" s="484"/>
      <c r="Q287" s="484"/>
      <c r="R287" s="484"/>
      <c r="S287" s="484"/>
      <c r="T287" s="484"/>
      <c r="U287" s="48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95">
        <v>5.03</v>
      </c>
      <c r="E288" s="495"/>
      <c r="F288" s="495"/>
      <c r="G288" s="127"/>
      <c r="H288" s="49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84"/>
      <c r="P288" s="484"/>
      <c r="Q288" s="484"/>
      <c r="R288" s="484"/>
      <c r="S288" s="484"/>
      <c r="T288" s="484"/>
      <c r="U288" s="48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95">
        <v>5.07</v>
      </c>
      <c r="E289" s="495"/>
      <c r="F289" s="495"/>
      <c r="G289" s="127"/>
      <c r="H289" s="49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84"/>
      <c r="P289" s="484"/>
      <c r="Q289" s="484"/>
      <c r="R289" s="484"/>
      <c r="S289" s="484"/>
      <c r="T289" s="484"/>
      <c r="U289" s="48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95">
        <v>5.07</v>
      </c>
      <c r="E290" s="495"/>
      <c r="F290" s="495"/>
      <c r="G290" s="127"/>
      <c r="H290" s="49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84"/>
      <c r="P290" s="484"/>
      <c r="Q290" s="484"/>
      <c r="R290" s="484"/>
      <c r="S290" s="484"/>
      <c r="T290" s="484"/>
      <c r="U290" s="48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95">
        <v>5.0599999999999996</v>
      </c>
      <c r="E291" s="495"/>
      <c r="F291" s="494"/>
      <c r="G291" s="127"/>
      <c r="H291" s="493">
        <f>D291*G291</f>
        <v>0</v>
      </c>
      <c r="I291" s="128"/>
      <c r="J291" s="129" t="str">
        <f t="array" ref="J291">IF(ISERROR(G291/I291),"",G291/I291)</f>
        <v/>
      </c>
      <c r="K291" s="49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84"/>
      <c r="P291" s="484"/>
      <c r="Q291" s="484"/>
      <c r="R291" s="484"/>
      <c r="S291" s="484"/>
      <c r="T291" s="484"/>
      <c r="U291" s="48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11" t="s">
        <v>224</v>
      </c>
      <c r="B292" s="612"/>
      <c r="C292" s="49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95">
        <v>5.03</v>
      </c>
      <c r="E293" s="495"/>
      <c r="F293" s="495"/>
      <c r="G293" s="146"/>
      <c r="H293" s="49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84"/>
      <c r="P293" s="484"/>
      <c r="Q293" s="484"/>
      <c r="R293" s="484"/>
      <c r="S293" s="484"/>
      <c r="T293" s="484"/>
      <c r="U293" s="48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95">
        <v>5.03</v>
      </c>
      <c r="E294" s="495"/>
      <c r="F294" s="495"/>
      <c r="G294" s="127"/>
      <c r="H294" s="49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84"/>
      <c r="P294" s="484"/>
      <c r="Q294" s="484"/>
      <c r="R294" s="484"/>
      <c r="S294" s="484"/>
      <c r="T294" s="484"/>
      <c r="U294" s="48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95">
        <v>5.04</v>
      </c>
      <c r="E295" s="495"/>
      <c r="F295" s="495"/>
      <c r="G295" s="127"/>
      <c r="H295" s="49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84"/>
      <c r="P295" s="484"/>
      <c r="Q295" s="484"/>
      <c r="R295" s="484"/>
      <c r="S295" s="484"/>
      <c r="T295" s="484"/>
      <c r="U295" s="48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95">
        <v>5.03</v>
      </c>
      <c r="E296" s="495"/>
      <c r="F296" s="495"/>
      <c r="G296" s="127"/>
      <c r="H296" s="49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84"/>
      <c r="P296" s="484"/>
      <c r="Q296" s="484"/>
      <c r="R296" s="484"/>
      <c r="S296" s="484"/>
      <c r="T296" s="484"/>
      <c r="U296" s="48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89" t="s">
        <v>203</v>
      </c>
      <c r="D297" s="495">
        <v>5.03</v>
      </c>
      <c r="E297" s="495"/>
      <c r="F297" s="495"/>
      <c r="G297" s="146"/>
      <c r="H297" s="49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84"/>
      <c r="P297" s="484"/>
      <c r="Q297" s="484"/>
      <c r="R297" s="484"/>
      <c r="S297" s="484"/>
      <c r="T297" s="484"/>
      <c r="U297" s="48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95">
        <v>5.03</v>
      </c>
      <c r="E298" s="495"/>
      <c r="F298" s="495"/>
      <c r="G298" s="127"/>
      <c r="H298" s="49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84"/>
      <c r="P298" s="484"/>
      <c r="Q298" s="484"/>
      <c r="R298" s="484"/>
      <c r="S298" s="484"/>
      <c r="T298" s="484"/>
      <c r="U298" s="48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95">
        <v>5.03</v>
      </c>
      <c r="E299" s="495"/>
      <c r="F299" s="495"/>
      <c r="G299" s="127"/>
      <c r="H299" s="49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84"/>
      <c r="P299" s="484"/>
      <c r="Q299" s="484"/>
      <c r="R299" s="484"/>
      <c r="S299" s="484"/>
      <c r="T299" s="484"/>
      <c r="U299" s="48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89" t="s">
        <v>228</v>
      </c>
      <c r="D300" s="495">
        <v>5.03</v>
      </c>
      <c r="E300" s="495"/>
      <c r="F300" s="495"/>
      <c r="G300" s="127"/>
      <c r="H300" s="49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84"/>
      <c r="P300" s="484"/>
      <c r="Q300" s="484"/>
      <c r="R300" s="484"/>
      <c r="S300" s="484"/>
      <c r="T300" s="484"/>
      <c r="U300" s="48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89" t="s">
        <v>212</v>
      </c>
      <c r="D301" s="495">
        <v>5.03</v>
      </c>
      <c r="E301" s="495"/>
      <c r="F301" s="495"/>
      <c r="G301" s="127"/>
      <c r="H301" s="49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84"/>
      <c r="P301" s="484"/>
      <c r="Q301" s="484"/>
      <c r="R301" s="484"/>
      <c r="S301" s="484"/>
      <c r="T301" s="484"/>
      <c r="U301" s="48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89" t="s">
        <v>203</v>
      </c>
      <c r="D302" s="495">
        <v>5.03</v>
      </c>
      <c r="E302" s="495"/>
      <c r="F302" s="495"/>
      <c r="G302" s="127"/>
      <c r="H302" s="49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84"/>
      <c r="P302" s="484"/>
      <c r="Q302" s="484"/>
      <c r="R302" s="484"/>
      <c r="S302" s="484"/>
      <c r="T302" s="484"/>
      <c r="U302" s="48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89" t="s">
        <v>186</v>
      </c>
      <c r="D303" s="495">
        <v>5.03</v>
      </c>
      <c r="E303" s="495"/>
      <c r="F303" s="495"/>
      <c r="G303" s="127"/>
      <c r="H303" s="49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84"/>
      <c r="P303" s="484"/>
      <c r="Q303" s="484"/>
      <c r="R303" s="484"/>
      <c r="S303" s="484"/>
      <c r="T303" s="484"/>
      <c r="U303" s="48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89" t="s">
        <v>228</v>
      </c>
      <c r="D304" s="495">
        <v>5.03</v>
      </c>
      <c r="E304" s="495"/>
      <c r="F304" s="495"/>
      <c r="G304" s="127"/>
      <c r="H304" s="49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84"/>
      <c r="P304" s="484"/>
      <c r="Q304" s="484"/>
      <c r="R304" s="484"/>
      <c r="S304" s="484"/>
      <c r="T304" s="484"/>
      <c r="U304" s="48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89" t="s">
        <v>199</v>
      </c>
      <c r="D305" s="495">
        <v>5.03</v>
      </c>
      <c r="E305" s="495"/>
      <c r="F305" s="495"/>
      <c r="G305" s="127"/>
      <c r="H305" s="49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84"/>
      <c r="P305" s="484"/>
      <c r="Q305" s="484"/>
      <c r="R305" s="484"/>
      <c r="S305" s="484"/>
      <c r="T305" s="484"/>
      <c r="U305" s="48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95">
        <v>5.0599999999999996</v>
      </c>
      <c r="E306" s="495"/>
      <c r="F306" s="495"/>
      <c r="G306" s="127"/>
      <c r="H306" s="49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84"/>
      <c r="P306" s="484"/>
      <c r="Q306" s="484"/>
      <c r="R306" s="484"/>
      <c r="S306" s="484"/>
      <c r="T306" s="484"/>
      <c r="U306" s="48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95">
        <v>5.0599999999999996</v>
      </c>
      <c r="E307" s="495"/>
      <c r="F307" s="495"/>
      <c r="G307" s="127"/>
      <c r="H307" s="49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84"/>
      <c r="P307" s="484"/>
      <c r="Q307" s="484"/>
      <c r="R307" s="484"/>
      <c r="S307" s="484"/>
      <c r="T307" s="484"/>
      <c r="U307" s="48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11" t="s">
        <v>231</v>
      </c>
      <c r="B308" s="612"/>
      <c r="C308" s="49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95">
        <v>5.04</v>
      </c>
      <c r="E309" s="495"/>
      <c r="F309" s="495"/>
      <c r="G309" s="127"/>
      <c r="H309" s="49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84"/>
      <c r="P309" s="484"/>
      <c r="Q309" s="484"/>
      <c r="R309" s="484"/>
      <c r="S309" s="484"/>
      <c r="T309" s="484"/>
      <c r="U309" s="48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95">
        <v>5.04</v>
      </c>
      <c r="E310" s="495"/>
      <c r="F310" s="495"/>
      <c r="G310" s="127"/>
      <c r="H310" s="49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84"/>
      <c r="P310" s="484"/>
      <c r="Q310" s="484"/>
      <c r="R310" s="484"/>
      <c r="S310" s="484"/>
      <c r="T310" s="484"/>
      <c r="U310" s="48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95">
        <v>5.04</v>
      </c>
      <c r="E311" s="495"/>
      <c r="F311" s="495"/>
      <c r="G311" s="127"/>
      <c r="H311" s="49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84"/>
      <c r="P311" s="484"/>
      <c r="Q311" s="484"/>
      <c r="R311" s="484"/>
      <c r="S311" s="484"/>
      <c r="T311" s="484"/>
      <c r="U311" s="48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95">
        <v>5.04</v>
      </c>
      <c r="E312" s="495"/>
      <c r="F312" s="495"/>
      <c r="G312" s="127"/>
      <c r="H312" s="49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84"/>
      <c r="P312" s="484"/>
      <c r="Q312" s="484"/>
      <c r="R312" s="484"/>
      <c r="S312" s="484"/>
      <c r="T312" s="484"/>
      <c r="U312" s="48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95">
        <v>5.04</v>
      </c>
      <c r="E313" s="495"/>
      <c r="F313" s="495"/>
      <c r="G313" s="127"/>
      <c r="H313" s="49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84"/>
      <c r="P313" s="484"/>
      <c r="Q313" s="484"/>
      <c r="R313" s="484"/>
      <c r="S313" s="484"/>
      <c r="T313" s="484"/>
      <c r="U313" s="48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95">
        <v>5.03</v>
      </c>
      <c r="E314" s="495"/>
      <c r="F314" s="495"/>
      <c r="G314" s="127"/>
      <c r="H314" s="49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84"/>
      <c r="P314" s="484"/>
      <c r="Q314" s="484"/>
      <c r="R314" s="484"/>
      <c r="S314" s="484"/>
      <c r="T314" s="484"/>
      <c r="U314" s="48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95">
        <v>5.03</v>
      </c>
      <c r="E315" s="495"/>
      <c r="F315" s="495"/>
      <c r="G315" s="127"/>
      <c r="H315" s="49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84"/>
      <c r="P315" s="484"/>
      <c r="Q315" s="484"/>
      <c r="R315" s="484"/>
      <c r="S315" s="484"/>
      <c r="T315" s="484"/>
      <c r="U315" s="48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95">
        <v>5.03</v>
      </c>
      <c r="E316" s="495"/>
      <c r="F316" s="495"/>
      <c r="G316" s="127"/>
      <c r="H316" s="49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84"/>
      <c r="P316" s="484"/>
      <c r="Q316" s="484"/>
      <c r="R316" s="484"/>
      <c r="S316" s="484"/>
      <c r="T316" s="484"/>
      <c r="U316" s="48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95">
        <v>5.03</v>
      </c>
      <c r="E317" s="495"/>
      <c r="F317" s="495"/>
      <c r="G317" s="127"/>
      <c r="H317" s="493">
        <f t="shared" si="75"/>
        <v>0</v>
      </c>
      <c r="I317" s="128"/>
      <c r="J317" s="129"/>
      <c r="K317" s="130"/>
      <c r="L317" s="128"/>
      <c r="M317" s="108"/>
      <c r="N317" s="129"/>
      <c r="O317" s="484"/>
      <c r="P317" s="484"/>
      <c r="Q317" s="484"/>
      <c r="R317" s="484"/>
      <c r="S317" s="484"/>
      <c r="T317" s="484"/>
      <c r="U317" s="48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95">
        <v>5.04</v>
      </c>
      <c r="E318" s="495"/>
      <c r="F318" s="495"/>
      <c r="G318" s="127"/>
      <c r="H318" s="49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84"/>
      <c r="P318" s="484"/>
      <c r="Q318" s="484"/>
      <c r="R318" s="484"/>
      <c r="S318" s="484"/>
      <c r="T318" s="484"/>
      <c r="U318" s="48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11" t="s">
        <v>234</v>
      </c>
      <c r="B319" s="612"/>
      <c r="C319" s="49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83"/>
      <c r="D320" s="495">
        <v>3.65</v>
      </c>
      <c r="E320" s="495"/>
      <c r="F320" s="494"/>
      <c r="G320" s="127"/>
      <c r="H320" s="493">
        <f t="shared" ref="H320:H329" si="83">D320*G320</f>
        <v>0</v>
      </c>
      <c r="I320" s="128"/>
      <c r="J320" s="129" t="str">
        <f t="array" ref="J320">IF(ISERROR(G320/I320),"",G320/I320)</f>
        <v/>
      </c>
      <c r="K320" s="49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84"/>
      <c r="P320" s="484"/>
      <c r="Q320" s="484"/>
      <c r="R320" s="484"/>
      <c r="S320" s="484"/>
      <c r="T320" s="484"/>
      <c r="U320" s="48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83"/>
      <c r="D321" s="495">
        <v>6.58</v>
      </c>
      <c r="E321" s="495"/>
      <c r="F321" s="495"/>
      <c r="G321" s="127"/>
      <c r="H321" s="49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84"/>
      <c r="P321" s="484"/>
      <c r="Q321" s="484"/>
      <c r="R321" s="484"/>
      <c r="S321" s="484"/>
      <c r="T321" s="484"/>
      <c r="U321" s="48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83"/>
      <c r="D322" s="495">
        <v>7.8</v>
      </c>
      <c r="E322" s="495"/>
      <c r="F322" s="495"/>
      <c r="G322" s="127"/>
      <c r="H322" s="49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84"/>
      <c r="P322" s="484"/>
      <c r="Q322" s="484"/>
      <c r="R322" s="484"/>
      <c r="S322" s="484"/>
      <c r="T322" s="484"/>
      <c r="U322" s="48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83"/>
      <c r="D323" s="495">
        <v>4.4000000000000004</v>
      </c>
      <c r="E323" s="495"/>
      <c r="F323" s="495"/>
      <c r="G323" s="127"/>
      <c r="H323" s="49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84"/>
      <c r="P323" s="484"/>
      <c r="Q323" s="484"/>
      <c r="R323" s="484"/>
      <c r="S323" s="484"/>
      <c r="T323" s="484"/>
      <c r="U323" s="48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83"/>
      <c r="D324" s="495"/>
      <c r="E324" s="495"/>
      <c r="F324" s="495"/>
      <c r="G324" s="127"/>
      <c r="H324" s="49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84"/>
      <c r="P324" s="484"/>
      <c r="Q324" s="484"/>
      <c r="R324" s="484"/>
      <c r="S324" s="484"/>
      <c r="T324" s="484"/>
      <c r="U324" s="48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83" t="s">
        <v>239</v>
      </c>
      <c r="C325" s="483" t="s">
        <v>179</v>
      </c>
      <c r="D325" s="495">
        <v>6.04</v>
      </c>
      <c r="E325" s="495"/>
      <c r="F325" s="495"/>
      <c r="G325" s="127"/>
      <c r="H325" s="49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84"/>
      <c r="P325" s="484"/>
      <c r="Q325" s="484"/>
      <c r="R325" s="484"/>
      <c r="S325" s="484"/>
      <c r="T325" s="484"/>
      <c r="U325" s="48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83" t="s">
        <v>239</v>
      </c>
      <c r="C326" s="483" t="s">
        <v>186</v>
      </c>
      <c r="D326" s="495">
        <v>6.04</v>
      </c>
      <c r="E326" s="495"/>
      <c r="F326" s="495"/>
      <c r="G326" s="127"/>
      <c r="H326" s="49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84"/>
      <c r="P326" s="484"/>
      <c r="Q326" s="484"/>
      <c r="R326" s="484"/>
      <c r="S326" s="484"/>
      <c r="T326" s="484"/>
      <c r="U326" s="48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83" t="s">
        <v>440</v>
      </c>
      <c r="C327" s="483" t="s">
        <v>179</v>
      </c>
      <c r="D327" s="495">
        <v>6</v>
      </c>
      <c r="E327" s="495"/>
      <c r="F327" s="495"/>
      <c r="G327" s="127"/>
      <c r="H327" s="493">
        <f t="shared" si="83"/>
        <v>0</v>
      </c>
      <c r="I327" s="128"/>
      <c r="J327" s="129"/>
      <c r="K327" s="130"/>
      <c r="L327" s="128"/>
      <c r="M327" s="108"/>
      <c r="N327" s="129"/>
      <c r="O327" s="484"/>
      <c r="P327" s="484"/>
      <c r="Q327" s="484"/>
      <c r="R327" s="484"/>
      <c r="S327" s="484"/>
      <c r="T327" s="484"/>
      <c r="U327" s="48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83" t="s">
        <v>440</v>
      </c>
      <c r="C328" s="483" t="s">
        <v>60</v>
      </c>
      <c r="D328" s="495">
        <v>6</v>
      </c>
      <c r="E328" s="495"/>
      <c r="F328" s="495"/>
      <c r="G328" s="127"/>
      <c r="H328" s="49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84"/>
      <c r="P328" s="484"/>
      <c r="Q328" s="484"/>
      <c r="R328" s="484"/>
      <c r="S328" s="484"/>
      <c r="T328" s="484"/>
      <c r="U328" s="48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85" t="s">
        <v>240</v>
      </c>
      <c r="C329" s="125"/>
      <c r="D329" s="495">
        <v>7.3</v>
      </c>
      <c r="E329" s="495"/>
      <c r="F329" s="495"/>
      <c r="G329" s="127"/>
      <c r="H329" s="493">
        <f t="shared" si="83"/>
        <v>0</v>
      </c>
      <c r="I329" s="128"/>
      <c r="J329" s="129"/>
      <c r="K329" s="130"/>
      <c r="L329" s="128"/>
      <c r="M329" s="108"/>
      <c r="N329" s="129"/>
      <c r="O329" s="484"/>
      <c r="P329" s="484"/>
      <c r="Q329" s="484"/>
      <c r="R329" s="484"/>
      <c r="S329" s="484"/>
      <c r="T329" s="484"/>
      <c r="U329" s="484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85" t="s">
        <v>241</v>
      </c>
      <c r="C330" s="125"/>
      <c r="D330" s="495">
        <f>78*120/1000</f>
        <v>9.36</v>
      </c>
      <c r="E330" s="495"/>
      <c r="F330" s="495"/>
      <c r="G330" s="127"/>
      <c r="H330" s="493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84"/>
      <c r="P330" s="484"/>
      <c r="Q330" s="484"/>
      <c r="R330" s="484"/>
      <c r="S330" s="484"/>
      <c r="T330" s="484"/>
      <c r="U330" s="484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85" t="s">
        <v>242</v>
      </c>
      <c r="C331" s="125"/>
      <c r="D331" s="495">
        <v>4.5</v>
      </c>
      <c r="E331" s="495"/>
      <c r="F331" s="495"/>
      <c r="G331" s="127"/>
      <c r="H331" s="49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84"/>
      <c r="P331" s="484"/>
      <c r="Q331" s="484"/>
      <c r="R331" s="484"/>
      <c r="S331" s="484"/>
      <c r="T331" s="484"/>
      <c r="U331" s="48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85" t="s">
        <v>243</v>
      </c>
      <c r="C332" s="125"/>
      <c r="D332" s="495">
        <v>4.5</v>
      </c>
      <c r="E332" s="495"/>
      <c r="F332" s="495"/>
      <c r="G332" s="127"/>
      <c r="H332" s="49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84"/>
      <c r="P332" s="484"/>
      <c r="Q332" s="484"/>
      <c r="R332" s="484"/>
      <c r="S332" s="484"/>
      <c r="T332" s="484"/>
      <c r="U332" s="48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95">
        <v>4.5</v>
      </c>
      <c r="E333" s="495"/>
      <c r="F333" s="495"/>
      <c r="G333" s="127"/>
      <c r="H333" s="49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84"/>
      <c r="P333" s="484"/>
      <c r="Q333" s="484"/>
      <c r="R333" s="484"/>
      <c r="S333" s="484"/>
      <c r="T333" s="484"/>
      <c r="U333" s="48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11" t="s">
        <v>244</v>
      </c>
      <c r="B334" s="612"/>
      <c r="C334" s="491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13" t="s">
        <v>246</v>
      </c>
      <c r="B335" s="614"/>
      <c r="C335" s="614"/>
      <c r="D335" s="614"/>
      <c r="E335" s="614"/>
      <c r="F335" s="61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16" t="s">
        <v>471</v>
      </c>
      <c r="B336" s="490" t="s">
        <v>247</v>
      </c>
      <c r="C336" s="599" t="s">
        <v>248</v>
      </c>
      <c r="D336" s="600"/>
      <c r="E336" s="670" t="s">
        <v>249</v>
      </c>
      <c r="F336" s="670"/>
      <c r="G336" s="577" t="s">
        <v>250</v>
      </c>
      <c r="H336" s="577"/>
      <c r="I336" s="607" t="s">
        <v>251</v>
      </c>
      <c r="J336" s="607"/>
      <c r="K336" s="607" t="s">
        <v>252</v>
      </c>
      <c r="L336" s="607"/>
      <c r="M336" s="607" t="s">
        <v>253</v>
      </c>
      <c r="N336" s="607"/>
      <c r="O336" s="607" t="s">
        <v>254</v>
      </c>
      <c r="P336" s="577" t="s">
        <v>255</v>
      </c>
      <c r="Q336" s="577"/>
      <c r="R336" s="577" t="s">
        <v>252</v>
      </c>
      <c r="S336" s="577"/>
      <c r="T336" s="577" t="s">
        <v>256</v>
      </c>
      <c r="U336" s="577"/>
      <c r="V336" s="577" t="s">
        <v>257</v>
      </c>
      <c r="W336" s="577"/>
      <c r="X336" s="577" t="s">
        <v>252</v>
      </c>
      <c r="Y336" s="577"/>
      <c r="Z336" s="577" t="s">
        <v>256</v>
      </c>
      <c r="AA336" s="577"/>
    </row>
    <row r="337" spans="1:27" ht="20.100000000000001" hidden="1" customHeight="1">
      <c r="A337" s="617"/>
      <c r="B337" s="490" t="s">
        <v>258</v>
      </c>
      <c r="C337" s="642">
        <v>1</v>
      </c>
      <c r="D337" s="643"/>
      <c r="E337" s="670">
        <f>C337*11</f>
        <v>11</v>
      </c>
      <c r="F337" s="670"/>
      <c r="G337" s="577">
        <v>1</v>
      </c>
      <c r="H337" s="577"/>
      <c r="I337" s="610">
        <f>G337*11</f>
        <v>11</v>
      </c>
      <c r="J337" s="610"/>
      <c r="K337" s="610">
        <f>E337-I337</f>
        <v>0</v>
      </c>
      <c r="L337" s="610"/>
      <c r="M337" s="608">
        <f>IF(ISERROR(K337/E337),"",K337/E337)</f>
        <v>0</v>
      </c>
      <c r="N337" s="608"/>
      <c r="O337" s="607"/>
      <c r="P337" s="577" t="s">
        <v>201</v>
      </c>
      <c r="Q337" s="577"/>
      <c r="R337" s="606">
        <f>SUM(O199:U199)</f>
        <v>0</v>
      </c>
      <c r="S337" s="606"/>
      <c r="T337" s="601" t="str">
        <f t="array" ref="T337">IF(ISERROR(R337/R344),"",R337/R344)</f>
        <v/>
      </c>
      <c r="U337" s="601"/>
      <c r="V337" s="577" t="s">
        <v>259</v>
      </c>
      <c r="W337" s="577"/>
      <c r="X337" s="578">
        <f>SUM(P198,P256,P291,P307,P318,P333)</f>
        <v>0</v>
      </c>
      <c r="Y337" s="579"/>
      <c r="Z337" s="601" t="str">
        <f t="array" ref="Z337">IF(ISERROR(X337/X344),"",X337/X344)</f>
        <v/>
      </c>
      <c r="AA337" s="601"/>
    </row>
    <row r="338" spans="1:27" ht="20.100000000000001" hidden="1" customHeight="1">
      <c r="A338" s="617"/>
      <c r="B338" s="490" t="s">
        <v>260</v>
      </c>
      <c r="C338" s="599">
        <v>0</v>
      </c>
      <c r="D338" s="600"/>
      <c r="E338" s="670">
        <f>C338*11</f>
        <v>0</v>
      </c>
      <c r="F338" s="670"/>
      <c r="G338" s="577">
        <v>0</v>
      </c>
      <c r="H338" s="577"/>
      <c r="I338" s="610">
        <f>G338*11</f>
        <v>0</v>
      </c>
      <c r="J338" s="610"/>
      <c r="K338" s="610">
        <f>E338-I338</f>
        <v>0</v>
      </c>
      <c r="L338" s="610"/>
      <c r="M338" s="608" t="str">
        <f>IF(ISERROR(K338/E338),"",K338/E338)</f>
        <v/>
      </c>
      <c r="N338" s="608"/>
      <c r="O338" s="607"/>
      <c r="P338" s="577" t="s">
        <v>216</v>
      </c>
      <c r="Q338" s="577"/>
      <c r="R338" s="606">
        <f>SUM(O257:U257)</f>
        <v>0</v>
      </c>
      <c r="S338" s="606"/>
      <c r="T338" s="601" t="str">
        <f>IF(ISERROR(R338/R344),"",R338/R344)</f>
        <v/>
      </c>
      <c r="U338" s="601"/>
      <c r="V338" s="577" t="s">
        <v>261</v>
      </c>
      <c r="W338" s="577"/>
      <c r="X338" s="578">
        <f>SUM(P199,P257,P292,P308,P319,P334)</f>
        <v>0</v>
      </c>
      <c r="Y338" s="579"/>
      <c r="Z338" s="601" t="str">
        <f>IF(ISERROR(X338/X344),"",X338/X344)</f>
        <v/>
      </c>
      <c r="AA338" s="601"/>
    </row>
    <row r="339" spans="1:27" ht="20.100000000000001" hidden="1" customHeight="1">
      <c r="A339" s="617"/>
      <c r="B339" s="490" t="s">
        <v>262</v>
      </c>
      <c r="C339" s="599">
        <v>0</v>
      </c>
      <c r="D339" s="600"/>
      <c r="E339" s="670">
        <f>C339*8</f>
        <v>0</v>
      </c>
      <c r="F339" s="670"/>
      <c r="G339" s="577">
        <v>1</v>
      </c>
      <c r="H339" s="577"/>
      <c r="I339" s="610">
        <f>G339*8</f>
        <v>8</v>
      </c>
      <c r="J339" s="610"/>
      <c r="K339" s="610">
        <f>E339-I339</f>
        <v>-8</v>
      </c>
      <c r="L339" s="610"/>
      <c r="M339" s="608" t="str">
        <f>IF(ISERROR(K339/E339),"",K339/E339)</f>
        <v/>
      </c>
      <c r="N339" s="608"/>
      <c r="O339" s="607"/>
      <c r="P339" s="577" t="s">
        <v>224</v>
      </c>
      <c r="Q339" s="577"/>
      <c r="R339" s="606">
        <f>SUM(O292:U292)</f>
        <v>0</v>
      </c>
      <c r="S339" s="606"/>
      <c r="T339" s="601" t="str">
        <f>IF(ISERROR(R339/R344),"",R339/R344)</f>
        <v/>
      </c>
      <c r="U339" s="601"/>
      <c r="V339" s="577" t="s">
        <v>263</v>
      </c>
      <c r="W339" s="577"/>
      <c r="X339" s="578">
        <f>SUM(P200,P258,P293,P309,P320,P335)</f>
        <v>0</v>
      </c>
      <c r="Y339" s="579"/>
      <c r="Z339" s="601" t="str">
        <f>IF(ISERROR(X339/X344),"",X339/X344)</f>
        <v/>
      </c>
      <c r="AA339" s="601"/>
    </row>
    <row r="340" spans="1:27" ht="20.100000000000001" hidden="1" customHeight="1">
      <c r="A340" s="617"/>
      <c r="B340" s="490" t="s">
        <v>264</v>
      </c>
      <c r="C340" s="599">
        <v>1</v>
      </c>
      <c r="D340" s="600"/>
      <c r="E340" s="670">
        <f>C340*11</f>
        <v>11</v>
      </c>
      <c r="F340" s="670"/>
      <c r="G340" s="577">
        <v>1</v>
      </c>
      <c r="H340" s="577"/>
      <c r="I340" s="610">
        <f>G340*11</f>
        <v>11</v>
      </c>
      <c r="J340" s="610"/>
      <c r="K340" s="610">
        <f>E340-I340</f>
        <v>0</v>
      </c>
      <c r="L340" s="610"/>
      <c r="M340" s="608">
        <f>IF(ISERROR(K340/E340),"",K340/E340)</f>
        <v>0</v>
      </c>
      <c r="N340" s="608"/>
      <c r="O340" s="607"/>
      <c r="P340" s="577" t="s">
        <v>231</v>
      </c>
      <c r="Q340" s="577"/>
      <c r="R340" s="606">
        <f>SUM(O308:U308)</f>
        <v>0</v>
      </c>
      <c r="S340" s="606"/>
      <c r="T340" s="601" t="str">
        <f>IF(ISERROR(R340/R344),"",R340/R344)</f>
        <v/>
      </c>
      <c r="U340" s="601"/>
      <c r="V340" s="577" t="s">
        <v>265</v>
      </c>
      <c r="W340" s="577"/>
      <c r="X340" s="578">
        <f>SUM(P202,P259,P294,P310,P321,P336)</f>
        <v>0</v>
      </c>
      <c r="Y340" s="579"/>
      <c r="Z340" s="601" t="str">
        <f>IF(ISERROR(X340/X344),"",X340/X344)</f>
        <v/>
      </c>
      <c r="AA340" s="601"/>
    </row>
    <row r="341" spans="1:27" ht="20.100000000000001" hidden="1" customHeight="1">
      <c r="A341" s="618"/>
      <c r="B341" s="490" t="s">
        <v>266</v>
      </c>
      <c r="C341" s="609">
        <f>SUM(C337:D340)</f>
        <v>2</v>
      </c>
      <c r="D341" s="583"/>
      <c r="E341" s="670">
        <f>SUM(E337:F340)</f>
        <v>22</v>
      </c>
      <c r="F341" s="670"/>
      <c r="G341" s="577">
        <f>SUM(G337:H340)</f>
        <v>3</v>
      </c>
      <c r="H341" s="577"/>
      <c r="I341" s="610">
        <f>SUM(I337:J340)</f>
        <v>30</v>
      </c>
      <c r="J341" s="610"/>
      <c r="K341" s="610">
        <f>SUM(K337:L340)</f>
        <v>-8</v>
      </c>
      <c r="L341" s="610"/>
      <c r="M341" s="608">
        <f>IF(ISERROR(K341/E341),"",K341/E341)</f>
        <v>-0.36363636363636365</v>
      </c>
      <c r="N341" s="608"/>
      <c r="O341" s="607"/>
      <c r="P341" s="577" t="s">
        <v>234</v>
      </c>
      <c r="Q341" s="577"/>
      <c r="R341" s="606">
        <f>SUM(O319:U319)</f>
        <v>0</v>
      </c>
      <c r="S341" s="606"/>
      <c r="T341" s="601" t="str">
        <f>IF(ISERROR(R341/R344),"",R341/R344)</f>
        <v/>
      </c>
      <c r="U341" s="601"/>
      <c r="V341" s="577" t="s">
        <v>267</v>
      </c>
      <c r="W341" s="577"/>
      <c r="X341" s="578">
        <f>SUM(P203,P260,P295,P311,P322,P337)</f>
        <v>0</v>
      </c>
      <c r="Y341" s="579"/>
      <c r="Z341" s="601" t="str">
        <f>IF(ISERROR(X341/X344),"",X341/X344)</f>
        <v/>
      </c>
      <c r="AA341" s="601"/>
    </row>
    <row r="342" spans="1:27" ht="20.100000000000001" hidden="1" customHeight="1">
      <c r="A342" s="263" t="s">
        <v>472</v>
      </c>
      <c r="B342" s="490">
        <f>G335</f>
        <v>0</v>
      </c>
      <c r="C342" s="587" t="s">
        <v>269</v>
      </c>
      <c r="D342" s="586"/>
      <c r="E342" s="669">
        <f>H335</f>
        <v>0</v>
      </c>
      <c r="F342" s="669"/>
      <c r="G342" s="577" t="s">
        <v>270</v>
      </c>
      <c r="H342" s="577"/>
      <c r="I342" s="605" t="str">
        <f>L335</f>
        <v/>
      </c>
      <c r="J342" s="605"/>
      <c r="K342" s="607" t="s">
        <v>271</v>
      </c>
      <c r="L342" s="607"/>
      <c r="M342" s="605" t="str">
        <f>J335</f>
        <v/>
      </c>
      <c r="N342" s="605"/>
      <c r="O342" s="607"/>
      <c r="P342" s="577" t="s">
        <v>244</v>
      </c>
      <c r="Q342" s="577"/>
      <c r="R342" s="606">
        <f>SUM(O334:U334)</f>
        <v>0</v>
      </c>
      <c r="S342" s="606"/>
      <c r="T342" s="601" t="str">
        <f>IF(ISERROR(R342/R344),"",R342/R344)</f>
        <v/>
      </c>
      <c r="U342" s="601"/>
      <c r="V342" s="577" t="s">
        <v>272</v>
      </c>
      <c r="W342" s="577"/>
      <c r="X342" s="578">
        <f>SUM(P204,P261,P296,P312,P323,P338)</f>
        <v>0</v>
      </c>
      <c r="Y342" s="579"/>
      <c r="Z342" s="601" t="str">
        <f>IF(ISERROR(X342/X344),"",X342/X344)</f>
        <v/>
      </c>
      <c r="AA342" s="601"/>
    </row>
    <row r="343" spans="1:27" ht="20.100000000000001" hidden="1" customHeight="1">
      <c r="A343" s="264" t="s">
        <v>473</v>
      </c>
      <c r="B343" s="490">
        <f>I335+C341</f>
        <v>2</v>
      </c>
      <c r="C343" s="584" t="s">
        <v>251</v>
      </c>
      <c r="D343" s="585"/>
      <c r="E343" s="669">
        <f>K335+I341</f>
        <v>30</v>
      </c>
      <c r="F343" s="669"/>
      <c r="G343" s="577" t="s">
        <v>274</v>
      </c>
      <c r="H343" s="577"/>
      <c r="I343" s="605">
        <f>B343-E343</f>
        <v>-28</v>
      </c>
      <c r="J343" s="605"/>
      <c r="K343" s="607" t="s">
        <v>275</v>
      </c>
      <c r="L343" s="607"/>
      <c r="M343" s="608">
        <f>IF(ISERROR(I343/E343),"",I343/E343)</f>
        <v>-0.93333333333333335</v>
      </c>
      <c r="N343" s="608"/>
      <c r="O343" s="607"/>
      <c r="P343" s="577" t="s">
        <v>245</v>
      </c>
      <c r="Q343" s="577"/>
      <c r="R343" s="606"/>
      <c r="S343" s="606"/>
      <c r="T343" s="601" t="str">
        <f>IF(ISERROR(R343/R344),"",R343/R344)</f>
        <v/>
      </c>
      <c r="U343" s="601"/>
      <c r="V343" s="577" t="s">
        <v>264</v>
      </c>
      <c r="W343" s="577"/>
      <c r="X343" s="578">
        <f>SUM(P205,P262,P297,P313,P324,P339)</f>
        <v>0</v>
      </c>
      <c r="Y343" s="579"/>
      <c r="Z343" s="601" t="str">
        <f>IF(ISERROR(X343/X344),"",X343/X344)</f>
        <v/>
      </c>
      <c r="AA343" s="601"/>
    </row>
    <row r="344" spans="1:27" ht="20.100000000000001" hidden="1" customHeight="1">
      <c r="A344" s="264" t="s">
        <v>474</v>
      </c>
      <c r="B344" s="490">
        <f>N335</f>
        <v>0</v>
      </c>
      <c r="C344" s="584" t="s">
        <v>277</v>
      </c>
      <c r="D344" s="585"/>
      <c r="E344" s="669">
        <f>IF(ISERROR(B344/B343),"",B344/B343)</f>
        <v>0</v>
      </c>
      <c r="F344" s="669"/>
      <c r="G344" s="577" t="s">
        <v>278</v>
      </c>
      <c r="H344" s="577"/>
      <c r="I344" s="607">
        <f>V335</f>
        <v>0</v>
      </c>
      <c r="J344" s="607"/>
      <c r="K344" s="607" t="s">
        <v>279</v>
      </c>
      <c r="L344" s="607"/>
      <c r="M344" s="608" t="str">
        <f t="array" ref="M344">IF(ISERROR(I344/B342),"",I344/B342)</f>
        <v/>
      </c>
      <c r="N344" s="608"/>
      <c r="O344" s="607"/>
      <c r="P344" s="577" t="s">
        <v>266</v>
      </c>
      <c r="Q344" s="577"/>
      <c r="R344" s="606">
        <f>SUM(R337:S343)</f>
        <v>0</v>
      </c>
      <c r="S344" s="606"/>
      <c r="T344" s="601"/>
      <c r="U344" s="601"/>
      <c r="V344" s="577" t="s">
        <v>266</v>
      </c>
      <c r="W344" s="577"/>
      <c r="X344" s="604">
        <f>SUM(X337:Y343)</f>
        <v>0</v>
      </c>
      <c r="Y344" s="604"/>
      <c r="Z344" s="601"/>
      <c r="AA344" s="60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27" t="s">
        <v>475</v>
      </c>
      <c r="B346" s="630" t="s">
        <v>280</v>
      </c>
      <c r="C346" s="630" t="s">
        <v>281</v>
      </c>
      <c r="D346" s="630" t="s">
        <v>282</v>
      </c>
      <c r="E346" s="624" t="s">
        <v>283</v>
      </c>
      <c r="F346" s="624" t="s">
        <v>284</v>
      </c>
      <c r="G346" s="607" t="s">
        <v>285</v>
      </c>
      <c r="H346" s="607"/>
      <c r="I346" s="630" t="s">
        <v>286</v>
      </c>
      <c r="J346" s="636" t="s">
        <v>271</v>
      </c>
      <c r="K346" s="639" t="s">
        <v>287</v>
      </c>
      <c r="L346" s="630" t="s">
        <v>270</v>
      </c>
      <c r="M346" s="620" t="s">
        <v>288</v>
      </c>
      <c r="N346" s="622" t="s">
        <v>252</v>
      </c>
      <c r="O346" s="607" t="s">
        <v>289</v>
      </c>
      <c r="P346" s="607"/>
      <c r="Q346" s="607"/>
      <c r="R346" s="607"/>
      <c r="S346" s="607"/>
      <c r="T346" s="607"/>
      <c r="U346" s="607"/>
      <c r="V346" s="607" t="s">
        <v>290</v>
      </c>
      <c r="W346" s="622" t="s">
        <v>291</v>
      </c>
      <c r="X346" s="607" t="s">
        <v>292</v>
      </c>
      <c r="Y346" s="607"/>
      <c r="Z346" s="607"/>
      <c r="AA346" s="607"/>
    </row>
    <row r="347" spans="1:27" ht="21.95" hidden="1" customHeight="1">
      <c r="A347" s="628"/>
      <c r="B347" s="631"/>
      <c r="C347" s="631"/>
      <c r="D347" s="631"/>
      <c r="E347" s="625"/>
      <c r="F347" s="625"/>
      <c r="G347" s="607"/>
      <c r="H347" s="607"/>
      <c r="I347" s="631"/>
      <c r="J347" s="637"/>
      <c r="K347" s="640"/>
      <c r="L347" s="631"/>
      <c r="M347" s="621"/>
      <c r="N347" s="622"/>
      <c r="O347" s="607" t="s">
        <v>259</v>
      </c>
      <c r="P347" s="607" t="s">
        <v>261</v>
      </c>
      <c r="Q347" s="607" t="s">
        <v>263</v>
      </c>
      <c r="R347" s="623" t="s">
        <v>265</v>
      </c>
      <c r="S347" s="577" t="s">
        <v>267</v>
      </c>
      <c r="T347" s="607" t="s">
        <v>272</v>
      </c>
      <c r="U347" s="607" t="s">
        <v>264</v>
      </c>
      <c r="V347" s="607"/>
      <c r="W347" s="622"/>
      <c r="X347" s="607" t="s">
        <v>293</v>
      </c>
      <c r="Y347" s="607" t="s">
        <v>294</v>
      </c>
      <c r="Z347" s="607" t="s">
        <v>295</v>
      </c>
      <c r="AA347" s="607" t="s">
        <v>264</v>
      </c>
    </row>
    <row r="348" spans="1:27" ht="21.95" hidden="1" customHeight="1">
      <c r="A348" s="629"/>
      <c r="B348" s="632"/>
      <c r="C348" s="632"/>
      <c r="D348" s="632"/>
      <c r="E348" s="626"/>
      <c r="F348" s="626"/>
      <c r="G348" s="302" t="s">
        <v>296</v>
      </c>
      <c r="H348" s="483" t="s">
        <v>297</v>
      </c>
      <c r="I348" s="632"/>
      <c r="J348" s="638"/>
      <c r="K348" s="641"/>
      <c r="L348" s="632"/>
      <c r="M348" s="621"/>
      <c r="N348" s="622"/>
      <c r="O348" s="607"/>
      <c r="P348" s="607"/>
      <c r="Q348" s="607"/>
      <c r="R348" s="623"/>
      <c r="S348" s="577"/>
      <c r="T348" s="607"/>
      <c r="U348" s="607"/>
      <c r="V348" s="607"/>
      <c r="W348" s="622"/>
      <c r="X348" s="607"/>
      <c r="Y348" s="607"/>
      <c r="Z348" s="607"/>
      <c r="AA348" s="607"/>
    </row>
    <row r="349" spans="1:27" ht="20.100000000000001" hidden="1" customHeight="1">
      <c r="A349" s="253">
        <v>30100030</v>
      </c>
      <c r="B349" s="485" t="s">
        <v>178</v>
      </c>
      <c r="C349" s="125" t="s">
        <v>179</v>
      </c>
      <c r="D349" s="495">
        <v>5.03</v>
      </c>
      <c r="E349" s="495"/>
      <c r="F349" s="495"/>
      <c r="G349" s="127"/>
      <c r="H349" s="49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84"/>
      <c r="P349" s="484"/>
      <c r="Q349" s="484"/>
      <c r="R349" s="484"/>
      <c r="S349" s="484"/>
      <c r="T349" s="484"/>
      <c r="U349" s="48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95">
        <v>5.03</v>
      </c>
      <c r="E350" s="495"/>
      <c r="F350" s="495"/>
      <c r="G350" s="127"/>
      <c r="H350" s="49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84"/>
      <c r="P350" s="484"/>
      <c r="Q350" s="484"/>
      <c r="R350" s="484"/>
      <c r="S350" s="484"/>
      <c r="T350" s="484"/>
      <c r="U350" s="48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95">
        <v>5.03</v>
      </c>
      <c r="E351" s="495"/>
      <c r="F351" s="495"/>
      <c r="G351" s="127"/>
      <c r="H351" s="49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84"/>
      <c r="P351" s="484"/>
      <c r="Q351" s="484"/>
      <c r="R351" s="484"/>
      <c r="S351" s="484"/>
      <c r="T351" s="484"/>
      <c r="U351" s="48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95">
        <v>5.03</v>
      </c>
      <c r="E352" s="495"/>
      <c r="F352" s="495"/>
      <c r="G352" s="127"/>
      <c r="H352" s="49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84"/>
      <c r="P352" s="484"/>
      <c r="Q352" s="484"/>
      <c r="R352" s="484"/>
      <c r="S352" s="484"/>
      <c r="T352" s="484"/>
      <c r="U352" s="48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95">
        <v>5.03</v>
      </c>
      <c r="E353" s="495"/>
      <c r="F353" s="495"/>
      <c r="G353" s="127"/>
      <c r="H353" s="49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84"/>
      <c r="P353" s="484"/>
      <c r="Q353" s="484"/>
      <c r="R353" s="484"/>
      <c r="S353" s="484"/>
      <c r="T353" s="484"/>
      <c r="U353" s="48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95">
        <v>5.04</v>
      </c>
      <c r="E354" s="495"/>
      <c r="F354" s="366"/>
      <c r="G354" s="134"/>
      <c r="H354" s="49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84"/>
      <c r="P354" s="484"/>
      <c r="Q354" s="484"/>
      <c r="R354" s="484"/>
      <c r="S354" s="484"/>
      <c r="T354" s="484"/>
      <c r="U354" s="48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95">
        <v>5.03</v>
      </c>
      <c r="E355" s="495"/>
      <c r="F355" s="495"/>
      <c r="G355" s="127"/>
      <c r="H355" s="49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84"/>
      <c r="P355" s="484"/>
      <c r="Q355" s="484"/>
      <c r="R355" s="484"/>
      <c r="S355" s="484"/>
      <c r="T355" s="484"/>
      <c r="U355" s="48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95">
        <v>5.03</v>
      </c>
      <c r="E356" s="495"/>
      <c r="F356" s="495"/>
      <c r="G356" s="127"/>
      <c r="H356" s="49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84"/>
      <c r="P356" s="484"/>
      <c r="Q356" s="484"/>
      <c r="R356" s="484"/>
      <c r="S356" s="484"/>
      <c r="T356" s="484"/>
      <c r="U356" s="48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95">
        <v>5.04</v>
      </c>
      <c r="E357" s="495"/>
      <c r="F357" s="367"/>
      <c r="G357" s="127"/>
      <c r="H357" s="493">
        <f t="shared" si="86"/>
        <v>0</v>
      </c>
      <c r="I357" s="49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84"/>
      <c r="P357" s="484"/>
      <c r="Q357" s="484"/>
      <c r="R357" s="484"/>
      <c r="S357" s="484"/>
      <c r="T357" s="484"/>
      <c r="U357" s="48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95">
        <v>5.04</v>
      </c>
      <c r="E358" s="495"/>
      <c r="F358" s="367"/>
      <c r="G358" s="127"/>
      <c r="H358" s="493">
        <f t="shared" si="86"/>
        <v>0</v>
      </c>
      <c r="I358" s="49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84"/>
      <c r="P358" s="484"/>
      <c r="Q358" s="484"/>
      <c r="R358" s="484"/>
      <c r="S358" s="484"/>
      <c r="T358" s="484"/>
      <c r="U358" s="48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95">
        <v>5.03</v>
      </c>
      <c r="E359" s="495"/>
      <c r="F359" s="367"/>
      <c r="G359" s="127"/>
      <c r="H359" s="493">
        <f t="shared" si="86"/>
        <v>0</v>
      </c>
      <c r="I359" s="493"/>
      <c r="J359" s="129"/>
      <c r="K359" s="130"/>
      <c r="L359" s="128"/>
      <c r="M359" s="108"/>
      <c r="N359" s="129"/>
      <c r="O359" s="484"/>
      <c r="P359" s="484"/>
      <c r="Q359" s="484"/>
      <c r="R359" s="484"/>
      <c r="S359" s="484"/>
      <c r="T359" s="484"/>
      <c r="U359" s="48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95">
        <v>5.03</v>
      </c>
      <c r="E360" s="495"/>
      <c r="F360" s="367"/>
      <c r="G360" s="127"/>
      <c r="H360" s="493">
        <f t="shared" si="86"/>
        <v>0</v>
      </c>
      <c r="I360" s="493"/>
      <c r="J360" s="129"/>
      <c r="K360" s="130"/>
      <c r="L360" s="128"/>
      <c r="M360" s="108"/>
      <c r="N360" s="129"/>
      <c r="O360" s="484"/>
      <c r="P360" s="484"/>
      <c r="Q360" s="484"/>
      <c r="R360" s="484"/>
      <c r="S360" s="484"/>
      <c r="T360" s="484"/>
      <c r="U360" s="48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95">
        <v>5.0599999999999996</v>
      </c>
      <c r="E361" s="495"/>
      <c r="F361" s="495"/>
      <c r="G361" s="127"/>
      <c r="H361" s="49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84"/>
      <c r="P361" s="484"/>
      <c r="Q361" s="484"/>
      <c r="R361" s="484"/>
      <c r="S361" s="484"/>
      <c r="T361" s="484"/>
      <c r="U361" s="48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95">
        <v>5.09</v>
      </c>
      <c r="E362" s="495"/>
      <c r="F362" s="495"/>
      <c r="G362" s="127"/>
      <c r="H362" s="49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84"/>
      <c r="P362" s="484"/>
      <c r="Q362" s="484"/>
      <c r="R362" s="484"/>
      <c r="S362" s="484"/>
      <c r="T362" s="484"/>
      <c r="U362" s="48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95">
        <v>5.09</v>
      </c>
      <c r="E363" s="495"/>
      <c r="F363" s="495"/>
      <c r="G363" s="127"/>
      <c r="H363" s="49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84"/>
      <c r="P363" s="484"/>
      <c r="Q363" s="484"/>
      <c r="R363" s="484"/>
      <c r="S363" s="484"/>
      <c r="T363" s="484"/>
      <c r="U363" s="48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83" t="s">
        <v>190</v>
      </c>
      <c r="D364" s="495">
        <v>4.8</v>
      </c>
      <c r="E364" s="495"/>
      <c r="F364" s="495"/>
      <c r="G364" s="127"/>
      <c r="H364" s="49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84"/>
      <c r="P364" s="484"/>
      <c r="Q364" s="484"/>
      <c r="R364" s="484"/>
      <c r="S364" s="484"/>
      <c r="T364" s="484"/>
      <c r="U364" s="48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83" t="s">
        <v>187</v>
      </c>
      <c r="D365" s="495">
        <v>4.8</v>
      </c>
      <c r="E365" s="495"/>
      <c r="F365" s="495"/>
      <c r="G365" s="127"/>
      <c r="H365" s="49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84"/>
      <c r="P365" s="484"/>
      <c r="Q365" s="484"/>
      <c r="R365" s="484"/>
      <c r="S365" s="484"/>
      <c r="T365" s="484"/>
      <c r="U365" s="48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83" t="s">
        <v>179</v>
      </c>
      <c r="D366" s="495">
        <v>4.8</v>
      </c>
      <c r="E366" s="495"/>
      <c r="F366" s="495"/>
      <c r="G366" s="127"/>
      <c r="H366" s="49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84"/>
      <c r="P366" s="484"/>
      <c r="Q366" s="484"/>
      <c r="R366" s="484"/>
      <c r="S366" s="484"/>
      <c r="T366" s="484"/>
      <c r="U366" s="48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83" t="s">
        <v>199</v>
      </c>
      <c r="D367" s="495">
        <v>4.8</v>
      </c>
      <c r="E367" s="495"/>
      <c r="F367" s="495"/>
      <c r="G367" s="127"/>
      <c r="H367" s="49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84"/>
      <c r="P367" s="484"/>
      <c r="Q367" s="484"/>
      <c r="R367" s="484"/>
      <c r="S367" s="484"/>
      <c r="T367" s="484"/>
      <c r="U367" s="48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95">
        <v>4.99</v>
      </c>
      <c r="E368" s="495"/>
      <c r="F368" s="495"/>
      <c r="G368" s="127"/>
      <c r="H368" s="49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84"/>
      <c r="P368" s="484"/>
      <c r="Q368" s="484"/>
      <c r="R368" s="484"/>
      <c r="S368" s="484"/>
      <c r="T368" s="484"/>
      <c r="U368" s="48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95">
        <v>4.99</v>
      </c>
      <c r="E369" s="495"/>
      <c r="F369" s="495"/>
      <c r="G369" s="127"/>
      <c r="H369" s="49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84"/>
      <c r="P369" s="484"/>
      <c r="Q369" s="484"/>
      <c r="R369" s="484"/>
      <c r="S369" s="484"/>
      <c r="T369" s="484"/>
      <c r="U369" s="48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11" t="s">
        <v>201</v>
      </c>
      <c r="B370" s="612"/>
      <c r="C370" s="49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85" t="s">
        <v>206</v>
      </c>
      <c r="C371" s="125" t="s">
        <v>199</v>
      </c>
      <c r="D371" s="495">
        <v>5.03</v>
      </c>
      <c r="E371" s="495"/>
      <c r="F371" s="495"/>
      <c r="G371" s="127"/>
      <c r="H371" s="49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88"/>
      <c r="P371" s="488"/>
      <c r="Q371" s="488"/>
      <c r="R371" s="488"/>
      <c r="S371" s="488"/>
      <c r="T371" s="488"/>
      <c r="U371" s="48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85" t="s">
        <v>425</v>
      </c>
      <c r="C372" s="177" t="s">
        <v>427</v>
      </c>
      <c r="D372" s="495">
        <v>5.03</v>
      </c>
      <c r="E372" s="495"/>
      <c r="F372" s="495"/>
      <c r="G372" s="127"/>
      <c r="H372" s="49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88"/>
      <c r="P372" s="488"/>
      <c r="Q372" s="488"/>
      <c r="R372" s="488"/>
      <c r="S372" s="488"/>
      <c r="T372" s="488"/>
      <c r="U372" s="48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85" t="s">
        <v>206</v>
      </c>
      <c r="C373" s="125" t="s">
        <v>186</v>
      </c>
      <c r="D373" s="495">
        <v>5.03</v>
      </c>
      <c r="E373" s="495"/>
      <c r="F373" s="495"/>
      <c r="G373" s="127"/>
      <c r="H373" s="49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88"/>
      <c r="P373" s="488"/>
      <c r="Q373" s="488"/>
      <c r="R373" s="488"/>
      <c r="S373" s="488"/>
      <c r="T373" s="488"/>
      <c r="U373" s="48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85" t="s">
        <v>206</v>
      </c>
      <c r="C374" s="125" t="s">
        <v>203</v>
      </c>
      <c r="D374" s="495">
        <v>5.03</v>
      </c>
      <c r="E374" s="495"/>
      <c r="F374" s="495"/>
      <c r="G374" s="127"/>
      <c r="H374" s="49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88"/>
      <c r="P374" s="488"/>
      <c r="Q374" s="488"/>
      <c r="R374" s="488"/>
      <c r="S374" s="488"/>
      <c r="T374" s="488"/>
      <c r="U374" s="48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85" t="s">
        <v>206</v>
      </c>
      <c r="C375" s="125" t="s">
        <v>207</v>
      </c>
      <c r="D375" s="495">
        <v>5.03</v>
      </c>
      <c r="E375" s="495"/>
      <c r="F375" s="495"/>
      <c r="G375" s="127"/>
      <c r="H375" s="49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88"/>
      <c r="P375" s="488"/>
      <c r="Q375" s="488"/>
      <c r="R375" s="488"/>
      <c r="S375" s="488"/>
      <c r="T375" s="488"/>
      <c r="U375" s="48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85" t="s">
        <v>414</v>
      </c>
      <c r="C376" s="177" t="s">
        <v>415</v>
      </c>
      <c r="D376" s="495"/>
      <c r="E376" s="495"/>
      <c r="F376" s="495"/>
      <c r="G376" s="127"/>
      <c r="H376" s="49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88"/>
      <c r="P376" s="488"/>
      <c r="Q376" s="488"/>
      <c r="R376" s="488"/>
      <c r="S376" s="488"/>
      <c r="T376" s="488"/>
      <c r="U376" s="48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85" t="s">
        <v>414</v>
      </c>
      <c r="C377" s="177" t="s">
        <v>416</v>
      </c>
      <c r="D377" s="495"/>
      <c r="E377" s="495"/>
      <c r="F377" s="495"/>
      <c r="G377" s="127"/>
      <c r="H377" s="49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88"/>
      <c r="P377" s="488"/>
      <c r="Q377" s="488"/>
      <c r="R377" s="488"/>
      <c r="S377" s="488"/>
      <c r="T377" s="488"/>
      <c r="U377" s="48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85" t="s">
        <v>414</v>
      </c>
      <c r="C378" s="177" t="s">
        <v>61</v>
      </c>
      <c r="D378" s="495"/>
      <c r="E378" s="495"/>
      <c r="F378" s="495"/>
      <c r="G378" s="127"/>
      <c r="H378" s="49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88"/>
      <c r="P378" s="488"/>
      <c r="Q378" s="488"/>
      <c r="R378" s="488"/>
      <c r="S378" s="488"/>
      <c r="T378" s="488"/>
      <c r="U378" s="48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85" t="s">
        <v>208</v>
      </c>
      <c r="C379" s="125" t="s">
        <v>179</v>
      </c>
      <c r="D379" s="495">
        <v>5.08</v>
      </c>
      <c r="E379" s="495"/>
      <c r="F379" s="495"/>
      <c r="G379" s="127"/>
      <c r="H379" s="49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88"/>
      <c r="P379" s="488"/>
      <c r="Q379" s="488"/>
      <c r="R379" s="488"/>
      <c r="S379" s="488"/>
      <c r="T379" s="488"/>
      <c r="U379" s="48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85" t="s">
        <v>208</v>
      </c>
      <c r="C380" s="125" t="s">
        <v>204</v>
      </c>
      <c r="D380" s="495">
        <v>5.08</v>
      </c>
      <c r="E380" s="495"/>
      <c r="F380" s="495"/>
      <c r="G380" s="127"/>
      <c r="H380" s="49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88"/>
      <c r="P380" s="488"/>
      <c r="Q380" s="488"/>
      <c r="R380" s="488"/>
      <c r="S380" s="488"/>
      <c r="T380" s="488"/>
      <c r="U380" s="48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85" t="s">
        <v>208</v>
      </c>
      <c r="C381" s="125" t="s">
        <v>205</v>
      </c>
      <c r="D381" s="495">
        <v>5.08</v>
      </c>
      <c r="E381" s="495"/>
      <c r="F381" s="495"/>
      <c r="G381" s="127"/>
      <c r="H381" s="49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88"/>
      <c r="P381" s="488"/>
      <c r="Q381" s="488"/>
      <c r="R381" s="488"/>
      <c r="S381" s="488"/>
      <c r="T381" s="488"/>
      <c r="U381" s="48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85" t="s">
        <v>208</v>
      </c>
      <c r="C382" s="125" t="s">
        <v>186</v>
      </c>
      <c r="D382" s="495">
        <v>5.08</v>
      </c>
      <c r="E382" s="495"/>
      <c r="F382" s="495"/>
      <c r="G382" s="127"/>
      <c r="H382" s="49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88"/>
      <c r="P382" s="488"/>
      <c r="Q382" s="488"/>
      <c r="R382" s="488"/>
      <c r="S382" s="488"/>
      <c r="T382" s="488"/>
      <c r="U382" s="48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85" t="s">
        <v>208</v>
      </c>
      <c r="C383" s="125" t="s">
        <v>203</v>
      </c>
      <c r="D383" s="495">
        <v>5.08</v>
      </c>
      <c r="E383" s="495"/>
      <c r="F383" s="495"/>
      <c r="G383" s="127"/>
      <c r="H383" s="49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88"/>
      <c r="P383" s="488"/>
      <c r="Q383" s="488"/>
      <c r="R383" s="488"/>
      <c r="S383" s="488"/>
      <c r="T383" s="488"/>
      <c r="U383" s="48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85" t="s">
        <v>208</v>
      </c>
      <c r="C384" s="125" t="s">
        <v>199</v>
      </c>
      <c r="D384" s="495">
        <v>5.08</v>
      </c>
      <c r="E384" s="495"/>
      <c r="F384" s="495"/>
      <c r="G384" s="127"/>
      <c r="H384" s="49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84"/>
      <c r="P384" s="484"/>
      <c r="Q384" s="484"/>
      <c r="R384" s="484"/>
      <c r="S384" s="484"/>
      <c r="T384" s="484"/>
      <c r="U384" s="48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85" t="s">
        <v>208</v>
      </c>
      <c r="C385" s="125" t="s">
        <v>187</v>
      </c>
      <c r="D385" s="495">
        <v>5.08</v>
      </c>
      <c r="E385" s="495"/>
      <c r="F385" s="495"/>
      <c r="G385" s="127"/>
      <c r="H385" s="49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88"/>
      <c r="P385" s="488"/>
      <c r="Q385" s="488"/>
      <c r="R385" s="488"/>
      <c r="S385" s="488"/>
      <c r="T385" s="488"/>
      <c r="U385" s="48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85" t="s">
        <v>208</v>
      </c>
      <c r="C386" s="125" t="s">
        <v>207</v>
      </c>
      <c r="D386" s="495">
        <v>5.08</v>
      </c>
      <c r="E386" s="495"/>
      <c r="F386" s="495"/>
      <c r="G386" s="127"/>
      <c r="H386" s="49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84"/>
      <c r="P386" s="484"/>
      <c r="Q386" s="484"/>
      <c r="R386" s="484"/>
      <c r="S386" s="484"/>
      <c r="T386" s="484"/>
      <c r="U386" s="48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85" t="s">
        <v>209</v>
      </c>
      <c r="C387" s="125" t="s">
        <v>194</v>
      </c>
      <c r="D387" s="495">
        <v>5.03</v>
      </c>
      <c r="E387" s="495"/>
      <c r="F387" s="495"/>
      <c r="G387" s="127"/>
      <c r="H387" s="49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88"/>
      <c r="P387" s="488"/>
      <c r="Q387" s="488"/>
      <c r="R387" s="488"/>
      <c r="S387" s="488"/>
      <c r="T387" s="488"/>
      <c r="U387" s="48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85" t="s">
        <v>209</v>
      </c>
      <c r="C388" s="125" t="s">
        <v>179</v>
      </c>
      <c r="D388" s="495">
        <v>5.03</v>
      </c>
      <c r="E388" s="495"/>
      <c r="F388" s="495"/>
      <c r="G388" s="127"/>
      <c r="H388" s="49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88"/>
      <c r="P388" s="488"/>
      <c r="Q388" s="488"/>
      <c r="R388" s="488"/>
      <c r="S388" s="488"/>
      <c r="T388" s="488"/>
      <c r="U388" s="48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85" t="s">
        <v>209</v>
      </c>
      <c r="C389" s="125" t="s">
        <v>195</v>
      </c>
      <c r="D389" s="495">
        <v>5.03</v>
      </c>
      <c r="E389" s="495"/>
      <c r="F389" s="495"/>
      <c r="G389" s="127"/>
      <c r="H389" s="49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88"/>
      <c r="P389" s="488"/>
      <c r="Q389" s="488"/>
      <c r="R389" s="488"/>
      <c r="S389" s="488"/>
      <c r="T389" s="488"/>
      <c r="U389" s="48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85" t="s">
        <v>209</v>
      </c>
      <c r="C390" s="125" t="s">
        <v>204</v>
      </c>
      <c r="D390" s="495">
        <v>5.03</v>
      </c>
      <c r="E390" s="495"/>
      <c r="F390" s="495"/>
      <c r="G390" s="127"/>
      <c r="H390" s="49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88"/>
      <c r="P390" s="488"/>
      <c r="Q390" s="488"/>
      <c r="R390" s="488"/>
      <c r="S390" s="488"/>
      <c r="T390" s="488"/>
      <c r="U390" s="48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85" t="s">
        <v>382</v>
      </c>
      <c r="C391" s="177" t="s">
        <v>383</v>
      </c>
      <c r="D391" s="495">
        <v>5.03</v>
      </c>
      <c r="E391" s="495"/>
      <c r="F391" s="495"/>
      <c r="G391" s="127"/>
      <c r="H391" s="49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88"/>
      <c r="P391" s="488"/>
      <c r="Q391" s="488"/>
      <c r="R391" s="488"/>
      <c r="S391" s="488"/>
      <c r="T391" s="488"/>
      <c r="U391" s="48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85" t="s">
        <v>382</v>
      </c>
      <c r="C392" s="177" t="s">
        <v>384</v>
      </c>
      <c r="D392" s="495">
        <v>5.03</v>
      </c>
      <c r="E392" s="495"/>
      <c r="F392" s="495"/>
      <c r="G392" s="127"/>
      <c r="H392" s="49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88"/>
      <c r="P392" s="488"/>
      <c r="Q392" s="488"/>
      <c r="R392" s="488"/>
      <c r="S392" s="488"/>
      <c r="T392" s="488"/>
      <c r="U392" s="48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85" t="s">
        <v>382</v>
      </c>
      <c r="C393" s="177" t="s">
        <v>389</v>
      </c>
      <c r="D393" s="495">
        <v>5.03</v>
      </c>
      <c r="E393" s="495"/>
      <c r="F393" s="495"/>
      <c r="G393" s="127"/>
      <c r="H393" s="49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88"/>
      <c r="P393" s="488"/>
      <c r="Q393" s="488"/>
      <c r="R393" s="488"/>
      <c r="S393" s="488"/>
      <c r="T393" s="488"/>
      <c r="U393" s="48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85" t="s">
        <v>382</v>
      </c>
      <c r="C394" s="177" t="s">
        <v>391</v>
      </c>
      <c r="D394" s="495">
        <v>5.03</v>
      </c>
      <c r="E394" s="495"/>
      <c r="F394" s="495"/>
      <c r="G394" s="127"/>
      <c r="H394" s="49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88"/>
      <c r="P394" s="488"/>
      <c r="Q394" s="488"/>
      <c r="R394" s="488"/>
      <c r="S394" s="488"/>
      <c r="T394" s="488"/>
      <c r="U394" s="48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85" t="s">
        <v>418</v>
      </c>
      <c r="C395" s="177" t="s">
        <v>364</v>
      </c>
      <c r="D395" s="495">
        <v>5.03</v>
      </c>
      <c r="E395" s="495"/>
      <c r="F395" s="495"/>
      <c r="G395" s="127"/>
      <c r="H395" s="49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88"/>
      <c r="P395" s="488"/>
      <c r="Q395" s="488"/>
      <c r="R395" s="488"/>
      <c r="S395" s="488"/>
      <c r="T395" s="488"/>
      <c r="U395" s="48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85" t="s">
        <v>418</v>
      </c>
      <c r="C396" s="177" t="s">
        <v>365</v>
      </c>
      <c r="D396" s="495">
        <v>5.03</v>
      </c>
      <c r="E396" s="495"/>
      <c r="F396" s="495"/>
      <c r="G396" s="127"/>
      <c r="H396" s="49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88"/>
      <c r="P396" s="488"/>
      <c r="Q396" s="488"/>
      <c r="R396" s="488"/>
      <c r="S396" s="488"/>
      <c r="T396" s="488"/>
      <c r="U396" s="48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85" t="s">
        <v>418</v>
      </c>
      <c r="C397" s="177" t="s">
        <v>366</v>
      </c>
      <c r="D397" s="495">
        <v>5.03</v>
      </c>
      <c r="E397" s="495"/>
      <c r="F397" s="495"/>
      <c r="G397" s="127"/>
      <c r="H397" s="49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88"/>
      <c r="P397" s="488"/>
      <c r="Q397" s="488"/>
      <c r="R397" s="488"/>
      <c r="S397" s="488"/>
      <c r="T397" s="488"/>
      <c r="U397" s="48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85" t="s">
        <v>418</v>
      </c>
      <c r="C398" s="177" t="s">
        <v>367</v>
      </c>
      <c r="D398" s="495">
        <v>5.03</v>
      </c>
      <c r="E398" s="495"/>
      <c r="F398" s="495"/>
      <c r="G398" s="127"/>
      <c r="H398" s="49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88"/>
      <c r="P398" s="488"/>
      <c r="Q398" s="488"/>
      <c r="R398" s="488"/>
      <c r="S398" s="488"/>
      <c r="T398" s="488"/>
      <c r="U398" s="48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95">
        <v>5.03</v>
      </c>
      <c r="E399" s="495"/>
      <c r="F399" s="495"/>
      <c r="G399" s="127"/>
      <c r="H399" s="49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84"/>
      <c r="P399" s="484"/>
      <c r="Q399" s="484"/>
      <c r="R399" s="484"/>
      <c r="S399" s="484"/>
      <c r="T399" s="484"/>
      <c r="U399" s="48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95">
        <v>5.03</v>
      </c>
      <c r="E400" s="495"/>
      <c r="F400" s="495"/>
      <c r="G400" s="127"/>
      <c r="H400" s="49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84"/>
      <c r="P400" s="484"/>
      <c r="Q400" s="484"/>
      <c r="R400" s="484"/>
      <c r="S400" s="484"/>
      <c r="T400" s="484"/>
      <c r="U400" s="48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95">
        <v>5.03</v>
      </c>
      <c r="E401" s="495"/>
      <c r="F401" s="495"/>
      <c r="G401" s="127"/>
      <c r="H401" s="49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84"/>
      <c r="P401" s="484"/>
      <c r="Q401" s="484"/>
      <c r="R401" s="484"/>
      <c r="S401" s="484"/>
      <c r="T401" s="484"/>
      <c r="U401" s="48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95">
        <v>5.03</v>
      </c>
      <c r="E402" s="495"/>
      <c r="F402" s="495"/>
      <c r="G402" s="127"/>
      <c r="H402" s="49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84"/>
      <c r="P402" s="484"/>
      <c r="Q402" s="484"/>
      <c r="R402" s="484"/>
      <c r="S402" s="484"/>
      <c r="T402" s="484"/>
      <c r="U402" s="48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95">
        <v>5.03</v>
      </c>
      <c r="E403" s="495"/>
      <c r="F403" s="495"/>
      <c r="G403" s="127"/>
      <c r="H403" s="49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84"/>
      <c r="P403" s="484"/>
      <c r="Q403" s="484"/>
      <c r="R403" s="484"/>
      <c r="S403" s="484"/>
      <c r="T403" s="484"/>
      <c r="U403" s="48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95">
        <v>5.03</v>
      </c>
      <c r="E404" s="495"/>
      <c r="F404" s="495"/>
      <c r="G404" s="127"/>
      <c r="H404" s="49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84"/>
      <c r="P404" s="484"/>
      <c r="Q404" s="484"/>
      <c r="R404" s="484"/>
      <c r="S404" s="484"/>
      <c r="T404" s="484"/>
      <c r="U404" s="48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95">
        <v>5.03</v>
      </c>
      <c r="E405" s="495"/>
      <c r="F405" s="495"/>
      <c r="G405" s="127"/>
      <c r="H405" s="49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84"/>
      <c r="P405" s="484"/>
      <c r="Q405" s="484"/>
      <c r="R405" s="484"/>
      <c r="S405" s="484"/>
      <c r="T405" s="484"/>
      <c r="U405" s="48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95">
        <v>5.03</v>
      </c>
      <c r="E406" s="495"/>
      <c r="F406" s="495"/>
      <c r="G406" s="127"/>
      <c r="H406" s="49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84"/>
      <c r="P406" s="484"/>
      <c r="Q406" s="484"/>
      <c r="R406" s="484"/>
      <c r="S406" s="484"/>
      <c r="T406" s="484"/>
      <c r="U406" s="48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95">
        <v>5.03</v>
      </c>
      <c r="E407" s="495"/>
      <c r="F407" s="495"/>
      <c r="G407" s="127"/>
      <c r="H407" s="49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84"/>
      <c r="P407" s="484"/>
      <c r="Q407" s="484"/>
      <c r="R407" s="484"/>
      <c r="S407" s="484"/>
      <c r="T407" s="484"/>
      <c r="U407" s="48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95">
        <v>5.03</v>
      </c>
      <c r="E408" s="495"/>
      <c r="F408" s="495"/>
      <c r="G408" s="127"/>
      <c r="H408" s="49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84"/>
      <c r="P408" s="484"/>
      <c r="Q408" s="484"/>
      <c r="R408" s="484"/>
      <c r="S408" s="484"/>
      <c r="T408" s="484"/>
      <c r="U408" s="48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95">
        <v>50.3</v>
      </c>
      <c r="E409" s="495"/>
      <c r="F409" s="495"/>
      <c r="G409" s="127"/>
      <c r="H409" s="49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84"/>
      <c r="P409" s="484"/>
      <c r="Q409" s="484"/>
      <c r="R409" s="484"/>
      <c r="S409" s="484"/>
      <c r="T409" s="484"/>
      <c r="U409" s="48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95">
        <v>5</v>
      </c>
      <c r="E410" s="495"/>
      <c r="F410" s="495"/>
      <c r="G410" s="127"/>
      <c r="H410" s="49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84"/>
      <c r="P410" s="484"/>
      <c r="Q410" s="484"/>
      <c r="R410" s="484"/>
      <c r="S410" s="484"/>
      <c r="T410" s="484"/>
      <c r="U410" s="48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95">
        <v>5.03</v>
      </c>
      <c r="E411" s="495"/>
      <c r="F411" s="495"/>
      <c r="G411" s="127"/>
      <c r="H411" s="49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84"/>
      <c r="P411" s="484"/>
      <c r="Q411" s="484"/>
      <c r="R411" s="484"/>
      <c r="S411" s="484"/>
      <c r="T411" s="484"/>
      <c r="U411" s="48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95">
        <v>5.03</v>
      </c>
      <c r="E412" s="495"/>
      <c r="F412" s="495"/>
      <c r="G412" s="127"/>
      <c r="H412" s="49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84"/>
      <c r="P412" s="484"/>
      <c r="Q412" s="484"/>
      <c r="R412" s="484"/>
      <c r="S412" s="484"/>
      <c r="T412" s="484"/>
      <c r="U412" s="48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95"/>
      <c r="E413" s="495"/>
      <c r="F413" s="495"/>
      <c r="G413" s="127"/>
      <c r="H413" s="493">
        <f t="shared" si="93"/>
        <v>0</v>
      </c>
      <c r="I413" s="128"/>
      <c r="J413" s="129"/>
      <c r="K413" s="130"/>
      <c r="L413" s="128"/>
      <c r="M413" s="108"/>
      <c r="N413" s="129"/>
      <c r="O413" s="484"/>
      <c r="P413" s="484"/>
      <c r="Q413" s="484"/>
      <c r="R413" s="484"/>
      <c r="S413" s="484"/>
      <c r="T413" s="484"/>
      <c r="U413" s="48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95">
        <v>5.0599999999999996</v>
      </c>
      <c r="E414" s="495"/>
      <c r="F414" s="495"/>
      <c r="G414" s="127"/>
      <c r="H414" s="49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84"/>
      <c r="P414" s="484"/>
      <c r="Q414" s="484"/>
      <c r="R414" s="484"/>
      <c r="S414" s="484"/>
      <c r="T414" s="484"/>
      <c r="U414" s="48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95">
        <v>5.0599999999999996</v>
      </c>
      <c r="E415" s="495"/>
      <c r="F415" s="495"/>
      <c r="G415" s="127"/>
      <c r="H415" s="49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84"/>
      <c r="P415" s="484"/>
      <c r="Q415" s="484"/>
      <c r="R415" s="484"/>
      <c r="S415" s="484"/>
      <c r="T415" s="484"/>
      <c r="U415" s="48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95">
        <v>5.0599999999999996</v>
      </c>
      <c r="E416" s="495"/>
      <c r="F416" s="495"/>
      <c r="G416" s="127"/>
      <c r="H416" s="49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84"/>
      <c r="P416" s="484"/>
      <c r="Q416" s="484"/>
      <c r="R416" s="484"/>
      <c r="S416" s="484"/>
      <c r="T416" s="484"/>
      <c r="U416" s="48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95">
        <v>5.0599999999999996</v>
      </c>
      <c r="E417" s="495"/>
      <c r="F417" s="495"/>
      <c r="G417" s="127"/>
      <c r="H417" s="49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84"/>
      <c r="P417" s="484"/>
      <c r="Q417" s="484"/>
      <c r="R417" s="484"/>
      <c r="S417" s="484"/>
      <c r="T417" s="484"/>
      <c r="U417" s="48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95"/>
      <c r="E418" s="495"/>
      <c r="F418" s="495"/>
      <c r="G418" s="127"/>
      <c r="H418" s="49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84"/>
      <c r="P418" s="484"/>
      <c r="Q418" s="484"/>
      <c r="R418" s="484"/>
      <c r="S418" s="484"/>
      <c r="T418" s="484"/>
      <c r="U418" s="48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95"/>
      <c r="E419" s="495"/>
      <c r="F419" s="495"/>
      <c r="G419" s="127"/>
      <c r="H419" s="49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84"/>
      <c r="P419" s="484"/>
      <c r="Q419" s="484"/>
      <c r="R419" s="484"/>
      <c r="S419" s="484"/>
      <c r="T419" s="484"/>
      <c r="U419" s="48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95"/>
      <c r="E420" s="495"/>
      <c r="F420" s="495"/>
      <c r="G420" s="127"/>
      <c r="H420" s="49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84"/>
      <c r="P420" s="484"/>
      <c r="Q420" s="484"/>
      <c r="R420" s="484"/>
      <c r="S420" s="484"/>
      <c r="T420" s="484"/>
      <c r="U420" s="48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95"/>
      <c r="E421" s="495"/>
      <c r="F421" s="495"/>
      <c r="G421" s="127"/>
      <c r="H421" s="49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84"/>
      <c r="P421" s="484"/>
      <c r="Q421" s="484"/>
      <c r="R421" s="484"/>
      <c r="S421" s="484"/>
      <c r="T421" s="484"/>
      <c r="U421" s="48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95"/>
      <c r="E422" s="495"/>
      <c r="F422" s="495"/>
      <c r="G422" s="127"/>
      <c r="H422" s="49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84"/>
      <c r="P422" s="484"/>
      <c r="Q422" s="484"/>
      <c r="R422" s="484"/>
      <c r="S422" s="484"/>
      <c r="T422" s="484"/>
      <c r="U422" s="48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95"/>
      <c r="E423" s="495"/>
      <c r="F423" s="495"/>
      <c r="G423" s="127"/>
      <c r="H423" s="49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84"/>
      <c r="P423" s="484"/>
      <c r="Q423" s="484"/>
      <c r="R423" s="484"/>
      <c r="S423" s="484"/>
      <c r="T423" s="484"/>
      <c r="U423" s="48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95"/>
      <c r="E424" s="495"/>
      <c r="F424" s="495"/>
      <c r="G424" s="127"/>
      <c r="H424" s="49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84"/>
      <c r="P424" s="484"/>
      <c r="Q424" s="484"/>
      <c r="R424" s="484"/>
      <c r="S424" s="484"/>
      <c r="T424" s="484"/>
      <c r="U424" s="48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95"/>
      <c r="E425" s="495"/>
      <c r="F425" s="495"/>
      <c r="G425" s="127"/>
      <c r="H425" s="49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84"/>
      <c r="P425" s="484"/>
      <c r="Q425" s="484"/>
      <c r="R425" s="484"/>
      <c r="S425" s="484"/>
      <c r="T425" s="484"/>
      <c r="U425" s="48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95"/>
      <c r="E426" s="495"/>
      <c r="F426" s="495"/>
      <c r="G426" s="127"/>
      <c r="H426" s="49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84"/>
      <c r="P426" s="484"/>
      <c r="Q426" s="484"/>
      <c r="R426" s="484"/>
      <c r="S426" s="484"/>
      <c r="T426" s="484"/>
      <c r="U426" s="48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95"/>
      <c r="E427" s="495"/>
      <c r="F427" s="495"/>
      <c r="G427" s="127"/>
      <c r="H427" s="49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84"/>
      <c r="P427" s="484"/>
      <c r="Q427" s="484"/>
      <c r="R427" s="484"/>
      <c r="S427" s="484"/>
      <c r="T427" s="484"/>
      <c r="U427" s="48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9" t="s">
        <v>216</v>
      </c>
      <c r="B428" s="619"/>
      <c r="C428" s="49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85" t="s">
        <v>217</v>
      </c>
      <c r="C429" s="125" t="s">
        <v>179</v>
      </c>
      <c r="D429" s="495">
        <v>5.03</v>
      </c>
      <c r="E429" s="495"/>
      <c r="F429" s="495"/>
      <c r="G429" s="127"/>
      <c r="H429" s="49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84"/>
      <c r="P429" s="484"/>
      <c r="Q429" s="484"/>
      <c r="R429" s="484"/>
      <c r="S429" s="484"/>
      <c r="T429" s="484"/>
      <c r="U429" s="48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85" t="s">
        <v>217</v>
      </c>
      <c r="C430" s="125" t="s">
        <v>186</v>
      </c>
      <c r="D430" s="495">
        <v>5.03</v>
      </c>
      <c r="E430" s="495"/>
      <c r="F430" s="495"/>
      <c r="G430" s="127"/>
      <c r="H430" s="49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84"/>
      <c r="P430" s="484"/>
      <c r="Q430" s="484"/>
      <c r="R430" s="484"/>
      <c r="S430" s="484"/>
      <c r="T430" s="484"/>
      <c r="U430" s="48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85" t="s">
        <v>217</v>
      </c>
      <c r="C431" s="125" t="s">
        <v>204</v>
      </c>
      <c r="D431" s="495">
        <v>5.03</v>
      </c>
      <c r="E431" s="495"/>
      <c r="F431" s="495"/>
      <c r="G431" s="127"/>
      <c r="H431" s="49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84"/>
      <c r="P431" s="484"/>
      <c r="Q431" s="484"/>
      <c r="R431" s="484"/>
      <c r="S431" s="484"/>
      <c r="T431" s="484"/>
      <c r="U431" s="48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95">
        <v>5.03</v>
      </c>
      <c r="E432" s="495"/>
      <c r="F432" s="495"/>
      <c r="G432" s="127"/>
      <c r="H432" s="49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84"/>
      <c r="P432" s="484"/>
      <c r="Q432" s="484"/>
      <c r="R432" s="484"/>
      <c r="S432" s="484"/>
      <c r="T432" s="484"/>
      <c r="U432" s="48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95">
        <v>5.03</v>
      </c>
      <c r="E433" s="495"/>
      <c r="F433" s="495"/>
      <c r="G433" s="127"/>
      <c r="H433" s="49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84"/>
      <c r="P433" s="484"/>
      <c r="Q433" s="484"/>
      <c r="R433" s="484"/>
      <c r="S433" s="484"/>
      <c r="T433" s="484"/>
      <c r="U433" s="48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95">
        <v>5.03</v>
      </c>
      <c r="E434" s="495"/>
      <c r="F434" s="495"/>
      <c r="G434" s="127"/>
      <c r="H434" s="49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84"/>
      <c r="P434" s="484"/>
      <c r="Q434" s="484"/>
      <c r="R434" s="484"/>
      <c r="S434" s="484"/>
      <c r="T434" s="484"/>
      <c r="U434" s="48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95">
        <v>5.03</v>
      </c>
      <c r="E435" s="495"/>
      <c r="F435" s="495"/>
      <c r="G435" s="127"/>
      <c r="H435" s="49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84"/>
      <c r="P435" s="484"/>
      <c r="Q435" s="484"/>
      <c r="R435" s="484"/>
      <c r="S435" s="484"/>
      <c r="T435" s="484"/>
      <c r="U435" s="48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95">
        <v>5.03</v>
      </c>
      <c r="E436" s="495"/>
      <c r="F436" s="495"/>
      <c r="G436" s="127"/>
      <c r="H436" s="49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84"/>
      <c r="P436" s="484"/>
      <c r="Q436" s="484"/>
      <c r="R436" s="484"/>
      <c r="S436" s="484"/>
      <c r="T436" s="484"/>
      <c r="U436" s="48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95">
        <v>5.03</v>
      </c>
      <c r="E437" s="495"/>
      <c r="F437" s="495"/>
      <c r="G437" s="146"/>
      <c r="H437" s="49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84"/>
      <c r="P437" s="484"/>
      <c r="Q437" s="484"/>
      <c r="R437" s="484"/>
      <c r="S437" s="484"/>
      <c r="T437" s="484"/>
      <c r="U437" s="48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95">
        <v>5.03</v>
      </c>
      <c r="E438" s="495"/>
      <c r="F438" s="495"/>
      <c r="G438" s="127"/>
      <c r="H438" s="49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84"/>
      <c r="P438" s="484"/>
      <c r="Q438" s="484"/>
      <c r="R438" s="484"/>
      <c r="S438" s="484"/>
      <c r="T438" s="484"/>
      <c r="U438" s="48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95">
        <v>5.03</v>
      </c>
      <c r="E439" s="495"/>
      <c r="F439" s="495"/>
      <c r="G439" s="127"/>
      <c r="H439" s="49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84"/>
      <c r="P439" s="484"/>
      <c r="Q439" s="484"/>
      <c r="R439" s="484"/>
      <c r="S439" s="484"/>
      <c r="T439" s="484"/>
      <c r="U439" s="48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95">
        <v>5.03</v>
      </c>
      <c r="E440" s="495"/>
      <c r="F440" s="495"/>
      <c r="G440" s="127"/>
      <c r="H440" s="49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84"/>
      <c r="P440" s="484"/>
      <c r="Q440" s="484"/>
      <c r="R440" s="484"/>
      <c r="S440" s="484"/>
      <c r="T440" s="484"/>
      <c r="U440" s="48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95">
        <v>5.03</v>
      </c>
      <c r="E441" s="495"/>
      <c r="F441" s="495"/>
      <c r="G441" s="127"/>
      <c r="H441" s="49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84"/>
      <c r="P441" s="484"/>
      <c r="Q441" s="484"/>
      <c r="R441" s="484"/>
      <c r="S441" s="484"/>
      <c r="T441" s="484"/>
      <c r="U441" s="48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95">
        <v>5.03</v>
      </c>
      <c r="E442" s="495"/>
      <c r="F442" s="495"/>
      <c r="G442" s="127"/>
      <c r="H442" s="49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84"/>
      <c r="P442" s="484"/>
      <c r="Q442" s="484"/>
      <c r="R442" s="484"/>
      <c r="S442" s="484"/>
      <c r="T442" s="484"/>
      <c r="U442" s="48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95">
        <v>5.03</v>
      </c>
      <c r="E443" s="495"/>
      <c r="F443" s="495"/>
      <c r="G443" s="127"/>
      <c r="H443" s="49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84"/>
      <c r="P443" s="484"/>
      <c r="Q443" s="484"/>
      <c r="R443" s="484"/>
      <c r="S443" s="484"/>
      <c r="T443" s="484"/>
      <c r="U443" s="48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95">
        <v>5.03</v>
      </c>
      <c r="E444" s="495"/>
      <c r="F444" s="495"/>
      <c r="G444" s="127"/>
      <c r="H444" s="49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84"/>
      <c r="P444" s="484"/>
      <c r="Q444" s="484"/>
      <c r="R444" s="484"/>
      <c r="S444" s="484"/>
      <c r="T444" s="484"/>
      <c r="U444" s="48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85" t="s">
        <v>222</v>
      </c>
      <c r="C445" s="125" t="s">
        <v>181</v>
      </c>
      <c r="D445" s="495">
        <v>9.36</v>
      </c>
      <c r="E445" s="495"/>
      <c r="F445" s="495"/>
      <c r="G445" s="127"/>
      <c r="H445" s="49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84"/>
      <c r="P445" s="484"/>
      <c r="Q445" s="484"/>
      <c r="R445" s="484"/>
      <c r="S445" s="484"/>
      <c r="T445" s="484"/>
      <c r="U445" s="48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85" t="s">
        <v>222</v>
      </c>
      <c r="C446" s="125" t="s">
        <v>179</v>
      </c>
      <c r="D446" s="495">
        <v>9.36</v>
      </c>
      <c r="E446" s="495"/>
      <c r="F446" s="495"/>
      <c r="G446" s="127"/>
      <c r="H446" s="49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84"/>
      <c r="P446" s="484"/>
      <c r="Q446" s="484"/>
      <c r="R446" s="484"/>
      <c r="S446" s="484"/>
      <c r="T446" s="484"/>
      <c r="U446" s="48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85" t="s">
        <v>222</v>
      </c>
      <c r="C447" s="125" t="s">
        <v>221</v>
      </c>
      <c r="D447" s="495">
        <v>9.36</v>
      </c>
      <c r="E447" s="495"/>
      <c r="F447" s="495"/>
      <c r="G447" s="127"/>
      <c r="H447" s="49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84"/>
      <c r="P447" s="484"/>
      <c r="Q447" s="484"/>
      <c r="R447" s="484"/>
      <c r="S447" s="484"/>
      <c r="T447" s="484"/>
      <c r="U447" s="48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85" t="s">
        <v>222</v>
      </c>
      <c r="C448" s="125" t="s">
        <v>186</v>
      </c>
      <c r="D448" s="495">
        <v>9.36</v>
      </c>
      <c r="E448" s="495"/>
      <c r="F448" s="495"/>
      <c r="G448" s="127"/>
      <c r="H448" s="49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84"/>
      <c r="P448" s="484"/>
      <c r="Q448" s="484"/>
      <c r="R448" s="484"/>
      <c r="S448" s="484"/>
      <c r="T448" s="484"/>
      <c r="U448" s="48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85" t="s">
        <v>393</v>
      </c>
      <c r="C449" s="177" t="s">
        <v>395</v>
      </c>
      <c r="D449" s="495">
        <v>5</v>
      </c>
      <c r="E449" s="495"/>
      <c r="F449" s="495"/>
      <c r="G449" s="127"/>
      <c r="H449" s="49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84"/>
      <c r="P449" s="484"/>
      <c r="Q449" s="484"/>
      <c r="R449" s="484"/>
      <c r="S449" s="484"/>
      <c r="T449" s="484"/>
      <c r="U449" s="48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85" t="s">
        <v>393</v>
      </c>
      <c r="C450" s="177" t="s">
        <v>402</v>
      </c>
      <c r="D450" s="495">
        <v>5</v>
      </c>
      <c r="E450" s="495"/>
      <c r="F450" s="495"/>
      <c r="G450" s="127"/>
      <c r="H450" s="49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84"/>
      <c r="P450" s="484"/>
      <c r="Q450" s="484"/>
      <c r="R450" s="484"/>
      <c r="S450" s="484"/>
      <c r="T450" s="484"/>
      <c r="U450" s="48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85" t="s">
        <v>404</v>
      </c>
      <c r="C451" s="177" t="s">
        <v>405</v>
      </c>
      <c r="D451" s="495">
        <v>5</v>
      </c>
      <c r="E451" s="495"/>
      <c r="F451" s="495"/>
      <c r="G451" s="127"/>
      <c r="H451" s="49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84"/>
      <c r="P451" s="484"/>
      <c r="Q451" s="484"/>
      <c r="R451" s="484"/>
      <c r="S451" s="484"/>
      <c r="T451" s="484"/>
      <c r="U451" s="48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85" t="s">
        <v>342</v>
      </c>
      <c r="C452" s="177" t="s">
        <v>372</v>
      </c>
      <c r="D452" s="495">
        <v>5</v>
      </c>
      <c r="E452" s="495"/>
      <c r="F452" s="495"/>
      <c r="G452" s="127"/>
      <c r="H452" s="49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84"/>
      <c r="P452" s="484"/>
      <c r="Q452" s="484"/>
      <c r="R452" s="484"/>
      <c r="S452" s="484"/>
      <c r="T452" s="484"/>
      <c r="U452" s="48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85" t="s">
        <v>343</v>
      </c>
      <c r="C453" s="125" t="s">
        <v>345</v>
      </c>
      <c r="D453" s="495">
        <v>5</v>
      </c>
      <c r="E453" s="495"/>
      <c r="F453" s="495"/>
      <c r="G453" s="127"/>
      <c r="H453" s="49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84"/>
      <c r="P453" s="484"/>
      <c r="Q453" s="484"/>
      <c r="R453" s="484"/>
      <c r="S453" s="484"/>
      <c r="T453" s="484"/>
      <c r="U453" s="48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85" t="s">
        <v>343</v>
      </c>
      <c r="C454" s="125" t="s">
        <v>347</v>
      </c>
      <c r="D454" s="495">
        <v>5</v>
      </c>
      <c r="E454" s="495"/>
      <c r="F454" s="495"/>
      <c r="G454" s="127"/>
      <c r="H454" s="49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84"/>
      <c r="P454" s="484"/>
      <c r="Q454" s="484"/>
      <c r="R454" s="484"/>
      <c r="S454" s="484"/>
      <c r="T454" s="484"/>
      <c r="U454" s="48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95">
        <v>5.0599999999999996</v>
      </c>
      <c r="E455" s="495"/>
      <c r="F455" s="495"/>
      <c r="G455" s="127"/>
      <c r="H455" s="49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84"/>
      <c r="P455" s="484"/>
      <c r="Q455" s="484"/>
      <c r="R455" s="484"/>
      <c r="S455" s="484"/>
      <c r="T455" s="484"/>
      <c r="U455" s="48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95">
        <v>5.0599999999999996</v>
      </c>
      <c r="E456" s="495"/>
      <c r="F456" s="495"/>
      <c r="G456" s="127"/>
      <c r="H456" s="49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84"/>
      <c r="P456" s="484"/>
      <c r="Q456" s="484"/>
      <c r="R456" s="484"/>
      <c r="S456" s="484"/>
      <c r="T456" s="484"/>
      <c r="U456" s="48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95"/>
      <c r="E457" s="495"/>
      <c r="F457" s="495"/>
      <c r="G457" s="127"/>
      <c r="H457" s="49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84"/>
      <c r="P457" s="484"/>
      <c r="Q457" s="484"/>
      <c r="R457" s="484"/>
      <c r="S457" s="484"/>
      <c r="T457" s="484"/>
      <c r="U457" s="48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95"/>
      <c r="E458" s="495"/>
      <c r="F458" s="495"/>
      <c r="G458" s="127"/>
      <c r="H458" s="49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84"/>
      <c r="P458" s="484"/>
      <c r="Q458" s="484"/>
      <c r="R458" s="484"/>
      <c r="S458" s="484"/>
      <c r="T458" s="484"/>
      <c r="U458" s="48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95"/>
      <c r="E459" s="495"/>
      <c r="F459" s="495"/>
      <c r="G459" s="127"/>
      <c r="H459" s="49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84"/>
      <c r="P459" s="484"/>
      <c r="Q459" s="484"/>
      <c r="R459" s="484"/>
      <c r="S459" s="484"/>
      <c r="T459" s="484"/>
      <c r="U459" s="48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95">
        <v>5.07</v>
      </c>
      <c r="E460" s="495"/>
      <c r="F460" s="495"/>
      <c r="G460" s="127"/>
      <c r="H460" s="49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84"/>
      <c r="P460" s="484"/>
      <c r="Q460" s="484"/>
      <c r="R460" s="484"/>
      <c r="S460" s="484"/>
      <c r="T460" s="484"/>
      <c r="U460" s="48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95">
        <v>5.07</v>
      </c>
      <c r="E461" s="495"/>
      <c r="F461" s="495"/>
      <c r="G461" s="127"/>
      <c r="H461" s="49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84"/>
      <c r="P461" s="484"/>
      <c r="Q461" s="484"/>
      <c r="R461" s="484"/>
      <c r="S461" s="484"/>
      <c r="T461" s="484"/>
      <c r="U461" s="48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95">
        <v>5.0599999999999996</v>
      </c>
      <c r="E462" s="495"/>
      <c r="F462" s="494"/>
      <c r="G462" s="127"/>
      <c r="H462" s="493">
        <f>D462*G462</f>
        <v>0</v>
      </c>
      <c r="I462" s="128"/>
      <c r="J462" s="129" t="str">
        <f t="array" ref="J462">IF(ISERROR(G462/I462),"",G462/I462)</f>
        <v/>
      </c>
      <c r="K462" s="49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84"/>
      <c r="P462" s="484"/>
      <c r="Q462" s="484"/>
      <c r="R462" s="484"/>
      <c r="S462" s="484"/>
      <c r="T462" s="484"/>
      <c r="U462" s="48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11" t="s">
        <v>224</v>
      </c>
      <c r="B463" s="612"/>
      <c r="C463" s="49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95">
        <v>5.03</v>
      </c>
      <c r="E464" s="495"/>
      <c r="F464" s="495"/>
      <c r="G464" s="127"/>
      <c r="H464" s="49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84"/>
      <c r="P464" s="484"/>
      <c r="Q464" s="484"/>
      <c r="R464" s="484"/>
      <c r="S464" s="484"/>
      <c r="T464" s="484"/>
      <c r="U464" s="48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95">
        <v>5.03</v>
      </c>
      <c r="E465" s="495"/>
      <c r="F465" s="495"/>
      <c r="G465" s="127"/>
      <c r="H465" s="49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84"/>
      <c r="P465" s="484"/>
      <c r="Q465" s="484"/>
      <c r="R465" s="484"/>
      <c r="S465" s="484"/>
      <c r="T465" s="484"/>
      <c r="U465" s="48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95">
        <v>5.04</v>
      </c>
      <c r="E466" s="495"/>
      <c r="F466" s="495"/>
      <c r="G466" s="127"/>
      <c r="H466" s="49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84"/>
      <c r="P466" s="484"/>
      <c r="Q466" s="484"/>
      <c r="R466" s="484"/>
      <c r="S466" s="484"/>
      <c r="T466" s="484"/>
      <c r="U466" s="48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95">
        <v>5.03</v>
      </c>
      <c r="E467" s="495"/>
      <c r="F467" s="495"/>
      <c r="G467" s="127"/>
      <c r="H467" s="49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84"/>
      <c r="P467" s="484"/>
      <c r="Q467" s="484"/>
      <c r="R467" s="484"/>
      <c r="S467" s="484"/>
      <c r="T467" s="484"/>
      <c r="U467" s="48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89" t="s">
        <v>203</v>
      </c>
      <c r="D468" s="495">
        <v>5.03</v>
      </c>
      <c r="E468" s="495"/>
      <c r="F468" s="495"/>
      <c r="G468" s="127"/>
      <c r="H468" s="49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84"/>
      <c r="P468" s="484"/>
      <c r="Q468" s="484"/>
      <c r="R468" s="484"/>
      <c r="S468" s="484"/>
      <c r="T468" s="484"/>
      <c r="U468" s="48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95">
        <v>5.03</v>
      </c>
      <c r="E469" s="495"/>
      <c r="F469" s="495"/>
      <c r="G469" s="127"/>
      <c r="H469" s="49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84"/>
      <c r="P469" s="484"/>
      <c r="Q469" s="484"/>
      <c r="R469" s="484"/>
      <c r="S469" s="484"/>
      <c r="T469" s="484"/>
      <c r="U469" s="48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95">
        <v>5.03</v>
      </c>
      <c r="E470" s="495"/>
      <c r="F470" s="495"/>
      <c r="G470" s="127"/>
      <c r="H470" s="49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84"/>
      <c r="P470" s="484"/>
      <c r="Q470" s="484"/>
      <c r="R470" s="484"/>
      <c r="S470" s="484"/>
      <c r="T470" s="484"/>
      <c r="U470" s="48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89" t="s">
        <v>228</v>
      </c>
      <c r="D471" s="495">
        <v>5.03</v>
      </c>
      <c r="E471" s="495"/>
      <c r="F471" s="495"/>
      <c r="G471" s="127"/>
      <c r="H471" s="49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84"/>
      <c r="P471" s="484"/>
      <c r="Q471" s="484"/>
      <c r="R471" s="484"/>
      <c r="S471" s="484"/>
      <c r="T471" s="484"/>
      <c r="U471" s="48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89" t="s">
        <v>212</v>
      </c>
      <c r="D472" s="495">
        <v>5.03</v>
      </c>
      <c r="E472" s="495"/>
      <c r="F472" s="495"/>
      <c r="G472" s="127"/>
      <c r="H472" s="49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84"/>
      <c r="P472" s="484"/>
      <c r="Q472" s="484"/>
      <c r="R472" s="484"/>
      <c r="S472" s="484"/>
      <c r="T472" s="484"/>
      <c r="U472" s="48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89" t="s">
        <v>203</v>
      </c>
      <c r="D473" s="495">
        <v>5.03</v>
      </c>
      <c r="E473" s="495"/>
      <c r="F473" s="495"/>
      <c r="G473" s="127"/>
      <c r="H473" s="49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84"/>
      <c r="P473" s="484"/>
      <c r="Q473" s="484"/>
      <c r="R473" s="484"/>
      <c r="S473" s="484"/>
      <c r="T473" s="484"/>
      <c r="U473" s="48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89" t="s">
        <v>186</v>
      </c>
      <c r="D474" s="495">
        <v>5.03</v>
      </c>
      <c r="E474" s="495"/>
      <c r="F474" s="495"/>
      <c r="G474" s="127"/>
      <c r="H474" s="49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84"/>
      <c r="P474" s="484"/>
      <c r="Q474" s="484"/>
      <c r="R474" s="484"/>
      <c r="S474" s="484"/>
      <c r="T474" s="484"/>
      <c r="U474" s="48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89" t="s">
        <v>228</v>
      </c>
      <c r="D475" s="495">
        <v>5.03</v>
      </c>
      <c r="E475" s="495"/>
      <c r="F475" s="495"/>
      <c r="G475" s="127"/>
      <c r="H475" s="49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84"/>
      <c r="P475" s="484"/>
      <c r="Q475" s="484"/>
      <c r="R475" s="484"/>
      <c r="S475" s="484"/>
      <c r="T475" s="484"/>
      <c r="U475" s="48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89" t="s">
        <v>199</v>
      </c>
      <c r="D476" s="495">
        <v>5.03</v>
      </c>
      <c r="E476" s="495"/>
      <c r="F476" s="495"/>
      <c r="G476" s="127"/>
      <c r="H476" s="49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84"/>
      <c r="P476" s="484"/>
      <c r="Q476" s="484"/>
      <c r="R476" s="484"/>
      <c r="S476" s="484"/>
      <c r="T476" s="484"/>
      <c r="U476" s="48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95">
        <v>5.0599999999999996</v>
      </c>
      <c r="E477" s="495"/>
      <c r="F477" s="495"/>
      <c r="G477" s="127"/>
      <c r="H477" s="49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84"/>
      <c r="P477" s="484"/>
      <c r="Q477" s="484"/>
      <c r="R477" s="484"/>
      <c r="S477" s="484"/>
      <c r="T477" s="484"/>
      <c r="U477" s="48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95">
        <v>5.0599999999999996</v>
      </c>
      <c r="E478" s="495"/>
      <c r="F478" s="495"/>
      <c r="G478" s="127"/>
      <c r="H478" s="49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84"/>
      <c r="P478" s="484"/>
      <c r="Q478" s="484"/>
      <c r="R478" s="484"/>
      <c r="S478" s="484"/>
      <c r="T478" s="484"/>
      <c r="U478" s="48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11" t="s">
        <v>231</v>
      </c>
      <c r="B479" s="612"/>
      <c r="C479" s="49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95">
        <v>5.04</v>
      </c>
      <c r="E480" s="495"/>
      <c r="F480" s="495"/>
      <c r="G480" s="127"/>
      <c r="H480" s="49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84"/>
      <c r="P480" s="484"/>
      <c r="Q480" s="484"/>
      <c r="R480" s="484"/>
      <c r="S480" s="484"/>
      <c r="T480" s="484"/>
      <c r="U480" s="48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95">
        <v>5.04</v>
      </c>
      <c r="E481" s="495"/>
      <c r="F481" s="495"/>
      <c r="G481" s="127"/>
      <c r="H481" s="49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84"/>
      <c r="P481" s="484"/>
      <c r="Q481" s="484"/>
      <c r="R481" s="484"/>
      <c r="S481" s="484"/>
      <c r="T481" s="484"/>
      <c r="U481" s="48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95">
        <v>5.04</v>
      </c>
      <c r="E482" s="495"/>
      <c r="F482" s="495"/>
      <c r="G482" s="127"/>
      <c r="H482" s="49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84"/>
      <c r="P482" s="484"/>
      <c r="Q482" s="484"/>
      <c r="R482" s="484"/>
      <c r="S482" s="484"/>
      <c r="T482" s="484"/>
      <c r="U482" s="48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95">
        <v>5.04</v>
      </c>
      <c r="E483" s="495"/>
      <c r="F483" s="495"/>
      <c r="G483" s="127"/>
      <c r="H483" s="49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84"/>
      <c r="P483" s="484"/>
      <c r="Q483" s="484"/>
      <c r="R483" s="484"/>
      <c r="S483" s="484"/>
      <c r="T483" s="484"/>
      <c r="U483" s="48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95">
        <v>5.04</v>
      </c>
      <c r="E484" s="495"/>
      <c r="F484" s="495"/>
      <c r="G484" s="127"/>
      <c r="H484" s="49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84"/>
      <c r="P484" s="484"/>
      <c r="Q484" s="484"/>
      <c r="R484" s="484"/>
      <c r="S484" s="484"/>
      <c r="T484" s="484"/>
      <c r="U484" s="48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95">
        <v>5.04</v>
      </c>
      <c r="E485" s="495"/>
      <c r="F485" s="495"/>
      <c r="G485" s="127"/>
      <c r="H485" s="49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84"/>
      <c r="P485" s="484"/>
      <c r="Q485" s="484"/>
      <c r="R485" s="484"/>
      <c r="S485" s="484"/>
      <c r="T485" s="484"/>
      <c r="U485" s="48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95">
        <v>5.04</v>
      </c>
      <c r="E486" s="495"/>
      <c r="F486" s="495"/>
      <c r="G486" s="127"/>
      <c r="H486" s="49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84"/>
      <c r="P486" s="484"/>
      <c r="Q486" s="484"/>
      <c r="R486" s="484"/>
      <c r="S486" s="484"/>
      <c r="T486" s="484"/>
      <c r="U486" s="48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95">
        <v>5.04</v>
      </c>
      <c r="E487" s="495"/>
      <c r="F487" s="495"/>
      <c r="G487" s="127"/>
      <c r="H487" s="49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84"/>
      <c r="P487" s="484"/>
      <c r="Q487" s="484"/>
      <c r="R487" s="484"/>
      <c r="S487" s="484"/>
      <c r="T487" s="484"/>
      <c r="U487" s="48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95">
        <v>5.04</v>
      </c>
      <c r="E488" s="495"/>
      <c r="F488" s="495"/>
      <c r="G488" s="127"/>
      <c r="H488" s="49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84"/>
      <c r="P488" s="484"/>
      <c r="Q488" s="484"/>
      <c r="R488" s="484"/>
      <c r="S488" s="484"/>
      <c r="T488" s="484"/>
      <c r="U488" s="48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95">
        <v>5.04</v>
      </c>
      <c r="E489" s="495"/>
      <c r="F489" s="495"/>
      <c r="G489" s="127"/>
      <c r="H489" s="49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84"/>
      <c r="P489" s="484"/>
      <c r="Q489" s="484"/>
      <c r="R489" s="484"/>
      <c r="S489" s="484"/>
      <c r="T489" s="484"/>
      <c r="U489" s="48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11" t="s">
        <v>234</v>
      </c>
      <c r="B490" s="612"/>
      <c r="C490" s="49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83"/>
      <c r="D491" s="495">
        <v>3.65</v>
      </c>
      <c r="E491" s="495"/>
      <c r="F491" s="494"/>
      <c r="G491" s="127"/>
      <c r="H491" s="493">
        <f t="shared" ref="H491:H505" si="127">D491*G491</f>
        <v>0</v>
      </c>
      <c r="I491" s="128"/>
      <c r="J491" s="129" t="str">
        <f t="array" ref="J491">IF(ISERROR(G491/I491),"",G491/I491)</f>
        <v/>
      </c>
      <c r="K491" s="49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84"/>
      <c r="P491" s="484"/>
      <c r="Q491" s="484"/>
      <c r="R491" s="484"/>
      <c r="S491" s="484"/>
      <c r="T491" s="484"/>
      <c r="U491" s="48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83"/>
      <c r="D492" s="495">
        <v>6.58</v>
      </c>
      <c r="E492" s="495"/>
      <c r="F492" s="495"/>
      <c r="G492" s="127"/>
      <c r="H492" s="49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84"/>
      <c r="P492" s="484"/>
      <c r="Q492" s="484"/>
      <c r="R492" s="484"/>
      <c r="S492" s="484"/>
      <c r="T492" s="484"/>
      <c r="U492" s="48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83"/>
      <c r="D493" s="495">
        <v>7.8</v>
      </c>
      <c r="E493" s="495"/>
      <c r="F493" s="495"/>
      <c r="G493" s="127"/>
      <c r="H493" s="49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84"/>
      <c r="P493" s="484"/>
      <c r="Q493" s="484"/>
      <c r="R493" s="484"/>
      <c r="S493" s="484"/>
      <c r="T493" s="484"/>
      <c r="U493" s="48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83"/>
      <c r="D494" s="495">
        <v>4.4000000000000004</v>
      </c>
      <c r="E494" s="495"/>
      <c r="F494" s="495"/>
      <c r="G494" s="127"/>
      <c r="H494" s="49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84"/>
      <c r="P494" s="484"/>
      <c r="Q494" s="484"/>
      <c r="R494" s="484"/>
      <c r="S494" s="484"/>
      <c r="T494" s="484"/>
      <c r="U494" s="48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95"/>
      <c r="E495" s="495"/>
      <c r="F495" s="495"/>
      <c r="G495" s="127"/>
      <c r="H495" s="493">
        <f t="shared" si="127"/>
        <v>0</v>
      </c>
      <c r="I495" s="128"/>
      <c r="J495" s="129"/>
      <c r="K495" s="130"/>
      <c r="L495" s="128"/>
      <c r="M495" s="108"/>
      <c r="N495" s="129"/>
      <c r="O495" s="484"/>
      <c r="P495" s="484"/>
      <c r="Q495" s="484"/>
      <c r="R495" s="484"/>
      <c r="S495" s="484"/>
      <c r="T495" s="484"/>
      <c r="U495" s="48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83"/>
      <c r="D496" s="495"/>
      <c r="E496" s="495"/>
      <c r="F496" s="495"/>
      <c r="G496" s="127"/>
      <c r="H496" s="49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84"/>
      <c r="P496" s="484"/>
      <c r="Q496" s="484"/>
      <c r="R496" s="484"/>
      <c r="S496" s="484"/>
      <c r="T496" s="484"/>
      <c r="U496" s="48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83" t="s">
        <v>239</v>
      </c>
      <c r="C497" s="483" t="s">
        <v>179</v>
      </c>
      <c r="D497" s="495">
        <v>6.04</v>
      </c>
      <c r="E497" s="495"/>
      <c r="F497" s="495"/>
      <c r="G497" s="127"/>
      <c r="H497" s="49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84"/>
      <c r="P497" s="484"/>
      <c r="Q497" s="484"/>
      <c r="R497" s="484"/>
      <c r="S497" s="484"/>
      <c r="T497" s="484"/>
      <c r="U497" s="48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83" t="s">
        <v>239</v>
      </c>
      <c r="C498" s="483" t="s">
        <v>186</v>
      </c>
      <c r="D498" s="495">
        <v>6.04</v>
      </c>
      <c r="E498" s="495"/>
      <c r="F498" s="495"/>
      <c r="G498" s="127"/>
      <c r="H498" s="49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84"/>
      <c r="P498" s="484"/>
      <c r="Q498" s="484"/>
      <c r="R498" s="484"/>
      <c r="S498" s="484"/>
      <c r="T498" s="484"/>
      <c r="U498" s="48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83" t="s">
        <v>440</v>
      </c>
      <c r="C499" s="483" t="s">
        <v>179</v>
      </c>
      <c r="D499" s="495"/>
      <c r="E499" s="495"/>
      <c r="F499" s="495"/>
      <c r="G499" s="127"/>
      <c r="H499" s="493">
        <f t="shared" si="127"/>
        <v>0</v>
      </c>
      <c r="I499" s="128"/>
      <c r="J499" s="129"/>
      <c r="K499" s="130"/>
      <c r="L499" s="128"/>
      <c r="M499" s="108"/>
      <c r="N499" s="129"/>
      <c r="O499" s="484"/>
      <c r="P499" s="484"/>
      <c r="Q499" s="484"/>
      <c r="R499" s="484"/>
      <c r="S499" s="484"/>
      <c r="T499" s="484"/>
      <c r="U499" s="48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83" t="s">
        <v>440</v>
      </c>
      <c r="C500" s="483" t="s">
        <v>186</v>
      </c>
      <c r="D500" s="495"/>
      <c r="E500" s="495"/>
      <c r="F500" s="495"/>
      <c r="G500" s="127"/>
      <c r="H500" s="493">
        <f t="shared" si="127"/>
        <v>0</v>
      </c>
      <c r="I500" s="128"/>
      <c r="J500" s="129"/>
      <c r="K500" s="130"/>
      <c r="L500" s="128"/>
      <c r="M500" s="108"/>
      <c r="N500" s="129"/>
      <c r="O500" s="484"/>
      <c r="P500" s="484"/>
      <c r="Q500" s="484"/>
      <c r="R500" s="484"/>
      <c r="S500" s="484"/>
      <c r="T500" s="484"/>
      <c r="U500" s="48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85" t="s">
        <v>240</v>
      </c>
      <c r="C501" s="125"/>
      <c r="D501" s="495">
        <v>7.3</v>
      </c>
      <c r="E501" s="495"/>
      <c r="F501" s="495"/>
      <c r="G501" s="127"/>
      <c r="H501" s="49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84"/>
      <c r="P501" s="484"/>
      <c r="Q501" s="484"/>
      <c r="R501" s="484"/>
      <c r="S501" s="484"/>
      <c r="T501" s="484"/>
      <c r="U501" s="48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85" t="s">
        <v>241</v>
      </c>
      <c r="C502" s="125"/>
      <c r="D502" s="495">
        <f>78*120/1000</f>
        <v>9.36</v>
      </c>
      <c r="E502" s="495"/>
      <c r="F502" s="495"/>
      <c r="G502" s="127"/>
      <c r="H502" s="493">
        <f t="shared" si="127"/>
        <v>0</v>
      </c>
      <c r="I502" s="128"/>
      <c r="J502" s="129"/>
      <c r="K502" s="130"/>
      <c r="L502" s="128"/>
      <c r="M502" s="108"/>
      <c r="N502" s="129"/>
      <c r="O502" s="484"/>
      <c r="P502" s="484"/>
      <c r="Q502" s="484"/>
      <c r="R502" s="484"/>
      <c r="S502" s="484"/>
      <c r="T502" s="484"/>
      <c r="U502" s="48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85" t="s">
        <v>242</v>
      </c>
      <c r="C503" s="125"/>
      <c r="D503" s="495">
        <v>4.5</v>
      </c>
      <c r="E503" s="495"/>
      <c r="F503" s="495"/>
      <c r="G503" s="127"/>
      <c r="H503" s="493">
        <f t="shared" si="127"/>
        <v>0</v>
      </c>
      <c r="I503" s="128"/>
      <c r="J503" s="129"/>
      <c r="K503" s="130"/>
      <c r="L503" s="128"/>
      <c r="M503" s="108"/>
      <c r="N503" s="129"/>
      <c r="O503" s="484"/>
      <c r="P503" s="484"/>
      <c r="Q503" s="484"/>
      <c r="R503" s="484"/>
      <c r="S503" s="484"/>
      <c r="T503" s="484"/>
      <c r="U503" s="48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85" t="s">
        <v>243</v>
      </c>
      <c r="C504" s="125"/>
      <c r="D504" s="495">
        <v>4.5</v>
      </c>
      <c r="E504" s="495"/>
      <c r="F504" s="495"/>
      <c r="G504" s="127"/>
      <c r="H504" s="493">
        <f t="shared" si="127"/>
        <v>0</v>
      </c>
      <c r="I504" s="128"/>
      <c r="J504" s="129"/>
      <c r="K504" s="130"/>
      <c r="L504" s="128"/>
      <c r="M504" s="108"/>
      <c r="N504" s="129"/>
      <c r="O504" s="484"/>
      <c r="P504" s="484"/>
      <c r="Q504" s="484"/>
      <c r="R504" s="484"/>
      <c r="S504" s="484"/>
      <c r="T504" s="484"/>
      <c r="U504" s="48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85"/>
      <c r="C505" s="125"/>
      <c r="D505" s="495"/>
      <c r="E505" s="495"/>
      <c r="F505" s="495"/>
      <c r="G505" s="127"/>
      <c r="H505" s="493">
        <f t="shared" si="127"/>
        <v>0</v>
      </c>
      <c r="I505" s="128"/>
      <c r="J505" s="129"/>
      <c r="K505" s="130"/>
      <c r="L505" s="128"/>
      <c r="M505" s="108"/>
      <c r="N505" s="129"/>
      <c r="O505" s="484"/>
      <c r="P505" s="484"/>
      <c r="Q505" s="484"/>
      <c r="R505" s="484"/>
      <c r="S505" s="484"/>
      <c r="T505" s="484"/>
      <c r="U505" s="48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11" t="s">
        <v>244</v>
      </c>
      <c r="B506" s="612"/>
      <c r="C506" s="49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13" t="s">
        <v>246</v>
      </c>
      <c r="B507" s="614"/>
      <c r="C507" s="614"/>
      <c r="D507" s="614"/>
      <c r="E507" s="614"/>
      <c r="F507" s="61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6" t="s">
        <v>471</v>
      </c>
      <c r="B508" s="490" t="s">
        <v>247</v>
      </c>
      <c r="C508" s="599" t="s">
        <v>248</v>
      </c>
      <c r="D508" s="600"/>
      <c r="E508" s="670" t="s">
        <v>249</v>
      </c>
      <c r="F508" s="670"/>
      <c r="G508" s="577" t="s">
        <v>250</v>
      </c>
      <c r="H508" s="577"/>
      <c r="I508" s="607" t="s">
        <v>251</v>
      </c>
      <c r="J508" s="607"/>
      <c r="K508" s="607" t="s">
        <v>252</v>
      </c>
      <c r="L508" s="607"/>
      <c r="M508" s="607" t="s">
        <v>253</v>
      </c>
      <c r="N508" s="607"/>
      <c r="O508" s="607" t="s">
        <v>254</v>
      </c>
      <c r="P508" s="577" t="s">
        <v>255</v>
      </c>
      <c r="Q508" s="577"/>
      <c r="R508" s="577" t="s">
        <v>252</v>
      </c>
      <c r="S508" s="577"/>
      <c r="T508" s="577" t="s">
        <v>256</v>
      </c>
      <c r="U508" s="577"/>
      <c r="V508" s="577" t="s">
        <v>257</v>
      </c>
      <c r="W508" s="577"/>
      <c r="X508" s="577" t="s">
        <v>252</v>
      </c>
      <c r="Y508" s="577"/>
      <c r="Z508" s="577" t="s">
        <v>256</v>
      </c>
      <c r="AA508" s="577"/>
    </row>
    <row r="509" spans="1:27" ht="20.100000000000001" hidden="1" customHeight="1">
      <c r="A509" s="617"/>
      <c r="B509" s="490" t="s">
        <v>258</v>
      </c>
      <c r="C509" s="599">
        <v>0</v>
      </c>
      <c r="D509" s="600"/>
      <c r="E509" s="670">
        <f>C509*11</f>
        <v>0</v>
      </c>
      <c r="F509" s="670"/>
      <c r="G509" s="577">
        <v>0</v>
      </c>
      <c r="H509" s="577"/>
      <c r="I509" s="610">
        <f>G509*11</f>
        <v>0</v>
      </c>
      <c r="J509" s="610"/>
      <c r="K509" s="610">
        <f>E509-I509</f>
        <v>0</v>
      </c>
      <c r="L509" s="610"/>
      <c r="M509" s="608" t="str">
        <f>IF(ISERROR(K509/E509),"",K509/E509)</f>
        <v/>
      </c>
      <c r="N509" s="608"/>
      <c r="O509" s="607"/>
      <c r="P509" s="577" t="s">
        <v>201</v>
      </c>
      <c r="Q509" s="577"/>
      <c r="R509" s="606">
        <f>SUM(O370:U370)</f>
        <v>0</v>
      </c>
      <c r="S509" s="606"/>
      <c r="T509" s="601" t="str">
        <f t="array" ref="T509">IF(ISERROR(R509/R516),"",R509/R516)</f>
        <v/>
      </c>
      <c r="U509" s="601"/>
      <c r="V509" s="577" t="s">
        <v>259</v>
      </c>
      <c r="W509" s="577"/>
      <c r="X509" s="604">
        <f>SUM(O370,O428,O463,O479,O490,O506)</f>
        <v>0</v>
      </c>
      <c r="Y509" s="604"/>
      <c r="Z509" s="601" t="str">
        <f t="array" ref="Z509">IF(ISERROR(X509/X516),"",X509/X516)</f>
        <v/>
      </c>
      <c r="AA509" s="601"/>
    </row>
    <row r="510" spans="1:27" ht="20.100000000000001" hidden="1" customHeight="1">
      <c r="A510" s="617"/>
      <c r="B510" s="490" t="s">
        <v>260</v>
      </c>
      <c r="C510" s="599">
        <v>0</v>
      </c>
      <c r="D510" s="600"/>
      <c r="E510" s="670">
        <f>C510*11</f>
        <v>0</v>
      </c>
      <c r="F510" s="670"/>
      <c r="G510" s="577">
        <v>0</v>
      </c>
      <c r="H510" s="577"/>
      <c r="I510" s="610">
        <f>G510*11</f>
        <v>0</v>
      </c>
      <c r="J510" s="610"/>
      <c r="K510" s="610">
        <f>E510-I510</f>
        <v>0</v>
      </c>
      <c r="L510" s="610"/>
      <c r="M510" s="608" t="str">
        <f>IF(ISERROR(K510/E510),"",K510/E510)</f>
        <v/>
      </c>
      <c r="N510" s="608"/>
      <c r="O510" s="607"/>
      <c r="P510" s="577" t="s">
        <v>216</v>
      </c>
      <c r="Q510" s="577"/>
      <c r="R510" s="606">
        <f>SUM(O428:U428)</f>
        <v>0</v>
      </c>
      <c r="S510" s="606"/>
      <c r="T510" s="601" t="str">
        <f>IF(ISERROR(R510/R516),"",R510/R516)</f>
        <v/>
      </c>
      <c r="U510" s="601"/>
      <c r="V510" s="577" t="s">
        <v>261</v>
      </c>
      <c r="W510" s="577"/>
      <c r="X510" s="604">
        <f>SUM(O371,O429,O464,O480,O491,O507)</f>
        <v>0</v>
      </c>
      <c r="Y510" s="604"/>
      <c r="Z510" s="601" t="str">
        <f>IF(ISERROR(X510/X516),"",X510/X516)</f>
        <v/>
      </c>
      <c r="AA510" s="601"/>
    </row>
    <row r="511" spans="1:27" ht="20.100000000000001" hidden="1" customHeight="1">
      <c r="A511" s="617"/>
      <c r="B511" s="490" t="s">
        <v>262</v>
      </c>
      <c r="C511" s="599">
        <v>0</v>
      </c>
      <c r="D511" s="600"/>
      <c r="E511" s="670">
        <f>C511*11</f>
        <v>0</v>
      </c>
      <c r="F511" s="670"/>
      <c r="G511" s="577">
        <v>0</v>
      </c>
      <c r="H511" s="577"/>
      <c r="I511" s="610">
        <f>G511*11</f>
        <v>0</v>
      </c>
      <c r="J511" s="610"/>
      <c r="K511" s="610">
        <f>E511-I511</f>
        <v>0</v>
      </c>
      <c r="L511" s="610"/>
      <c r="M511" s="608" t="str">
        <f>IF(ISERROR(K511/E511),"",K511/E511)</f>
        <v/>
      </c>
      <c r="N511" s="608"/>
      <c r="O511" s="607"/>
      <c r="P511" s="577" t="s">
        <v>224</v>
      </c>
      <c r="Q511" s="577"/>
      <c r="R511" s="606">
        <f>SUM(O463:U463)</f>
        <v>0</v>
      </c>
      <c r="S511" s="606"/>
      <c r="T511" s="601" t="str">
        <f>IF(ISERROR(R511/R516),"",R511/R516)</f>
        <v/>
      </c>
      <c r="U511" s="601"/>
      <c r="V511" s="577" t="s">
        <v>263</v>
      </c>
      <c r="W511" s="577"/>
      <c r="X511" s="604">
        <f>SUM(O373,O430,O465,O481,O492,O508)</f>
        <v>0</v>
      </c>
      <c r="Y511" s="604"/>
      <c r="Z511" s="601" t="str">
        <f>IF(ISERROR(X511/X516),"",X511/X516)</f>
        <v/>
      </c>
      <c r="AA511" s="601"/>
    </row>
    <row r="512" spans="1:27" ht="20.100000000000001" hidden="1" customHeight="1">
      <c r="A512" s="617"/>
      <c r="B512" s="490" t="s">
        <v>264</v>
      </c>
      <c r="C512" s="599">
        <v>1</v>
      </c>
      <c r="D512" s="600"/>
      <c r="E512" s="670">
        <f>C512*11</f>
        <v>11</v>
      </c>
      <c r="F512" s="670"/>
      <c r="G512" s="577">
        <v>1</v>
      </c>
      <c r="H512" s="577"/>
      <c r="I512" s="610">
        <f>G512*11</f>
        <v>11</v>
      </c>
      <c r="J512" s="610"/>
      <c r="K512" s="610">
        <f>E512-I512</f>
        <v>0</v>
      </c>
      <c r="L512" s="610"/>
      <c r="M512" s="608">
        <f>IF(ISERROR(K512/E512),"",K512/E512)</f>
        <v>0</v>
      </c>
      <c r="N512" s="608"/>
      <c r="O512" s="607"/>
      <c r="P512" s="577" t="s">
        <v>231</v>
      </c>
      <c r="Q512" s="577"/>
      <c r="R512" s="606">
        <f>SUM(O479:U479)</f>
        <v>0</v>
      </c>
      <c r="S512" s="606"/>
      <c r="T512" s="601" t="str">
        <f>IF(ISERROR(R512/R516),"",R512/R516)</f>
        <v/>
      </c>
      <c r="U512" s="601"/>
      <c r="V512" s="577" t="s">
        <v>265</v>
      </c>
      <c r="W512" s="577"/>
      <c r="X512" s="604">
        <f>SUM(O374,O431,O466,O482,O493,O509)</f>
        <v>0</v>
      </c>
      <c r="Y512" s="604"/>
      <c r="Z512" s="601" t="str">
        <f>IF(ISERROR(X512/X516),"",X512/X516)</f>
        <v/>
      </c>
      <c r="AA512" s="601"/>
    </row>
    <row r="513" spans="1:27" ht="20.100000000000001" hidden="1" customHeight="1">
      <c r="A513" s="618"/>
      <c r="B513" s="490" t="s">
        <v>266</v>
      </c>
      <c r="C513" s="609">
        <f>SUM(C509:D512)</f>
        <v>1</v>
      </c>
      <c r="D513" s="583"/>
      <c r="E513" s="670">
        <f>SUM(E509:F512)</f>
        <v>11</v>
      </c>
      <c r="F513" s="670"/>
      <c r="G513" s="577">
        <f>SUM(G509:H512)</f>
        <v>1</v>
      </c>
      <c r="H513" s="577"/>
      <c r="I513" s="610">
        <f>SUM(I509:J512)</f>
        <v>11</v>
      </c>
      <c r="J513" s="610"/>
      <c r="K513" s="610">
        <f>SUM(K509:L512)</f>
        <v>0</v>
      </c>
      <c r="L513" s="610"/>
      <c r="M513" s="608">
        <f>IF(ISERROR(K513/E513),"",K513/E513)</f>
        <v>0</v>
      </c>
      <c r="N513" s="608"/>
      <c r="O513" s="607"/>
      <c r="P513" s="577" t="s">
        <v>234</v>
      </c>
      <c r="Q513" s="577"/>
      <c r="R513" s="606">
        <f>SUM(O490:U490)</f>
        <v>0</v>
      </c>
      <c r="S513" s="606"/>
      <c r="T513" s="601" t="str">
        <f>IF(ISERROR(R513/R516),"",R513/R516)</f>
        <v/>
      </c>
      <c r="U513" s="601"/>
      <c r="V513" s="577" t="s">
        <v>267</v>
      </c>
      <c r="W513" s="577"/>
      <c r="X513" s="604">
        <f>SUM(O375,O432,O467,O483,O494,O510)</f>
        <v>0</v>
      </c>
      <c r="Y513" s="604"/>
      <c r="Z513" s="601" t="str">
        <f>IF(ISERROR(X513/X516),"",X513/X516)</f>
        <v/>
      </c>
      <c r="AA513" s="601"/>
    </row>
    <row r="514" spans="1:27" ht="20.100000000000001" hidden="1" customHeight="1">
      <c r="A514" s="261" t="s">
        <v>472</v>
      </c>
      <c r="B514" s="490">
        <f>G507</f>
        <v>0</v>
      </c>
      <c r="C514" s="587" t="s">
        <v>269</v>
      </c>
      <c r="D514" s="586"/>
      <c r="E514" s="669">
        <f>H507</f>
        <v>0</v>
      </c>
      <c r="F514" s="669"/>
      <c r="G514" s="577" t="s">
        <v>270</v>
      </c>
      <c r="H514" s="577"/>
      <c r="I514" s="605" t="str">
        <f>L507</f>
        <v/>
      </c>
      <c r="J514" s="605"/>
      <c r="K514" s="607" t="s">
        <v>271</v>
      </c>
      <c r="L514" s="607"/>
      <c r="M514" s="605" t="str">
        <f>J507</f>
        <v/>
      </c>
      <c r="N514" s="605"/>
      <c r="O514" s="607"/>
      <c r="P514" s="577" t="s">
        <v>244</v>
      </c>
      <c r="Q514" s="577"/>
      <c r="R514" s="606">
        <f>SUM(O506:U506)</f>
        <v>0</v>
      </c>
      <c r="S514" s="606"/>
      <c r="T514" s="601" t="str">
        <f>IF(ISERROR(R514/R516),"",R514/R516)</f>
        <v/>
      </c>
      <c r="U514" s="601"/>
      <c r="V514" s="577" t="s">
        <v>272</v>
      </c>
      <c r="W514" s="577"/>
      <c r="X514" s="604">
        <f>SUM(O376,O433,O468,O484,O495,O511)</f>
        <v>0</v>
      </c>
      <c r="Y514" s="604"/>
      <c r="Z514" s="601" t="str">
        <f>IF(ISERROR(X514/X516),"",X514/X516)</f>
        <v/>
      </c>
      <c r="AA514" s="601"/>
    </row>
    <row r="515" spans="1:27" ht="20.100000000000001" hidden="1" customHeight="1">
      <c r="A515" s="262" t="s">
        <v>473</v>
      </c>
      <c r="B515" s="490">
        <f>I507+C513</f>
        <v>1</v>
      </c>
      <c r="C515" s="584" t="s">
        <v>251</v>
      </c>
      <c r="D515" s="585"/>
      <c r="E515" s="669">
        <f>K507+I513</f>
        <v>11</v>
      </c>
      <c r="F515" s="669"/>
      <c r="G515" s="577" t="s">
        <v>274</v>
      </c>
      <c r="H515" s="577"/>
      <c r="I515" s="605">
        <f>B515-E515</f>
        <v>-10</v>
      </c>
      <c r="J515" s="605"/>
      <c r="K515" s="607" t="s">
        <v>275</v>
      </c>
      <c r="L515" s="607"/>
      <c r="M515" s="608">
        <f>IF(ISERROR(I515/E515),"",I515/E515)</f>
        <v>-0.90909090909090906</v>
      </c>
      <c r="N515" s="608"/>
      <c r="O515" s="607"/>
      <c r="P515" s="577" t="s">
        <v>245</v>
      </c>
      <c r="Q515" s="577"/>
      <c r="R515" s="606"/>
      <c r="S515" s="606"/>
      <c r="T515" s="601" t="str">
        <f>IF(ISERROR(R515/R516),"",R515/R516)</f>
        <v/>
      </c>
      <c r="U515" s="601"/>
      <c r="V515" s="577" t="s">
        <v>264</v>
      </c>
      <c r="W515" s="577"/>
      <c r="X515" s="604">
        <f>SUM(O377,O434,O469,O489,O496,O512)</f>
        <v>0</v>
      </c>
      <c r="Y515" s="604"/>
      <c r="Z515" s="601" t="str">
        <f>IF(ISERROR(X515/X516),"",X515/X516)</f>
        <v/>
      </c>
      <c r="AA515" s="601"/>
    </row>
    <row r="516" spans="1:27" ht="20.100000000000001" hidden="1" customHeight="1">
      <c r="A516" s="262" t="s">
        <v>474</v>
      </c>
      <c r="B516" s="490">
        <f>N507</f>
        <v>0</v>
      </c>
      <c r="C516" s="584" t="s">
        <v>277</v>
      </c>
      <c r="D516" s="585"/>
      <c r="E516" s="669">
        <f>IF(ISERROR(B516/B515),"",B516/B515)</f>
        <v>0</v>
      </c>
      <c r="F516" s="669"/>
      <c r="G516" s="577" t="s">
        <v>278</v>
      </c>
      <c r="H516" s="577"/>
      <c r="I516" s="607">
        <f>V507</f>
        <v>0</v>
      </c>
      <c r="J516" s="607"/>
      <c r="K516" s="607" t="s">
        <v>279</v>
      </c>
      <c r="L516" s="607"/>
      <c r="M516" s="608" t="str">
        <f t="array" ref="M516">IF(ISERROR(I516/B514),"",I516/B514)</f>
        <v/>
      </c>
      <c r="N516" s="608"/>
      <c r="O516" s="607"/>
      <c r="P516" s="577" t="s">
        <v>266</v>
      </c>
      <c r="Q516" s="577"/>
      <c r="R516" s="606">
        <f>SUM(R509:S515)</f>
        <v>0</v>
      </c>
      <c r="S516" s="606"/>
      <c r="T516" s="601"/>
      <c r="U516" s="601"/>
      <c r="V516" s="577" t="s">
        <v>266</v>
      </c>
      <c r="W516" s="577"/>
      <c r="X516" s="604">
        <f>SUM(X509:Y515)</f>
        <v>0</v>
      </c>
      <c r="Y516" s="604"/>
      <c r="Z516" s="601"/>
      <c r="AA516" s="60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03" t="str">
        <f>IF(ISERROR(#REF!/#REF!),"",#REF!/#REF!)</f>
        <v/>
      </c>
      <c r="H517" s="603"/>
      <c r="I517" s="603"/>
      <c r="J517" s="124"/>
      <c r="K517" s="151"/>
      <c r="L517" s="121"/>
      <c r="M517" s="121"/>
      <c r="N517" s="603" t="str">
        <f>IF(ISERROR(G517/#REF!),"",G517/#REF!)</f>
        <v/>
      </c>
      <c r="O517" s="603"/>
      <c r="P517" s="603"/>
      <c r="Q517" s="603"/>
      <c r="R517" s="603"/>
      <c r="S517" s="49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90" t="s">
        <v>268</v>
      </c>
      <c r="B519" s="590"/>
      <c r="C519" s="599">
        <f>SUM(B171,B342,B514)</f>
        <v>5706</v>
      </c>
      <c r="D519" s="600"/>
      <c r="E519" s="669" t="s">
        <v>269</v>
      </c>
      <c r="F519" s="669"/>
      <c r="G519" s="602">
        <f>SUM(E171,E342,E514)</f>
        <v>27835.69</v>
      </c>
      <c r="H519" s="602"/>
      <c r="I519" s="577" t="s">
        <v>270</v>
      </c>
      <c r="J519" s="590"/>
      <c r="K519" s="599">
        <f>IF(ISERROR(C519/G520),"",C519/G520)</f>
        <v>10.538705059712417</v>
      </c>
      <c r="L519" s="600"/>
      <c r="M519" s="577" t="s">
        <v>271</v>
      </c>
      <c r="N519" s="577"/>
      <c r="O519" s="578">
        <f t="array" ref="O519">IF(ISERROR(C519/C520),"",C519/C520)</f>
        <v>14.744186046511627</v>
      </c>
      <c r="P519" s="57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7" t="s">
        <v>273</v>
      </c>
      <c r="B520" s="577"/>
      <c r="C520" s="599">
        <f>SUM(B172,B343,B515)</f>
        <v>387</v>
      </c>
      <c r="D520" s="600"/>
      <c r="E520" s="669" t="s">
        <v>251</v>
      </c>
      <c r="F520" s="669"/>
      <c r="G520" s="602">
        <f>SUM(E172,E343,E515)</f>
        <v>541.43274412460948</v>
      </c>
      <c r="H520" s="602"/>
      <c r="I520" s="584" t="s">
        <v>274</v>
      </c>
      <c r="J520" s="585"/>
      <c r="K520" s="587">
        <f>C520-G520</f>
        <v>-154.43274412460948</v>
      </c>
      <c r="L520" s="586"/>
      <c r="M520" s="587" t="s">
        <v>275</v>
      </c>
      <c r="N520" s="586"/>
      <c r="O520" s="591">
        <f>IF(ISERROR(K520/C520),"",K520/C520)</f>
        <v>-0.39905101840984364</v>
      </c>
      <c r="P520" s="59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4" t="s">
        <v>276</v>
      </c>
      <c r="B521" s="585"/>
      <c r="C521" s="599">
        <f>SUM(B173,B344,B516)</f>
        <v>0</v>
      </c>
      <c r="D521" s="600"/>
      <c r="E521" s="667" t="s">
        <v>277</v>
      </c>
      <c r="F521" s="668"/>
      <c r="G521" s="601">
        <f>IF(ISERROR(C521/C520),"",C521/C520)</f>
        <v>0</v>
      </c>
      <c r="H521" s="601"/>
      <c r="I521" s="577" t="s">
        <v>278</v>
      </c>
      <c r="J521" s="590"/>
      <c r="K521" s="602">
        <f>SUM(I173,I344,I516)</f>
        <v>0</v>
      </c>
      <c r="L521" s="602"/>
      <c r="M521" s="590" t="s">
        <v>279</v>
      </c>
      <c r="N521" s="590"/>
      <c r="O521" s="591">
        <f t="array" ref="O521">IF(ISERROR(K521/C519),"",K521/C519)</f>
        <v>0</v>
      </c>
      <c r="P521" s="59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9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4" t="s">
        <v>298</v>
      </c>
      <c r="B523" s="585"/>
      <c r="C523" s="584" t="s">
        <v>299</v>
      </c>
      <c r="D523" s="585"/>
      <c r="E523" s="667" t="s">
        <v>256</v>
      </c>
      <c r="F523" s="668"/>
      <c r="G523" s="593" t="s">
        <v>254</v>
      </c>
      <c r="H523" s="594"/>
      <c r="I523" s="584" t="s">
        <v>255</v>
      </c>
      <c r="J523" s="586"/>
      <c r="K523" s="584" t="s">
        <v>300</v>
      </c>
      <c r="L523" s="585"/>
      <c r="M523" s="584" t="s">
        <v>256</v>
      </c>
      <c r="N523" s="585"/>
      <c r="O523" s="577" t="s">
        <v>257</v>
      </c>
      <c r="P523" s="577"/>
      <c r="Q523" s="584" t="s">
        <v>300</v>
      </c>
      <c r="R523" s="585"/>
      <c r="S523" s="584" t="s">
        <v>256</v>
      </c>
      <c r="T523" s="58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89" t="s">
        <v>201</v>
      </c>
      <c r="B524" s="585"/>
      <c r="C524" s="584">
        <f>SUM(G28,G199,G370)</f>
        <v>0</v>
      </c>
      <c r="D524" s="585"/>
      <c r="E524" s="667">
        <f>IF(ISERROR(C524/C530),"",C524/C530)</f>
        <v>0</v>
      </c>
      <c r="F524" s="668"/>
      <c r="G524" s="595"/>
      <c r="H524" s="596"/>
      <c r="I524" s="582" t="s">
        <v>301</v>
      </c>
      <c r="J524" s="588"/>
      <c r="K524" s="587">
        <f t="shared" ref="K524:K529" si="130">SUM(R166,U337,U509)</f>
        <v>0</v>
      </c>
      <c r="L524" s="586"/>
      <c r="M524" s="580" t="str">
        <f t="array" ref="M524">IF(ISERROR(K524/K530),"",K524/K530)</f>
        <v/>
      </c>
      <c r="N524" s="581"/>
      <c r="O524" s="577" t="s">
        <v>259</v>
      </c>
      <c r="P524" s="577"/>
      <c r="Q524" s="578">
        <f t="shared" ref="Q524:Q529" si="131">SUM(X166,AA337,AA509)</f>
        <v>0</v>
      </c>
      <c r="R524" s="579"/>
      <c r="S524" s="580" t="str">
        <f t="array" ref="S524">IF(ISERROR(Q524/Q530),"",Q524/Q530)</f>
        <v/>
      </c>
      <c r="T524" s="58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89" t="s">
        <v>216</v>
      </c>
      <c r="B525" s="585"/>
      <c r="C525" s="584">
        <f>SUM(G86,G257,G428)</f>
        <v>1468</v>
      </c>
      <c r="D525" s="585"/>
      <c r="E525" s="667">
        <f>IF(ISERROR(C525/C530),"",C525/C530)</f>
        <v>0.25727304591657901</v>
      </c>
      <c r="F525" s="668"/>
      <c r="G525" s="595"/>
      <c r="H525" s="596"/>
      <c r="I525" s="582" t="s">
        <v>302</v>
      </c>
      <c r="J525" s="588"/>
      <c r="K525" s="587">
        <f t="shared" si="130"/>
        <v>0</v>
      </c>
      <c r="L525" s="586"/>
      <c r="M525" s="580" t="str">
        <f>IF(ISERROR(K525/K530),"",K525/K530)</f>
        <v/>
      </c>
      <c r="N525" s="581"/>
      <c r="O525" s="577" t="s">
        <v>261</v>
      </c>
      <c r="P525" s="577"/>
      <c r="Q525" s="578">
        <f t="shared" si="131"/>
        <v>0</v>
      </c>
      <c r="R525" s="579"/>
      <c r="S525" s="580" t="str">
        <f>IF(ISERROR(Q525/Q530),"",Q525/Q530)</f>
        <v/>
      </c>
      <c r="T525" s="58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89" t="s">
        <v>224</v>
      </c>
      <c r="B526" s="585"/>
      <c r="C526" s="584">
        <f>SUM(G121,G292,G463)</f>
        <v>1938</v>
      </c>
      <c r="D526" s="585"/>
      <c r="E526" s="667">
        <f>IF(ISERROR(C526/C530),"",C526/C530)</f>
        <v>0.33964248159831756</v>
      </c>
      <c r="F526" s="668"/>
      <c r="G526" s="595"/>
      <c r="H526" s="596"/>
      <c r="I526" s="582" t="s">
        <v>303</v>
      </c>
      <c r="J526" s="588"/>
      <c r="K526" s="587">
        <f t="shared" si="130"/>
        <v>0</v>
      </c>
      <c r="L526" s="586"/>
      <c r="M526" s="580" t="str">
        <f>IF(ISERROR(K526/K530),"",K526/K530)</f>
        <v/>
      </c>
      <c r="N526" s="581"/>
      <c r="O526" s="577" t="s">
        <v>263</v>
      </c>
      <c r="P526" s="577"/>
      <c r="Q526" s="578">
        <f t="shared" si="131"/>
        <v>0</v>
      </c>
      <c r="R526" s="579"/>
      <c r="S526" s="580" t="str">
        <f>IF(ISERROR(Q526/Q530),"",Q526/Q530)</f>
        <v/>
      </c>
      <c r="T526" s="58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89" t="s">
        <v>231</v>
      </c>
      <c r="B527" s="585"/>
      <c r="C527" s="584">
        <f>SUM(G137,G308,G479)</f>
        <v>750</v>
      </c>
      <c r="D527" s="585"/>
      <c r="E527" s="667">
        <f>IF(ISERROR(C527/C530),"",C527/C530)</f>
        <v>0.13144058885383805</v>
      </c>
      <c r="F527" s="668"/>
      <c r="G527" s="595"/>
      <c r="H527" s="596"/>
      <c r="I527" s="582" t="s">
        <v>304</v>
      </c>
      <c r="J527" s="588"/>
      <c r="K527" s="587">
        <f t="shared" si="130"/>
        <v>0</v>
      </c>
      <c r="L527" s="586"/>
      <c r="M527" s="580" t="str">
        <f>IF(ISERROR(K527/K530),"",K527/K530)</f>
        <v/>
      </c>
      <c r="N527" s="581"/>
      <c r="O527" s="577" t="s">
        <v>305</v>
      </c>
      <c r="P527" s="577"/>
      <c r="Q527" s="578">
        <f t="shared" si="131"/>
        <v>0</v>
      </c>
      <c r="R527" s="579"/>
      <c r="S527" s="580" t="str">
        <f>IF(ISERROR(Q527/Q530),"",Q527/Q530)</f>
        <v/>
      </c>
      <c r="T527" s="58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89" t="s">
        <v>234</v>
      </c>
      <c r="B528" s="585"/>
      <c r="C528" s="584">
        <f>SUM(G148,G319,G490)</f>
        <v>850</v>
      </c>
      <c r="D528" s="585"/>
      <c r="E528" s="667">
        <f>IF(ISERROR(C528/C530),"",C528/C530)</f>
        <v>0.14896600070101648</v>
      </c>
      <c r="F528" s="668"/>
      <c r="G528" s="595"/>
      <c r="H528" s="596"/>
      <c r="I528" s="582" t="s">
        <v>306</v>
      </c>
      <c r="J528" s="588"/>
      <c r="K528" s="587">
        <f t="shared" si="130"/>
        <v>0</v>
      </c>
      <c r="L528" s="586"/>
      <c r="M528" s="580" t="str">
        <f>IF(ISERROR(K528/K530),"",K528/K530)</f>
        <v/>
      </c>
      <c r="N528" s="581"/>
      <c r="O528" s="577" t="s">
        <v>267</v>
      </c>
      <c r="P528" s="577"/>
      <c r="Q528" s="578">
        <f t="shared" si="131"/>
        <v>0</v>
      </c>
      <c r="R528" s="579"/>
      <c r="S528" s="580" t="str">
        <f>IF(ISERROR(Q528/Q530),"",Q528/Q530)</f>
        <v/>
      </c>
      <c r="T528" s="58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89" t="s">
        <v>244</v>
      </c>
      <c r="B529" s="585"/>
      <c r="C529" s="584">
        <f>SUM(G163,G334,G506)</f>
        <v>700</v>
      </c>
      <c r="D529" s="585"/>
      <c r="E529" s="667">
        <f>IF(ISERROR(C529/C530),"",C529/C530)</f>
        <v>0.12267788293024887</v>
      </c>
      <c r="F529" s="668"/>
      <c r="G529" s="595"/>
      <c r="H529" s="596"/>
      <c r="I529" s="582" t="s">
        <v>307</v>
      </c>
      <c r="J529" s="588"/>
      <c r="K529" s="587">
        <f t="shared" si="130"/>
        <v>0</v>
      </c>
      <c r="L529" s="586"/>
      <c r="M529" s="580" t="str">
        <f>IF(ISERROR(K529/K530),"",K529/K530)</f>
        <v/>
      </c>
      <c r="N529" s="581"/>
      <c r="O529" s="577" t="s">
        <v>272</v>
      </c>
      <c r="P529" s="577"/>
      <c r="Q529" s="578">
        <f t="shared" si="131"/>
        <v>0</v>
      </c>
      <c r="R529" s="579"/>
      <c r="S529" s="580" t="str">
        <f>IF(ISERROR(Q529/Q530),"",Q529/Q530)</f>
        <v/>
      </c>
      <c r="T529" s="58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4" t="s">
        <v>266</v>
      </c>
      <c r="B530" s="585"/>
      <c r="C530" s="584">
        <f>SUM(C524:C529)</f>
        <v>5706</v>
      </c>
      <c r="D530" s="585"/>
      <c r="E530" s="667">
        <f>SUM(E524:F529)</f>
        <v>0.99999999999999989</v>
      </c>
      <c r="F530" s="668"/>
      <c r="G530" s="597"/>
      <c r="H530" s="598"/>
      <c r="I530" s="584" t="s">
        <v>266</v>
      </c>
      <c r="J530" s="586"/>
      <c r="K530" s="587">
        <f>SUM(R173,U344,U516)</f>
        <v>0</v>
      </c>
      <c r="L530" s="586"/>
      <c r="M530" s="580"/>
      <c r="N530" s="581"/>
      <c r="O530" s="577" t="s">
        <v>266</v>
      </c>
      <c r="P530" s="577"/>
      <c r="Q530" s="578">
        <f>SUM(Q524:R529)</f>
        <v>0</v>
      </c>
      <c r="R530" s="579"/>
      <c r="S530" s="580">
        <f>SUM(S524:T529)</f>
        <v>0</v>
      </c>
      <c r="T530" s="58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82" t="s">
        <v>308</v>
      </c>
      <c r="B532" s="583"/>
      <c r="C532" s="483" t="s">
        <v>309</v>
      </c>
      <c r="D532" s="483" t="s">
        <v>310</v>
      </c>
      <c r="E532" s="494" t="s">
        <v>311</v>
      </c>
      <c r="F532" s="494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8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93" t="s">
        <v>322</v>
      </c>
      <c r="Q532" s="128" t="s">
        <v>323</v>
      </c>
      <c r="R532" s="108" t="s">
        <v>324</v>
      </c>
      <c r="S532" s="483" t="s">
        <v>325</v>
      </c>
      <c r="T532" s="48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73" t="s">
        <v>327</v>
      </c>
      <c r="B533" s="574"/>
      <c r="C533" s="494">
        <f>D533+E533+F533-G533-O533-P533</f>
        <v>24</v>
      </c>
      <c r="D533" s="494">
        <v>24</v>
      </c>
      <c r="E533" s="494"/>
      <c r="F533" s="494"/>
      <c r="G533" s="106"/>
      <c r="H533" s="494"/>
      <c r="I533" s="494"/>
      <c r="J533" s="494">
        <f>C533-H533-I533</f>
        <v>24</v>
      </c>
      <c r="K533" s="494"/>
      <c r="L533" s="494"/>
      <c r="M533" s="494"/>
      <c r="N533" s="494"/>
      <c r="O533" s="494"/>
      <c r="P533" s="495"/>
      <c r="Q533" s="494">
        <f>J533-K533-L533</f>
        <v>24</v>
      </c>
      <c r="R533" s="108">
        <f>Q533*11-M533-N533</f>
        <v>264</v>
      </c>
      <c r="S533" s="486">
        <f t="array" ref="S533">IF(ISERROR(Q533/J533),"",Q533/J533)</f>
        <v>1</v>
      </c>
      <c r="T533" s="48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73" t="s">
        <v>328</v>
      </c>
      <c r="B534" s="574"/>
      <c r="C534" s="494">
        <f>D534+E534+F534-G534-O534-P534</f>
        <v>32</v>
      </c>
      <c r="D534" s="109">
        <v>32</v>
      </c>
      <c r="E534" s="109"/>
      <c r="F534" s="109"/>
      <c r="G534" s="106"/>
      <c r="H534" s="494"/>
      <c r="I534" s="494"/>
      <c r="J534" s="494">
        <f>C534-H534-I534</f>
        <v>32</v>
      </c>
      <c r="K534" s="494"/>
      <c r="L534" s="494"/>
      <c r="M534" s="494"/>
      <c r="N534" s="494"/>
      <c r="O534" s="109"/>
      <c r="P534" s="110"/>
      <c r="Q534" s="494">
        <f>J534-K534-L534</f>
        <v>32</v>
      </c>
      <c r="R534" s="108">
        <f>Q534*11-M534-N534</f>
        <v>352</v>
      </c>
      <c r="S534" s="486">
        <f t="array" ref="S534">IF(ISERROR(Q534/J534),"",Q534/J534)</f>
        <v>1</v>
      </c>
      <c r="T534" s="48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73" t="s">
        <v>329</v>
      </c>
      <c r="B535" s="574"/>
      <c r="C535" s="494">
        <f>D535+E535+F535-G535-O535-P535</f>
        <v>7</v>
      </c>
      <c r="D535" s="109">
        <v>7</v>
      </c>
      <c r="E535" s="109"/>
      <c r="F535" s="109"/>
      <c r="G535" s="106"/>
      <c r="H535" s="494"/>
      <c r="I535" s="494"/>
      <c r="J535" s="494">
        <f>C535-H535-I535</f>
        <v>7</v>
      </c>
      <c r="K535" s="494"/>
      <c r="L535" s="494"/>
      <c r="M535" s="494"/>
      <c r="N535" s="494"/>
      <c r="O535" s="109"/>
      <c r="P535" s="110"/>
      <c r="Q535" s="494">
        <f>J535-K535-L535</f>
        <v>7</v>
      </c>
      <c r="R535" s="108">
        <f>Q535*11-M535-N535</f>
        <v>77</v>
      </c>
      <c r="S535" s="486">
        <f t="array" ref="S535">IF(ISERROR(Q535/J535),"",Q535/J535)</f>
        <v>1</v>
      </c>
      <c r="T535" s="48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75" t="s">
        <v>330</v>
      </c>
      <c r="B536" s="576"/>
      <c r="C536" s="111">
        <f>SUM(C533:C535)</f>
        <v>63</v>
      </c>
      <c r="D536" s="111">
        <f t="shared" ref="D536:N536" si="132">SUM(D533:D535)</f>
        <v>63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63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63</v>
      </c>
      <c r="R536" s="113">
        <f>SUM(R533:R535)</f>
        <v>693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2</vt:lpstr>
      <vt:lpstr>3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2017-04-17T05:06:50Z</dcterms:modified>
</cp:coreProperties>
</file>